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hidePivotFieldList="1" autoCompressPictures="0"/>
  <bookViews>
    <workbookView xWindow="1065" yWindow="15" windowWidth="23070" windowHeight="4650" tabRatio="903" firstSheet="2" activeTab="2"/>
  </bookViews>
  <sheets>
    <sheet name="Custom_lists" sheetId="46" r:id="rId1"/>
    <sheet name="I_A_1" sheetId="44" r:id="rId2"/>
    <sheet name="I_A_2" sheetId="45" r:id="rId3"/>
    <sheet name="II_B_1" sheetId="1" r:id="rId4"/>
    <sheet name="II_B_2" sheetId="32" r:id="rId5"/>
    <sheet name="III_A_1" sheetId="2" r:id="rId6"/>
    <sheet name="III_B_1" sheetId="33" r:id="rId7"/>
    <sheet name="III_B_2" sheetId="34" r:id="rId8"/>
    <sheet name="III_B_3" sheetId="35" r:id="rId9"/>
    <sheet name="III_C_1" sheetId="6" r:id="rId10"/>
    <sheet name="III_C_3" sheetId="8" r:id="rId11"/>
    <sheet name="III_C_4" sheetId="31" r:id="rId12"/>
    <sheet name="Compare" sheetId="48" r:id="rId13"/>
    <sheet name="III_C_6" sheetId="11" r:id="rId14"/>
    <sheet name="III_D_1" sheetId="30" r:id="rId15"/>
    <sheet name="III_E_1" sheetId="12" r:id="rId16"/>
    <sheet name="III_E_2" sheetId="13" r:id="rId17"/>
    <sheet name="III_E_3" sheetId="14" r:id="rId18"/>
    <sheet name="III_F_1 " sheetId="36" r:id="rId19"/>
    <sheet name="III_G_1" sheetId="17" r:id="rId20"/>
    <sheet name="IV_A_1" sheetId="41" r:id="rId21"/>
    <sheet name="IV_A_2" sheetId="37" r:id="rId22"/>
    <sheet name="IV_A_3 " sheetId="38" r:id="rId23"/>
    <sheet name="IV_B_1" sheetId="39" r:id="rId24"/>
    <sheet name="IV_B_2" sheetId="40" r:id="rId25"/>
    <sheet name="V_1" sheetId="23" r:id="rId26"/>
    <sheet name="VI_I" sheetId="47" r:id="rId27"/>
  </sheets>
  <externalReferences>
    <externalReference r:id="rId28"/>
    <externalReference r:id="rId29"/>
    <externalReference r:id="rId30"/>
    <externalReference r:id="rId31"/>
    <externalReference r:id="rId32"/>
  </externalReferences>
  <definedNames>
    <definedName name="_1Excel_BuiltIn_Print_Area_10_1_1" localSheetId="6">#REF!</definedName>
    <definedName name="_1Excel_BuiltIn_Print_Area_10_1_1" localSheetId="7">#REF!</definedName>
    <definedName name="_1Excel_BuiltIn_Print_Area_10_1_1" localSheetId="8">#REF!</definedName>
    <definedName name="_1Excel_BuiltIn_Print_Area_10_1_1" localSheetId="14">#REF!</definedName>
    <definedName name="_1Excel_BuiltIn_Print_Area_10_1_1" localSheetId="18">#REF!</definedName>
    <definedName name="_1Excel_BuiltIn_Print_Area_10_1_1" localSheetId="20">#REF!</definedName>
    <definedName name="_1Excel_BuiltIn_Print_Area_10_1_1">#REF!</definedName>
    <definedName name="_xlnm._FilterDatabase" localSheetId="9" hidden="1">III_C_1!$A$3:$Q$155</definedName>
    <definedName name="_xlnm._FilterDatabase" localSheetId="10" hidden="1">III_C_3!$A$3:$CH$99</definedName>
    <definedName name="_xlnm._FilterDatabase" localSheetId="11" hidden="1">III_C_4!$A$3:$Q$28</definedName>
    <definedName name="_xlnm._FilterDatabase" localSheetId="13" hidden="1">III_C_6!$A$3:$O$478</definedName>
    <definedName name="_xlnm._FilterDatabase" localSheetId="16" hidden="1">III_E_2!$A$4:$AD$63</definedName>
    <definedName name="_xlnm._FilterDatabase" localSheetId="17" hidden="1">III_E_3!$A$3:$N$212</definedName>
    <definedName name="_xlnm._FilterDatabase" localSheetId="26" hidden="1">VI_I!$A$4:$E$72</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18">#REF!</definedName>
    <definedName name="Excel_BuiltIn_Print_Area_1_1">II_B_1!$A$1:$F$23</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18">#REF!</definedName>
    <definedName name="Excel_BuiltIn_Print_Area_1_1_1">II_B_1!$A$1:$D$3</definedName>
    <definedName name="Excel_BuiltIn_Print_Area_10_1" localSheetId="6">#REF!</definedName>
    <definedName name="Excel_BuiltIn_Print_Area_10_1" localSheetId="7">#REF!</definedName>
    <definedName name="Excel_BuiltIn_Print_Area_10_1" localSheetId="8">#REF!</definedName>
    <definedName name="Excel_BuiltIn_Print_Area_10_1" localSheetId="18">#REF!</definedName>
    <definedName name="Excel_BuiltIn_Print_Area_10_1">#REF!</definedName>
    <definedName name="Excel_BuiltIn_Print_Area_10_1_1" localSheetId="6">#REF!</definedName>
    <definedName name="Excel_BuiltIn_Print_Area_10_1_1" localSheetId="7">#REF!</definedName>
    <definedName name="Excel_BuiltIn_Print_Area_10_1_1" localSheetId="8">#REF!</definedName>
    <definedName name="Excel_BuiltIn_Print_Area_10_1_1" localSheetId="14">#REF!</definedName>
    <definedName name="Excel_BuiltIn_Print_Area_10_1_1" localSheetId="18">#REF!</definedName>
    <definedName name="Excel_BuiltIn_Print_Area_10_1_1">#REF!</definedName>
    <definedName name="Excel_BuiltIn_Print_Area_11_1" localSheetId="6">#REF!</definedName>
    <definedName name="Excel_BuiltIn_Print_Area_11_1" localSheetId="7">#REF!</definedName>
    <definedName name="Excel_BuiltIn_Print_Area_11_1" localSheetId="8">#REF!</definedName>
    <definedName name="Excel_BuiltIn_Print_Area_11_1" localSheetId="18">#REF!</definedName>
    <definedName name="Excel_BuiltIn_Print_Area_11_1">III_C_6!$A$1:$S$60</definedName>
    <definedName name="Excel_BuiltIn_Print_Area_12_1" localSheetId="6">#REF!</definedName>
    <definedName name="Excel_BuiltIn_Print_Area_12_1" localSheetId="7">#REF!</definedName>
    <definedName name="Excel_BuiltIn_Print_Area_12_1" localSheetId="8">#REF!</definedName>
    <definedName name="Excel_BuiltIn_Print_Area_12_1" localSheetId="18">#REF!</definedName>
    <definedName name="Excel_BuiltIn_Print_Area_12_1">III_E_1!$A$1:$L$56</definedName>
    <definedName name="Excel_BuiltIn_Print_Area_12_1_1" localSheetId="6">#REF!</definedName>
    <definedName name="Excel_BuiltIn_Print_Area_12_1_1" localSheetId="7">#REF!</definedName>
    <definedName name="Excel_BuiltIn_Print_Area_12_1_1" localSheetId="8">#REF!</definedName>
    <definedName name="Excel_BuiltIn_Print_Area_12_1_1" localSheetId="18">#REF!</definedName>
    <definedName name="Excel_BuiltIn_Print_Area_12_1_1">III_E_1!$A$1:$K$56</definedName>
    <definedName name="Excel_BuiltIn_Print_Area_14_1" localSheetId="6">#REF!</definedName>
    <definedName name="Excel_BuiltIn_Print_Area_14_1" localSheetId="7">#REF!</definedName>
    <definedName name="Excel_BuiltIn_Print_Area_14_1" localSheetId="8">#REF!</definedName>
    <definedName name="Excel_BuiltIn_Print_Area_14_1" localSheetId="18">#REF!</definedName>
    <definedName name="Excel_BuiltIn_Print_Area_14_1">III_E_3!$A$1:$M$44</definedName>
    <definedName name="Excel_BuiltIn_Print_Area_15_1" localSheetId="6">#REF!</definedName>
    <definedName name="Excel_BuiltIn_Print_Area_15_1" localSheetId="7">#REF!</definedName>
    <definedName name="Excel_BuiltIn_Print_Area_15_1" localSheetId="8">#REF!</definedName>
    <definedName name="Excel_BuiltIn_Print_Area_15_1" localSheetId="14">III_D_1!$C$1:$I$65</definedName>
    <definedName name="Excel_BuiltIn_Print_Area_15_1" localSheetId="18">'III_F_1 '!$A$1:$J$117</definedName>
    <definedName name="Excel_BuiltIn_Print_Area_15_1">#REF!</definedName>
    <definedName name="Excel_BuiltIn_Print_Area_24_1" localSheetId="6">#REF!</definedName>
    <definedName name="Excel_BuiltIn_Print_Area_24_1" localSheetId="8">#REF!</definedName>
    <definedName name="Excel_BuiltIn_Print_Area_24_1" localSheetId="14">#REF!</definedName>
    <definedName name="Excel_BuiltIn_Print_Area_24_1" localSheetId="18">#REF!</definedName>
    <definedName name="Excel_BuiltIn_Print_Area_24_1" localSheetId="22">#REF!</definedName>
    <definedName name="Excel_BuiltIn_Print_Area_24_1" localSheetId="24">#REF!</definedName>
    <definedName name="Excel_BuiltIn_Print_Area_24_1">#REF!</definedName>
    <definedName name="Excel_BuiltIn_Print_Area_4_1" localSheetId="7">III_B_2!$A$1:$F$42</definedName>
    <definedName name="Excel_BuiltIn_Print_Area_4_1">#REF!</definedName>
    <definedName name="Excel_BuiltIn_Print_Area_5_1" localSheetId="6">#REF!</definedName>
    <definedName name="Excel_BuiltIn_Print_Area_5_1" localSheetId="7">#REF!</definedName>
    <definedName name="Excel_BuiltIn_Print_Area_5_1" localSheetId="8">III_B_3!$A$1:$I$49</definedName>
    <definedName name="Excel_BuiltIn_Print_Area_5_1" localSheetId="14">#REF!</definedName>
    <definedName name="Excel_BuiltIn_Print_Area_5_1" localSheetId="18">#REF!</definedName>
    <definedName name="Excel_BuiltIn_Print_Area_5_1">#REF!</definedName>
    <definedName name="Excel_BuiltIn_Print_Area_7_1" localSheetId="6">#REF!</definedName>
    <definedName name="Excel_BuiltIn_Print_Area_7_1" localSheetId="7">#REF!</definedName>
    <definedName name="Excel_BuiltIn_Print_Area_7_1" localSheetId="8">#REF!</definedName>
    <definedName name="Excel_BuiltIn_Print_Area_7_1" localSheetId="18">#REF!</definedName>
    <definedName name="Excel_BuiltIn_Print_Area_7_1">#REF!</definedName>
    <definedName name="Excel_BuiltIn_Print_Area_8_1" localSheetId="6">#REF!</definedName>
    <definedName name="Excel_BuiltIn_Print_Area_8_1" localSheetId="7">#REF!</definedName>
    <definedName name="Excel_BuiltIn_Print_Area_8_1" localSheetId="8">#REF!</definedName>
    <definedName name="Excel_BuiltIn_Print_Area_8_1" localSheetId="14">#REF!</definedName>
    <definedName name="Excel_BuiltIn_Print_Area_8_1" localSheetId="18">#REF!</definedName>
    <definedName name="Excel_BuiltIn_Print_Area_8_1" localSheetId="22">#REF!</definedName>
    <definedName name="Excel_BuiltIn_Print_Area_8_1" localSheetId="24">#REF!</definedName>
    <definedName name="Excel_BuiltIn_Print_Area_8_1">III_C_3!$A$1:$N$68</definedName>
    <definedName name="Excel_BuiltIn_Print_Area_9_1" localSheetId="6">#REF!</definedName>
    <definedName name="Excel_BuiltIn_Print_Area_9_1" localSheetId="7">#REF!</definedName>
    <definedName name="Excel_BuiltIn_Print_Area_9_1" localSheetId="8">#REF!</definedName>
    <definedName name="Excel_BuiltIn_Print_Area_9_1" localSheetId="18">#REF!</definedName>
    <definedName name="Excel_BuiltIn_Print_Area_9_1">#REF!</definedName>
    <definedName name="Fleet_segments_vessels">'[1]drop down'!$B$4:$B$16</definedName>
    <definedName name="Fleet_segments_vessels_lenght_classes">'[1]drop down'!$G$4:$G$11</definedName>
    <definedName name="_xlnm.Print_Area" localSheetId="3">II_B_1!$A$1:$F$49</definedName>
    <definedName name="_xlnm.Print_Area" localSheetId="5">III_A_1!$A$1:$I$16</definedName>
    <definedName name="_xlnm.Print_Area" localSheetId="6">III_B_1!$A$1:$N$19</definedName>
    <definedName name="_xlnm.Print_Area" localSheetId="7">III_B_2!$A$1:$G$42</definedName>
    <definedName name="_xlnm.Print_Area" localSheetId="8">III_B_3!$A$1:$K$14</definedName>
    <definedName name="_xlnm.Print_Area" localSheetId="9">III_C_1!$A$1:$N$84</definedName>
    <definedName name="_xlnm.Print_Area" localSheetId="10">III_C_3!$A$1:$K$68</definedName>
    <definedName name="_xlnm.Print_Area" localSheetId="13">III_C_6!$A$1:$N$60</definedName>
    <definedName name="_xlnm.Print_Area" localSheetId="14">III_D_1!$C$1:$I$15</definedName>
    <definedName name="_xlnm.Print_Area" localSheetId="15">III_E_1!$A$1:$I$56</definedName>
    <definedName name="_xlnm.Print_Area" localSheetId="16">III_E_2!$A$1:$AJ$47</definedName>
    <definedName name="_xlnm.Print_Area" localSheetId="17">III_E_3!$A$1:$N$44</definedName>
    <definedName name="_xlnm.Print_Area" localSheetId="18">'III_F_1 '!$A$1:$J$67</definedName>
    <definedName name="_xlnm.Print_Area" localSheetId="19">III_G_1!$A$1:$R$40</definedName>
    <definedName name="_xlnm.Print_Area" localSheetId="20">IV_A_1!$A$1:$J$67</definedName>
    <definedName name="_xlnm.Print_Area" localSheetId="21">IV_A_2!$A$1:$K$18</definedName>
    <definedName name="_xlnm.Print_Area" localSheetId="22">'IV_A_3 '!$A$1:$H$17</definedName>
    <definedName name="_xlnm.Print_Area" localSheetId="23">IV_B_1!$A$1:$K$20</definedName>
    <definedName name="_xlnm.Print_Area" localSheetId="24">IV_B_2!$A$1:$H$16</definedName>
    <definedName name="_xlnm.Print_Area" localSheetId="25">V_1!$A$1:$J$58</definedName>
  </definedNames>
  <calcPr calcId="162913"/>
  <pivotCaches>
    <pivotCache cacheId="0" r:id="rId33"/>
    <pivotCache cacheId="1" r:id="rId34"/>
  </pivotCaches>
</workbook>
</file>

<file path=xl/calcChain.xml><?xml version="1.0" encoding="utf-8"?>
<calcChain xmlns="http://schemas.openxmlformats.org/spreadsheetml/2006/main">
  <c r="L199" i="14" l="1"/>
  <c r="L192" i="14"/>
  <c r="O10" i="8" l="1"/>
  <c r="K16" i="39" l="1"/>
  <c r="J16" i="39"/>
  <c r="G16" i="39"/>
  <c r="K15" i="39"/>
  <c r="J15" i="39"/>
  <c r="G15" i="39"/>
  <c r="K14" i="39"/>
  <c r="J14" i="39"/>
  <c r="G14" i="39"/>
  <c r="K13" i="39"/>
  <c r="J13" i="39"/>
  <c r="G13" i="39"/>
  <c r="K12" i="39"/>
  <c r="J12" i="39"/>
  <c r="G12" i="39"/>
  <c r="K11" i="39"/>
  <c r="J11" i="39"/>
  <c r="G11" i="39"/>
  <c r="K6" i="39"/>
  <c r="J6" i="39"/>
  <c r="G6" i="39"/>
  <c r="K5" i="39"/>
  <c r="J5" i="39"/>
  <c r="G5" i="39"/>
  <c r="K4" i="39"/>
  <c r="J4" i="39"/>
  <c r="G4" i="39"/>
  <c r="K22" i="35"/>
  <c r="J22" i="35"/>
  <c r="K21" i="35"/>
  <c r="J21" i="35"/>
  <c r="K20" i="35"/>
  <c r="J20" i="35"/>
  <c r="K19" i="35"/>
  <c r="J19" i="35"/>
  <c r="K18" i="35"/>
  <c r="J18" i="35"/>
  <c r="K17" i="35"/>
  <c r="J17" i="35"/>
  <c r="K16" i="35"/>
  <c r="J16" i="35"/>
  <c r="K15" i="35"/>
  <c r="J15" i="35"/>
  <c r="K14" i="35"/>
  <c r="J14" i="35"/>
  <c r="K13" i="35"/>
  <c r="J13" i="35"/>
  <c r="K12" i="35"/>
  <c r="J12" i="35"/>
  <c r="K11" i="35"/>
  <c r="J11" i="35"/>
  <c r="K10" i="35"/>
  <c r="J10" i="35"/>
  <c r="K9" i="35"/>
  <c r="J9" i="35"/>
  <c r="K8" i="35"/>
  <c r="J8" i="35"/>
  <c r="K7" i="35"/>
  <c r="J7" i="35"/>
  <c r="K6" i="35"/>
  <c r="J6" i="35"/>
  <c r="K5" i="35"/>
  <c r="J5" i="35"/>
  <c r="K4" i="35"/>
  <c r="J4" i="35"/>
  <c r="M28" i="33"/>
  <c r="L28" i="33"/>
  <c r="I28" i="33"/>
  <c r="M27" i="33"/>
  <c r="L27" i="33"/>
  <c r="I27" i="33"/>
  <c r="M26" i="33"/>
  <c r="L26" i="33"/>
  <c r="I26" i="33"/>
  <c r="M25" i="33"/>
  <c r="L25" i="33"/>
  <c r="I25" i="33"/>
  <c r="M24" i="33"/>
  <c r="L24" i="33"/>
  <c r="I24" i="33"/>
  <c r="M23" i="33"/>
  <c r="L23" i="33"/>
  <c r="I23" i="33"/>
  <c r="M22" i="33"/>
  <c r="L22" i="33"/>
  <c r="I22" i="33"/>
  <c r="M21" i="33"/>
  <c r="L21" i="33"/>
  <c r="I21" i="33"/>
  <c r="M20" i="33"/>
  <c r="L20" i="33"/>
  <c r="I20" i="33"/>
  <c r="M19" i="33"/>
  <c r="L19" i="33"/>
  <c r="I19" i="33"/>
  <c r="M18" i="33"/>
  <c r="L18" i="33"/>
  <c r="I18" i="33"/>
  <c r="M17" i="33"/>
  <c r="L17" i="33"/>
  <c r="I17" i="33"/>
  <c r="M16" i="33"/>
  <c r="L16" i="33"/>
  <c r="I16" i="33"/>
  <c r="M15" i="33"/>
  <c r="L15" i="33"/>
  <c r="I15" i="33"/>
  <c r="M14" i="33"/>
  <c r="L14" i="33"/>
  <c r="I14" i="33"/>
  <c r="M13" i="33"/>
  <c r="L13" i="33"/>
  <c r="I13" i="33"/>
  <c r="M12" i="33"/>
  <c r="L12" i="33"/>
  <c r="I12" i="33"/>
  <c r="M11" i="33"/>
  <c r="L11" i="33"/>
  <c r="I11" i="33"/>
  <c r="M10" i="33"/>
  <c r="L10" i="33"/>
  <c r="I10" i="33"/>
  <c r="M9" i="33"/>
  <c r="L9" i="33"/>
  <c r="I9" i="33"/>
  <c r="M8" i="33"/>
  <c r="L8" i="33"/>
  <c r="I8" i="33"/>
  <c r="M7" i="33"/>
  <c r="L7" i="33"/>
  <c r="I7" i="33"/>
  <c r="M6" i="33"/>
  <c r="L6" i="33"/>
  <c r="I6" i="33"/>
  <c r="M5" i="33"/>
  <c r="L5" i="33"/>
  <c r="I5" i="33"/>
  <c r="M4" i="33"/>
  <c r="L4" i="33"/>
  <c r="I4" i="33"/>
  <c r="W21" i="17"/>
  <c r="V21" i="17"/>
  <c r="W20" i="17"/>
  <c r="V20" i="17"/>
  <c r="O19" i="17"/>
  <c r="W19" i="17"/>
  <c r="V19" i="17"/>
  <c r="W18" i="17"/>
  <c r="V18" i="17"/>
  <c r="W15" i="17"/>
  <c r="V14" i="17"/>
  <c r="W13" i="17"/>
  <c r="V13" i="17"/>
  <c r="W12" i="17"/>
  <c r="V11" i="17"/>
  <c r="W10" i="17"/>
  <c r="V10" i="17"/>
  <c r="W9" i="17"/>
  <c r="V9" i="17"/>
  <c r="W8" i="17"/>
  <c r="V8" i="17"/>
  <c r="W7" i="17"/>
  <c r="V7" i="17"/>
  <c r="W6" i="17"/>
  <c r="V6" i="17"/>
  <c r="W5" i="17"/>
  <c r="V5" i="17"/>
  <c r="N479" i="11"/>
  <c r="N480" i="11"/>
  <c r="N481" i="11"/>
  <c r="N482" i="11"/>
  <c r="N483" i="11"/>
  <c r="N484" i="11"/>
  <c r="N485" i="11"/>
  <c r="N486" i="11"/>
  <c r="N487" i="11"/>
  <c r="N488" i="11"/>
  <c r="N489" i="11"/>
  <c r="N490" i="11"/>
  <c r="N491" i="11"/>
  <c r="N492" i="11"/>
  <c r="N493" i="11"/>
  <c r="N494" i="11"/>
  <c r="N495" i="11"/>
  <c r="N496" i="11"/>
  <c r="N497" i="11"/>
  <c r="N498" i="11"/>
  <c r="N499" i="11"/>
  <c r="N500" i="11"/>
  <c r="N501" i="11"/>
  <c r="N502" i="11"/>
  <c r="N503" i="11"/>
  <c r="N504" i="11"/>
  <c r="N505" i="11"/>
  <c r="N506" i="11"/>
  <c r="N507" i="11"/>
  <c r="N508" i="11"/>
  <c r="N509" i="11"/>
  <c r="N510" i="11"/>
  <c r="N511" i="11"/>
  <c r="N512" i="11"/>
  <c r="N513" i="11"/>
  <c r="N514" i="11"/>
  <c r="N515" i="11"/>
  <c r="N516" i="11"/>
  <c r="N517" i="11"/>
  <c r="N518" i="11"/>
  <c r="N519" i="11"/>
  <c r="N520" i="11"/>
  <c r="N521" i="11"/>
  <c r="N522" i="11"/>
  <c r="N523" i="11"/>
  <c r="N524" i="11"/>
  <c r="N525" i="11"/>
  <c r="N526" i="11"/>
  <c r="N527" i="11"/>
  <c r="N528" i="11"/>
  <c r="N529" i="11"/>
  <c r="N530" i="11"/>
  <c r="N531" i="11"/>
  <c r="N532" i="11"/>
  <c r="N533" i="11"/>
  <c r="N534" i="11"/>
  <c r="N535" i="11"/>
  <c r="N536" i="11"/>
  <c r="N537" i="11"/>
  <c r="N538" i="11"/>
  <c r="N539" i="11"/>
  <c r="L35" i="14"/>
  <c r="M35" i="14" s="1"/>
  <c r="L28" i="14"/>
  <c r="M28" i="14" s="1"/>
  <c r="L11" i="14"/>
  <c r="L24" i="14"/>
  <c r="M24" i="14" s="1"/>
  <c r="L5" i="8"/>
  <c r="L6" i="8"/>
  <c r="L7" i="8"/>
  <c r="L8" i="8"/>
  <c r="L9" i="8"/>
  <c r="L10" i="8"/>
  <c r="L11" i="8"/>
  <c r="L13" i="8"/>
  <c r="L14" i="8"/>
  <c r="L15" i="8"/>
  <c r="L16" i="8"/>
  <c r="L17" i="8"/>
  <c r="L18" i="8"/>
  <c r="L19" i="8"/>
  <c r="L20" i="8"/>
  <c r="L21" i="8"/>
  <c r="L22" i="8"/>
  <c r="L23" i="8"/>
  <c r="L24" i="8"/>
  <c r="L25" i="8"/>
  <c r="L26" i="8"/>
  <c r="L27" i="8"/>
  <c r="L28" i="8"/>
  <c r="L30" i="8"/>
  <c r="L37" i="8"/>
  <c r="L31" i="8"/>
  <c r="L32" i="8"/>
  <c r="L34" i="8"/>
  <c r="L33" i="8"/>
  <c r="L38" i="8"/>
  <c r="L39" i="8"/>
  <c r="L36" i="8"/>
  <c r="L40" i="8"/>
  <c r="L41" i="8"/>
  <c r="L42" i="8"/>
  <c r="L43" i="8"/>
  <c r="L44" i="8"/>
  <c r="L45" i="8"/>
  <c r="L46" i="8"/>
  <c r="L47" i="8"/>
  <c r="L48" i="8"/>
  <c r="L49" i="8"/>
  <c r="L50" i="8"/>
  <c r="L51" i="8"/>
  <c r="L52" i="8"/>
  <c r="L53" i="8"/>
  <c r="L54" i="8"/>
  <c r="L79" i="8"/>
  <c r="L80" i="8"/>
  <c r="L12" i="8"/>
  <c r="L55" i="8"/>
  <c r="L56" i="8"/>
  <c r="L57" i="8"/>
  <c r="L58" i="8"/>
  <c r="L59" i="8"/>
  <c r="L60" i="8"/>
  <c r="L61" i="8"/>
  <c r="L62" i="8"/>
  <c r="L63" i="8"/>
  <c r="L64" i="8"/>
  <c r="L65" i="8"/>
  <c r="L66" i="8"/>
  <c r="L67" i="8"/>
  <c r="L68" i="8"/>
  <c r="L69" i="8"/>
  <c r="L70" i="8"/>
  <c r="L71" i="8"/>
  <c r="L72" i="8"/>
  <c r="L73" i="8"/>
  <c r="L74" i="8"/>
  <c r="L75" i="8"/>
  <c r="L76" i="8"/>
  <c r="L77" i="8"/>
  <c r="L78" i="8"/>
  <c r="L29" i="8"/>
  <c r="L35" i="8"/>
  <c r="L81" i="8"/>
  <c r="L82" i="8"/>
  <c r="L83" i="8"/>
  <c r="L84" i="8"/>
  <c r="L85" i="8"/>
  <c r="L86" i="8"/>
  <c r="L87" i="8"/>
  <c r="L88" i="8"/>
  <c r="L89" i="8"/>
  <c r="L90" i="8"/>
  <c r="L91" i="8"/>
  <c r="L92" i="8"/>
  <c r="L93" i="8"/>
  <c r="L94" i="8"/>
  <c r="L95" i="8"/>
  <c r="L96" i="8"/>
  <c r="L97" i="8"/>
  <c r="L98" i="8"/>
  <c r="L99" i="8"/>
  <c r="L4" i="8"/>
  <c r="L209" i="14"/>
  <c r="M209" i="14" s="1"/>
  <c r="L208" i="14"/>
  <c r="M208" i="14" s="1"/>
  <c r="L207" i="14"/>
  <c r="M207" i="14" s="1"/>
  <c r="L206" i="14"/>
  <c r="M206" i="14" s="1"/>
  <c r="L201" i="14"/>
  <c r="M201" i="14" s="1"/>
  <c r="L200" i="14"/>
  <c r="M200" i="14" s="1"/>
  <c r="L198" i="14"/>
  <c r="M198" i="14" s="1"/>
  <c r="L197" i="14"/>
  <c r="M197" i="14" s="1"/>
  <c r="L196" i="14"/>
  <c r="M196" i="14" s="1"/>
  <c r="L195" i="14"/>
  <c r="L194" i="14"/>
  <c r="M194" i="14" s="1"/>
  <c r="L193" i="14"/>
  <c r="M193" i="14" s="1"/>
  <c r="M192" i="14"/>
  <c r="L191" i="14"/>
  <c r="L190" i="14"/>
  <c r="M190" i="14" s="1"/>
  <c r="L189" i="14"/>
  <c r="M189" i="14" s="1"/>
  <c r="L188" i="14"/>
  <c r="M188" i="14" s="1"/>
  <c r="L187" i="14"/>
  <c r="L186" i="14"/>
  <c r="M186" i="14" s="1"/>
  <c r="L184" i="14"/>
  <c r="M184" i="14" s="1"/>
  <c r="L183" i="14"/>
  <c r="L182" i="14"/>
  <c r="L181" i="14"/>
  <c r="M181" i="14" s="1"/>
  <c r="L180" i="14"/>
  <c r="M180" i="14" s="1"/>
  <c r="L179" i="14"/>
  <c r="L178" i="14"/>
  <c r="L177" i="14"/>
  <c r="L175" i="14"/>
  <c r="L174" i="14"/>
  <c r="L172" i="14"/>
  <c r="L171" i="14"/>
  <c r="L170" i="14"/>
  <c r="L169" i="14"/>
  <c r="M169" i="14" s="1"/>
  <c r="L168" i="14"/>
  <c r="L167" i="14"/>
  <c r="L166" i="14"/>
  <c r="M166" i="14" s="1"/>
  <c r="L165" i="14"/>
  <c r="M165" i="14" s="1"/>
  <c r="L162" i="14"/>
  <c r="L157" i="14"/>
  <c r="M157" i="14" s="1"/>
  <c r="L156" i="14"/>
  <c r="M156" i="14" s="1"/>
  <c r="L155" i="14"/>
  <c r="M155" i="14" s="1"/>
  <c r="L154" i="14"/>
  <c r="L153" i="14"/>
  <c r="L152" i="14"/>
  <c r="L151" i="14"/>
  <c r="L150" i="14"/>
  <c r="L149" i="14"/>
  <c r="L148" i="14"/>
  <c r="L147" i="14"/>
  <c r="L146" i="14"/>
  <c r="L145" i="14"/>
  <c r="L144" i="14"/>
  <c r="L142" i="14"/>
  <c r="M142" i="14" s="1"/>
  <c r="L141" i="14"/>
  <c r="L140" i="14"/>
  <c r="M140" i="14" s="1"/>
  <c r="L139" i="14"/>
  <c r="M139" i="14" s="1"/>
  <c r="L138" i="14"/>
  <c r="M138" i="14" s="1"/>
  <c r="L137" i="14"/>
  <c r="L136" i="14"/>
  <c r="L135" i="14"/>
  <c r="M135" i="14" s="1"/>
  <c r="L134" i="14"/>
  <c r="M134" i="14" s="1"/>
  <c r="L133" i="14"/>
  <c r="L132" i="14"/>
  <c r="L131" i="14"/>
  <c r="L130" i="14"/>
  <c r="M130" i="14" s="1"/>
  <c r="L129" i="14"/>
  <c r="L128" i="14"/>
  <c r="M128" i="14" s="1"/>
  <c r="L127" i="14"/>
  <c r="M127" i="14" s="1"/>
  <c r="L126" i="14"/>
  <c r="M126" i="14" s="1"/>
  <c r="L122" i="14"/>
  <c r="L121" i="14"/>
  <c r="L119" i="14"/>
  <c r="M119" i="14" s="1"/>
  <c r="L118" i="14"/>
  <c r="M118" i="14" s="1"/>
  <c r="L115" i="14"/>
  <c r="L114" i="14"/>
  <c r="L113" i="14"/>
  <c r="M113" i="14" s="1"/>
  <c r="L110" i="14"/>
  <c r="M110" i="14" s="1"/>
  <c r="L108" i="14"/>
  <c r="L107" i="14"/>
  <c r="L106" i="14"/>
  <c r="M106" i="14" s="1"/>
  <c r="L105" i="14"/>
  <c r="M105" i="14" s="1"/>
  <c r="L104" i="14"/>
  <c r="L103" i="14"/>
  <c r="M103" i="14" s="1"/>
  <c r="L102" i="14"/>
  <c r="M102" i="14" s="1"/>
  <c r="L101" i="14"/>
  <c r="M101" i="14" s="1"/>
  <c r="L100" i="14"/>
  <c r="L99" i="14"/>
  <c r="L98" i="14"/>
  <c r="M98" i="14" s="1"/>
  <c r="L97" i="14"/>
  <c r="L96" i="14"/>
  <c r="L95" i="14"/>
  <c r="L94" i="14"/>
  <c r="M94" i="14" s="1"/>
  <c r="L93" i="14"/>
  <c r="L92" i="14"/>
  <c r="L91" i="14"/>
  <c r="M91" i="14" s="1"/>
  <c r="L90" i="14"/>
  <c r="M90" i="14" s="1"/>
  <c r="L88" i="14"/>
  <c r="M88" i="14" s="1"/>
  <c r="L86" i="14"/>
  <c r="L85" i="14"/>
  <c r="M85" i="14" s="1"/>
  <c r="L82" i="14"/>
  <c r="M82" i="14" s="1"/>
  <c r="L81" i="14"/>
  <c r="M81" i="14" s="1"/>
  <c r="L80" i="14"/>
  <c r="L78" i="14"/>
  <c r="M78" i="14" s="1"/>
  <c r="L77" i="14"/>
  <c r="M77" i="14" s="1"/>
  <c r="L76" i="14"/>
  <c r="M76" i="14" s="1"/>
  <c r="L75" i="14"/>
  <c r="L74" i="14"/>
  <c r="L71" i="14"/>
  <c r="L67" i="14"/>
  <c r="M67" i="14" s="1"/>
  <c r="L65" i="14"/>
  <c r="L63" i="14"/>
  <c r="L62" i="14"/>
  <c r="L60" i="14"/>
  <c r="M60" i="14" s="1"/>
  <c r="L59" i="14"/>
  <c r="L57" i="14"/>
  <c r="L54" i="14"/>
  <c r="M54" i="14" s="1"/>
  <c r="L48" i="14"/>
  <c r="M48" i="14" s="1"/>
  <c r="L47" i="14"/>
  <c r="L46" i="14"/>
  <c r="M46" i="14" s="1"/>
  <c r="L45" i="14"/>
  <c r="M45" i="14" s="1"/>
  <c r="L44" i="14"/>
  <c r="M44" i="14" s="1"/>
  <c r="L43" i="14"/>
  <c r="L42" i="14"/>
  <c r="L41" i="14"/>
  <c r="M41" i="14" s="1"/>
  <c r="L37" i="14"/>
  <c r="L36" i="14"/>
  <c r="L33" i="14"/>
  <c r="L29" i="14"/>
  <c r="L27" i="14"/>
  <c r="M27" i="14" s="1"/>
  <c r="L26" i="14"/>
  <c r="L25" i="14"/>
  <c r="M25" i="14" s="1"/>
  <c r="L23" i="14"/>
  <c r="M23" i="14" s="1"/>
  <c r="L22" i="14"/>
  <c r="M22" i="14" s="1"/>
  <c r="L13" i="14"/>
  <c r="L12" i="14"/>
  <c r="M12" i="14" s="1"/>
  <c r="L9" i="14"/>
  <c r="M9" i="14" s="1"/>
  <c r="M187" i="14"/>
  <c r="M185" i="14"/>
  <c r="M109" i="14"/>
  <c r="M108" i="14"/>
  <c r="N33" i="11"/>
  <c r="N273" i="11"/>
  <c r="N439" i="11"/>
  <c r="N272" i="11"/>
  <c r="N459" i="11"/>
  <c r="N438" i="11"/>
  <c r="N400" i="11"/>
  <c r="N378" i="11"/>
  <c r="N376" i="11"/>
  <c r="N368" i="11"/>
  <c r="N349" i="11"/>
  <c r="N329" i="11"/>
  <c r="N307" i="11"/>
  <c r="N251" i="11"/>
  <c r="N233" i="11"/>
  <c r="N207" i="11"/>
  <c r="N184" i="11"/>
  <c r="N150" i="11"/>
  <c r="N142" i="11"/>
  <c r="N141" i="11"/>
  <c r="N105" i="11"/>
  <c r="N82" i="11"/>
  <c r="N81" i="11"/>
  <c r="N26" i="11"/>
  <c r="N469" i="11"/>
  <c r="N458" i="11"/>
  <c r="N457" i="11"/>
  <c r="N437" i="11"/>
  <c r="N436" i="11"/>
  <c r="N435" i="11"/>
  <c r="N427" i="11"/>
  <c r="N407" i="11"/>
  <c r="N399" i="11"/>
  <c r="N390" i="11"/>
  <c r="N377" i="11"/>
  <c r="N375" i="11"/>
  <c r="N366" i="11"/>
  <c r="N363" i="11"/>
  <c r="N348" i="11"/>
  <c r="N347" i="11"/>
  <c r="N328" i="11"/>
  <c r="N298" i="11"/>
  <c r="N284" i="11"/>
  <c r="N264" i="11"/>
  <c r="N250" i="11"/>
  <c r="N232" i="11"/>
  <c r="N206" i="11"/>
  <c r="N205" i="11"/>
  <c r="N183" i="11"/>
  <c r="N172" i="11"/>
  <c r="N149" i="11"/>
  <c r="N140" i="11"/>
  <c r="N139" i="11"/>
  <c r="N138" i="11"/>
  <c r="N137" i="11"/>
  <c r="N136" i="11"/>
  <c r="N104" i="11"/>
  <c r="N80" i="11"/>
  <c r="N79" i="11"/>
  <c r="N78" i="11"/>
  <c r="N77" i="11"/>
  <c r="N25" i="11"/>
  <c r="N478" i="11"/>
  <c r="N474" i="11"/>
  <c r="N468" i="11"/>
  <c r="N467" i="11"/>
  <c r="N466" i="11"/>
  <c r="N465" i="11"/>
  <c r="N456" i="11"/>
  <c r="N455" i="11"/>
  <c r="N454" i="11"/>
  <c r="N453" i="11"/>
  <c r="N452" i="11"/>
  <c r="N448" i="11"/>
  <c r="N445" i="11"/>
  <c r="N444" i="11"/>
  <c r="N434" i="11"/>
  <c r="N433" i="11"/>
  <c r="N432" i="11"/>
  <c r="N428" i="11"/>
  <c r="N426" i="11"/>
  <c r="N425" i="11"/>
  <c r="N424" i="11"/>
  <c r="N423" i="11"/>
  <c r="N422" i="11"/>
  <c r="N421" i="11"/>
  <c r="N416" i="11"/>
  <c r="N413" i="11"/>
  <c r="N411" i="11"/>
  <c r="N410" i="11"/>
  <c r="N406" i="11"/>
  <c r="N405" i="11"/>
  <c r="N404" i="11"/>
  <c r="N403" i="11"/>
  <c r="N398" i="11"/>
  <c r="N397" i="11"/>
  <c r="N396" i="11"/>
  <c r="N395" i="11"/>
  <c r="N389" i="11"/>
  <c r="N388" i="11"/>
  <c r="N387" i="11"/>
  <c r="N386" i="11"/>
  <c r="N385" i="11"/>
  <c r="N384" i="11"/>
  <c r="N374" i="11"/>
  <c r="N371" i="11"/>
  <c r="N365" i="11"/>
  <c r="N362" i="11"/>
  <c r="N361" i="11"/>
  <c r="N360" i="11"/>
  <c r="N359" i="11"/>
  <c r="N358" i="11"/>
  <c r="N353" i="11"/>
  <c r="N346" i="11"/>
  <c r="N345" i="11"/>
  <c r="N344" i="11"/>
  <c r="N343" i="11"/>
  <c r="N342" i="11"/>
  <c r="N341" i="11"/>
  <c r="N340" i="11"/>
  <c r="N339" i="11"/>
  <c r="N338" i="11"/>
  <c r="N327" i="11"/>
  <c r="N326" i="11"/>
  <c r="N322" i="11"/>
  <c r="N321" i="11"/>
  <c r="N318" i="11"/>
  <c r="N317" i="11"/>
  <c r="N315" i="11"/>
  <c r="N313" i="11"/>
  <c r="N312" i="11"/>
  <c r="N309" i="11"/>
  <c r="N306" i="11"/>
  <c r="N305" i="11"/>
  <c r="N299" i="11"/>
  <c r="N294" i="11"/>
  <c r="N293" i="11"/>
  <c r="N292" i="11"/>
  <c r="N286" i="11"/>
  <c r="N283" i="11"/>
  <c r="N282" i="11"/>
  <c r="N281" i="11"/>
  <c r="N280" i="11"/>
  <c r="N279" i="11"/>
  <c r="N278" i="11"/>
  <c r="N271" i="11"/>
  <c r="N270" i="11"/>
  <c r="N269" i="11"/>
  <c r="N263" i="11"/>
  <c r="N262" i="11"/>
  <c r="N261" i="11"/>
  <c r="N260" i="11"/>
  <c r="N259" i="11"/>
  <c r="N258" i="11"/>
  <c r="N249" i="11"/>
  <c r="N248" i="11"/>
  <c r="N247" i="11"/>
  <c r="N246" i="11"/>
  <c r="N245" i="11"/>
  <c r="N244" i="11"/>
  <c r="N243" i="11"/>
  <c r="N242" i="11"/>
  <c r="N241" i="11"/>
  <c r="N231" i="11"/>
  <c r="N230" i="11"/>
  <c r="N229" i="11"/>
  <c r="N228" i="11"/>
  <c r="N227" i="11"/>
  <c r="N216" i="11"/>
  <c r="N215" i="11"/>
  <c r="N214" i="11"/>
  <c r="N208" i="11"/>
  <c r="N204" i="11"/>
  <c r="N203" i="11"/>
  <c r="N202" i="11"/>
  <c r="N201" i="11"/>
  <c r="N200" i="11"/>
  <c r="N199" i="11"/>
  <c r="N198" i="11"/>
  <c r="N197" i="11"/>
  <c r="N196" i="11"/>
  <c r="N182" i="11"/>
  <c r="N181" i="11"/>
  <c r="N180" i="11"/>
  <c r="N179" i="11"/>
  <c r="N176" i="11"/>
  <c r="N175" i="11"/>
  <c r="N171" i="11"/>
  <c r="N170" i="11"/>
  <c r="N169" i="11"/>
  <c r="N161" i="11"/>
  <c r="N159" i="11"/>
  <c r="N158" i="11"/>
  <c r="N157" i="11"/>
  <c r="N156" i="11"/>
  <c r="N148" i="11"/>
  <c r="N147" i="11"/>
  <c r="N135" i="11"/>
  <c r="N134" i="11"/>
  <c r="N133" i="11"/>
  <c r="N132" i="11"/>
  <c r="N131" i="11"/>
  <c r="N130" i="11"/>
  <c r="N129" i="11"/>
  <c r="N120" i="11"/>
  <c r="N118" i="11"/>
  <c r="N117" i="11"/>
  <c r="N116" i="11"/>
  <c r="N115" i="11"/>
  <c r="N114" i="11"/>
  <c r="N113" i="11"/>
  <c r="N107" i="11"/>
  <c r="N103" i="11"/>
  <c r="N102" i="11"/>
  <c r="N101" i="11"/>
  <c r="N97" i="11"/>
  <c r="N96" i="11"/>
  <c r="N94" i="11"/>
  <c r="N93" i="11"/>
  <c r="N92" i="11"/>
  <c r="N91" i="11"/>
  <c r="N86" i="11"/>
  <c r="N83" i="11"/>
  <c r="N76" i="11"/>
  <c r="N75" i="11"/>
  <c r="N74" i="11"/>
  <c r="N73" i="11"/>
  <c r="N72" i="11"/>
  <c r="N64" i="11"/>
  <c r="N63" i="11"/>
  <c r="N60" i="11"/>
  <c r="N56" i="11"/>
  <c r="N54" i="11"/>
  <c r="N53" i="11"/>
  <c r="N51" i="11"/>
  <c r="N50" i="11"/>
  <c r="N48" i="11"/>
  <c r="N45" i="11"/>
  <c r="N44" i="11"/>
  <c r="N42" i="11"/>
  <c r="N40" i="11"/>
  <c r="N39" i="11"/>
  <c r="N38" i="11"/>
  <c r="N35" i="11"/>
  <c r="N34" i="11"/>
  <c r="N32" i="11"/>
  <c r="N31" i="11"/>
  <c r="N27" i="11"/>
  <c r="N24" i="11"/>
  <c r="N23" i="11"/>
  <c r="N22" i="11"/>
  <c r="N21" i="11"/>
  <c r="N19" i="11"/>
  <c r="N18" i="11"/>
  <c r="N17" i="11"/>
  <c r="N16" i="11"/>
  <c r="N15" i="11"/>
  <c r="N10" i="11"/>
  <c r="N7" i="11"/>
  <c r="N6" i="11"/>
  <c r="N5" i="11"/>
  <c r="N477" i="11"/>
  <c r="N476" i="11"/>
  <c r="N475" i="11"/>
  <c r="N473" i="11"/>
  <c r="N472" i="11"/>
  <c r="N471" i="11"/>
  <c r="N470" i="11"/>
  <c r="N464" i="11"/>
  <c r="N463" i="11"/>
  <c r="N462" i="11"/>
  <c r="N461" i="11"/>
  <c r="N460" i="11"/>
  <c r="N451" i="11"/>
  <c r="N450" i="11"/>
  <c r="N449" i="11"/>
  <c r="N447" i="11"/>
  <c r="N446" i="11"/>
  <c r="N443" i="11"/>
  <c r="N442" i="11"/>
  <c r="N441" i="11"/>
  <c r="N440" i="11"/>
  <c r="N431" i="11"/>
  <c r="N430" i="11"/>
  <c r="N429" i="11"/>
  <c r="N420" i="11"/>
  <c r="N419" i="11"/>
  <c r="N418" i="11"/>
  <c r="N417" i="11"/>
  <c r="N415" i="11"/>
  <c r="N414" i="11"/>
  <c r="N412" i="11"/>
  <c r="N409" i="11"/>
  <c r="N408" i="11"/>
  <c r="N402" i="11"/>
  <c r="N401" i="11"/>
  <c r="N394" i="11"/>
  <c r="N393" i="11"/>
  <c r="N392" i="11"/>
  <c r="N391" i="11"/>
  <c r="N383" i="11"/>
  <c r="N382" i="11"/>
  <c r="N381" i="11"/>
  <c r="N380" i="11"/>
  <c r="N379" i="11"/>
  <c r="N373" i="11"/>
  <c r="N372" i="11"/>
  <c r="N370" i="11"/>
  <c r="N369" i="11"/>
  <c r="N367" i="11"/>
  <c r="N364" i="11"/>
  <c r="N357" i="11"/>
  <c r="N356" i="11"/>
  <c r="N355" i="11"/>
  <c r="N354" i="11"/>
  <c r="N352" i="11"/>
  <c r="N351" i="11"/>
  <c r="N350" i="11"/>
  <c r="N337" i="11"/>
  <c r="N336" i="11"/>
  <c r="N335" i="11"/>
  <c r="N334" i="11"/>
  <c r="N333" i="11"/>
  <c r="N332" i="11"/>
  <c r="N331" i="11"/>
  <c r="N330" i="11"/>
  <c r="N325" i="11"/>
  <c r="N324" i="11"/>
  <c r="N323" i="11"/>
  <c r="N320" i="11"/>
  <c r="N319" i="11"/>
  <c r="N316" i="11"/>
  <c r="N314" i="11"/>
  <c r="N311" i="11"/>
  <c r="N310" i="11"/>
  <c r="N308" i="11"/>
  <c r="N304" i="11"/>
  <c r="N303" i="11"/>
  <c r="N302" i="11"/>
  <c r="N301" i="11"/>
  <c r="N300" i="11"/>
  <c r="N297" i="11"/>
  <c r="N296" i="11"/>
  <c r="N295" i="11"/>
  <c r="N291" i="11"/>
  <c r="N290" i="11"/>
  <c r="N289" i="11"/>
  <c r="N288" i="11"/>
  <c r="N287" i="11"/>
  <c r="N285" i="11"/>
  <c r="N277" i="11"/>
  <c r="N276" i="11"/>
  <c r="N275" i="11"/>
  <c r="N274" i="11"/>
  <c r="N268" i="11"/>
  <c r="N267" i="11"/>
  <c r="N266" i="11"/>
  <c r="N257" i="11"/>
  <c r="N256" i="11"/>
  <c r="N255" i="11"/>
  <c r="N254" i="11"/>
  <c r="N253" i="11"/>
  <c r="N252" i="11"/>
  <c r="N240" i="11"/>
  <c r="N239" i="11"/>
  <c r="N238" i="11"/>
  <c r="N237" i="11"/>
  <c r="N236" i="11"/>
  <c r="N235" i="11"/>
  <c r="N234" i="11"/>
  <c r="N226" i="11"/>
  <c r="N225" i="11"/>
  <c r="N224" i="11"/>
  <c r="N223" i="11"/>
  <c r="N222" i="11"/>
  <c r="N221" i="11"/>
  <c r="N220" i="11"/>
  <c r="N219" i="11"/>
  <c r="N218" i="11"/>
  <c r="N217" i="11"/>
  <c r="N213" i="11"/>
  <c r="N212" i="11"/>
  <c r="N211" i="11"/>
  <c r="N210" i="11"/>
  <c r="N209" i="11"/>
  <c r="N195" i="11"/>
  <c r="N194" i="11"/>
  <c r="N193" i="11"/>
  <c r="N192" i="11"/>
  <c r="N191" i="11"/>
  <c r="N190" i="11"/>
  <c r="N189" i="11"/>
  <c r="N188" i="11"/>
  <c r="N187" i="11"/>
  <c r="N186" i="11"/>
  <c r="N185" i="11"/>
  <c r="N178" i="11"/>
  <c r="N177" i="11"/>
  <c r="N174" i="11"/>
  <c r="N173" i="11"/>
  <c r="N168" i="11"/>
  <c r="N167" i="11"/>
  <c r="N166" i="11"/>
  <c r="N165" i="11"/>
  <c r="N164" i="11"/>
  <c r="N163" i="11"/>
  <c r="N162" i="11"/>
  <c r="N160" i="11"/>
  <c r="N155" i="11"/>
  <c r="N154" i="11"/>
  <c r="N153" i="11"/>
  <c r="N152" i="11"/>
  <c r="N151" i="11"/>
  <c r="N146" i="11"/>
  <c r="N145" i="11"/>
  <c r="N144" i="11"/>
  <c r="N143" i="11"/>
  <c r="N128" i="11"/>
  <c r="N127" i="11"/>
  <c r="N126" i="11"/>
  <c r="N125" i="11"/>
  <c r="N124" i="11"/>
  <c r="N123" i="11"/>
  <c r="N122" i="11"/>
  <c r="N121" i="11"/>
  <c r="N119" i="11"/>
  <c r="N112" i="11"/>
  <c r="N111" i="11"/>
  <c r="N110" i="11"/>
  <c r="N109" i="11"/>
  <c r="N108" i="11"/>
  <c r="N106" i="11"/>
  <c r="N100" i="11"/>
  <c r="N99" i="11"/>
  <c r="N98" i="11"/>
  <c r="N95" i="11"/>
  <c r="N90" i="11"/>
  <c r="N89" i="11"/>
  <c r="N88" i="11"/>
  <c r="N87" i="11"/>
  <c r="N85" i="11"/>
  <c r="N84" i="11"/>
  <c r="N71" i="11"/>
  <c r="N70" i="11"/>
  <c r="N69" i="11"/>
  <c r="N68" i="11"/>
  <c r="N67" i="11"/>
  <c r="N66" i="11"/>
  <c r="N65" i="11"/>
  <c r="N62" i="11"/>
  <c r="N61" i="11"/>
  <c r="N59" i="11"/>
  <c r="N58" i="11"/>
  <c r="N57" i="11"/>
  <c r="N55" i="11"/>
  <c r="N52" i="11"/>
  <c r="N49" i="11"/>
  <c r="N47" i="11"/>
  <c r="N46" i="11"/>
  <c r="N43" i="11"/>
  <c r="N41" i="11"/>
  <c r="N37" i="11"/>
  <c r="N36" i="11"/>
  <c r="N30" i="11"/>
  <c r="N29" i="11"/>
  <c r="N28" i="11"/>
  <c r="N20" i="11"/>
  <c r="N14" i="11"/>
  <c r="N13" i="11"/>
  <c r="N12" i="11"/>
  <c r="N11" i="11"/>
  <c r="N9" i="11"/>
  <c r="N8" i="11"/>
  <c r="N265" i="11"/>
  <c r="P26" i="31"/>
  <c r="P27" i="31"/>
  <c r="P25" i="31"/>
  <c r="P24" i="31"/>
  <c r="P21" i="31"/>
  <c r="P20" i="31"/>
  <c r="P19" i="31"/>
  <c r="P18" i="31"/>
  <c r="P17" i="31"/>
  <c r="P16" i="31"/>
  <c r="P22" i="31"/>
  <c r="P14" i="31"/>
  <c r="P13" i="31"/>
  <c r="P15" i="31"/>
  <c r="P12" i="31"/>
  <c r="P11" i="31"/>
  <c r="P8" i="31"/>
  <c r="P7" i="31"/>
  <c r="P6" i="31"/>
  <c r="P5" i="31"/>
  <c r="P4" i="31"/>
  <c r="P9" i="31"/>
  <c r="P28" i="31"/>
  <c r="P23" i="31"/>
  <c r="I130" i="6"/>
  <c r="H130" i="6"/>
  <c r="G130" i="6"/>
  <c r="I129" i="6"/>
  <c r="H129" i="6"/>
  <c r="G129" i="6"/>
  <c r="I120" i="6"/>
  <c r="G120" i="6"/>
  <c r="I97" i="6"/>
  <c r="H97" i="6"/>
  <c r="G97" i="6"/>
  <c r="I68" i="6"/>
  <c r="H68" i="6"/>
  <c r="G68" i="6"/>
  <c r="I67" i="6"/>
  <c r="H67" i="6"/>
  <c r="G67" i="6"/>
  <c r="I60" i="6"/>
  <c r="H60" i="6"/>
  <c r="G60" i="6"/>
  <c r="I49" i="6"/>
  <c r="H49" i="6"/>
  <c r="G49" i="6"/>
  <c r="I47" i="6"/>
  <c r="H47" i="6"/>
  <c r="G47" i="6"/>
  <c r="I40" i="6"/>
  <c r="H40" i="6"/>
  <c r="G40" i="6"/>
  <c r="I30" i="6"/>
  <c r="H30" i="6"/>
  <c r="G30" i="6"/>
  <c r="I27" i="6"/>
  <c r="H27" i="6"/>
  <c r="G27" i="6"/>
  <c r="I23" i="6"/>
  <c r="H23" i="6"/>
  <c r="G23" i="6"/>
  <c r="M199" i="14"/>
  <c r="M195" i="14"/>
  <c r="M191" i="14"/>
  <c r="M183" i="14"/>
  <c r="M182" i="14"/>
  <c r="M179" i="14"/>
  <c r="M178" i="14"/>
  <c r="M168" i="14"/>
  <c r="M167" i="14"/>
  <c r="M162" i="14"/>
  <c r="M154" i="14"/>
  <c r="M145" i="14"/>
  <c r="M141" i="14"/>
  <c r="M137" i="14"/>
  <c r="M136" i="14"/>
  <c r="M133" i="14"/>
  <c r="M132" i="14"/>
  <c r="M131" i="14"/>
  <c r="M129" i="14"/>
  <c r="M125" i="14"/>
  <c r="M124" i="14"/>
  <c r="M123" i="14"/>
  <c r="M122" i="14"/>
  <c r="M121" i="14"/>
  <c r="M120" i="14"/>
  <c r="M115" i="14"/>
  <c r="M114" i="14"/>
  <c r="M112" i="14"/>
  <c r="M111" i="14"/>
  <c r="M107" i="14"/>
  <c r="M104" i="14"/>
  <c r="M100" i="14"/>
  <c r="M99" i="14"/>
  <c r="M96" i="14"/>
  <c r="M93" i="14"/>
  <c r="M92" i="14"/>
  <c r="M89" i="14"/>
  <c r="M87" i="14"/>
  <c r="M86" i="14"/>
  <c r="M80" i="14"/>
  <c r="M79" i="14"/>
  <c r="M75" i="14"/>
  <c r="M69" i="14"/>
  <c r="M68" i="14"/>
  <c r="M66" i="14"/>
  <c r="M65" i="14"/>
  <c r="M64" i="14"/>
  <c r="M63" i="14"/>
  <c r="M62" i="14"/>
  <c r="M59" i="14"/>
  <c r="M58" i="14"/>
  <c r="M57" i="14"/>
  <c r="M56" i="14"/>
  <c r="M55" i="14"/>
  <c r="M53" i="14"/>
  <c r="M52" i="14"/>
  <c r="M51" i="14"/>
  <c r="M50" i="14"/>
  <c r="M49" i="14"/>
  <c r="M47" i="14"/>
  <c r="M43" i="14"/>
  <c r="M42" i="14"/>
  <c r="M40" i="14"/>
  <c r="M39" i="14"/>
  <c r="M38" i="14"/>
  <c r="M37" i="14"/>
  <c r="M36" i="14"/>
  <c r="M34" i="14"/>
  <c r="M33" i="14"/>
  <c r="M32" i="14"/>
  <c r="M31" i="14"/>
  <c r="M30" i="14"/>
  <c r="M29" i="14"/>
  <c r="M26" i="14"/>
  <c r="M17" i="14"/>
  <c r="M14" i="14"/>
  <c r="M13" i="14"/>
  <c r="M11" i="14"/>
  <c r="M10" i="14"/>
  <c r="M8" i="14"/>
  <c r="M7" i="14"/>
  <c r="M6" i="14"/>
</calcChain>
</file>

<file path=xl/sharedStrings.xml><?xml version="1.0" encoding="utf-8"?>
<sst xmlns="http://schemas.openxmlformats.org/spreadsheetml/2006/main" count="30445" uniqueCount="1990">
  <si>
    <t xml:space="preserve">  NP years</t>
  </si>
  <si>
    <t>MS</t>
  </si>
  <si>
    <t>RFMO</t>
  </si>
  <si>
    <t>Attendance</t>
  </si>
  <si>
    <t>SWE</t>
  </si>
  <si>
    <t>X</t>
  </si>
  <si>
    <t>WGNSSK</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</si>
  <si>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</si>
  <si>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</si>
  <si>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</si>
  <si>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</si>
  <si>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</si>
  <si>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</si>
  <si>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</si>
  <si>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</si>
  <si>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</si>
  <si>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</si>
  <si>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</si>
  <si>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</si>
  <si>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</si>
  <si>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</si>
  <si>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</si>
  <si>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</si>
  <si>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</si>
  <si>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</si>
  <si>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</si>
  <si>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</si>
  <si>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</si>
  <si>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</si>
  <si>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</si>
  <si>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</si>
  <si>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</si>
  <si>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</si>
  <si>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</si>
  <si>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</si>
  <si>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</si>
  <si>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Achieved Sample  no.</t>
  </si>
  <si>
    <t>Achieved Sample rate</t>
  </si>
  <si>
    <t>Achieved Sample no. / Planned sampled no.</t>
  </si>
  <si>
    <t>ESP</t>
  </si>
  <si>
    <t>Baltic Sea, North Sea and Eastern Arctic, and North Atlantic</t>
  </si>
  <si>
    <t>5</t>
  </si>
  <si>
    <t>(b) planned sample can be modified based on updated information on the total population (fleet register)</t>
  </si>
  <si>
    <t>Table III.B.2 - Economic Clustering of fleet segments</t>
  </si>
  <si>
    <t>Name of the clustered fleet segments</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</si>
  <si>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</si>
  <si>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</si>
  <si>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r>
      <t>Number of vessels in the segment by the 1</t>
    </r>
    <r>
      <rPr>
        <b/>
        <vertAlign val="superscript"/>
        <sz val="10"/>
        <rFont val="Arial"/>
        <family val="2"/>
      </rPr>
      <t>st</t>
    </r>
    <r>
      <rPr>
        <b/>
        <sz val="10"/>
        <rFont val="Arial"/>
        <family val="2"/>
      </rPr>
      <t xml:space="preserve"> of January of the sampling year</t>
    </r>
  </si>
  <si>
    <t>FRA</t>
  </si>
  <si>
    <t>Table III.B.3 - Economic Data collection strategy</t>
  </si>
  <si>
    <t>NP years</t>
  </si>
  <si>
    <t>Variable group</t>
  </si>
  <si>
    <t>Variables</t>
  </si>
  <si>
    <t>Data sources</t>
  </si>
  <si>
    <t>Income</t>
  </si>
  <si>
    <t>all segments</t>
  </si>
  <si>
    <t>Other income</t>
  </si>
  <si>
    <t>Table III.C.1 - List of identified metiers</t>
  </si>
  <si>
    <t>Fishing ground</t>
  </si>
  <si>
    <t>Metier LVL6</t>
  </si>
  <si>
    <t>Effort Days</t>
  </si>
  <si>
    <t>Total Landings (tonnes)</t>
  </si>
  <si>
    <t>Total Value (euros)</t>
  </si>
  <si>
    <t>IV, VIId</t>
  </si>
  <si>
    <t>Y</t>
  </si>
  <si>
    <t>Sampling year</t>
  </si>
  <si>
    <t>Baltic</t>
  </si>
  <si>
    <t>MS participating in sampling</t>
  </si>
  <si>
    <t>Sampling Year</t>
  </si>
  <si>
    <t>Sampling frame codes</t>
  </si>
  <si>
    <t>Sampling strategy</t>
  </si>
  <si>
    <t>Sampling scheme</t>
  </si>
  <si>
    <t>Time stratification</t>
  </si>
  <si>
    <t>Q</t>
  </si>
  <si>
    <t>MS partcipating in sampling</t>
  </si>
  <si>
    <t>Species</t>
  </si>
  <si>
    <t>Species Group</t>
  </si>
  <si>
    <t>From the unsorted
catches</t>
  </si>
  <si>
    <t>From the retained
catches and/or landings</t>
  </si>
  <si>
    <t>From the discards</t>
  </si>
  <si>
    <t>Solea solea</t>
  </si>
  <si>
    <t>GSA 7</t>
  </si>
  <si>
    <t>Parapenaeus longirostris</t>
  </si>
  <si>
    <t>Pleuronectes platessa</t>
  </si>
  <si>
    <t>Age</t>
  </si>
  <si>
    <t>Metier level 6</t>
  </si>
  <si>
    <t>Achieved length sampling</t>
  </si>
  <si>
    <t>OTB_DEF_70-99_0_0</t>
  </si>
  <si>
    <t>Table III.E.1 – List of required stocks (Appendix VII)</t>
  </si>
  <si>
    <t>Area / Stock</t>
  </si>
  <si>
    <t>Average
landings
---
tons</t>
  </si>
  <si>
    <t>Share in
EU landings
---
%</t>
  </si>
  <si>
    <t>Selected for sampling</t>
  </si>
  <si>
    <t>Gadus morhua</t>
  </si>
  <si>
    <t>VIIa</t>
  </si>
  <si>
    <t>VIIe</t>
  </si>
  <si>
    <t>Nephrops norvegicus</t>
  </si>
  <si>
    <t>ITA</t>
  </si>
  <si>
    <t>Boops boops</t>
  </si>
  <si>
    <t>GFCM</t>
  </si>
  <si>
    <t>Merluccius merluccius</t>
  </si>
  <si>
    <t>1</t>
  </si>
  <si>
    <t>Table III.E.2 - Long-term planning of sampling for stock-based variables</t>
  </si>
  <si>
    <t>NP Years</t>
  </si>
  <si>
    <t>Weight</t>
  </si>
  <si>
    <t>Sex ratio</t>
  </si>
  <si>
    <t>Sexual maturity</t>
  </si>
  <si>
    <t>Fecundity</t>
  </si>
  <si>
    <t>IV</t>
  </si>
  <si>
    <t>Not applicable</t>
  </si>
  <si>
    <t>Table III.E.3 - Sampling intensity for stock-based variables</t>
  </si>
  <si>
    <t>Variable (*)</t>
  </si>
  <si>
    <t>Survey</t>
  </si>
  <si>
    <t>IIIa, IV, VI, VII, VIIIab</t>
  </si>
  <si>
    <t>Abundance of smolt</t>
  </si>
  <si>
    <t>Abundance of parr</t>
  </si>
  <si>
    <t>Number of ascending individuals</t>
  </si>
  <si>
    <t>Table III.F.1 – Transversal Variables Data collection strategy</t>
  </si>
  <si>
    <t>Capacity</t>
  </si>
  <si>
    <t>Number of vessels</t>
  </si>
  <si>
    <t>Effort</t>
  </si>
  <si>
    <t>Days at sea</t>
  </si>
  <si>
    <t>Hours fished</t>
  </si>
  <si>
    <t>Fishing days</t>
  </si>
  <si>
    <t>Landings</t>
  </si>
  <si>
    <t>FIN</t>
  </si>
  <si>
    <t>Table III.G.1-  List of surveys</t>
  </si>
  <si>
    <t>Name of survey</t>
  </si>
  <si>
    <t>Area(s)
covered</t>
  </si>
  <si>
    <t>Period (Month)</t>
  </si>
  <si>
    <t>Max. days eligible</t>
  </si>
  <si>
    <t>Type of Sampling activities</t>
  </si>
  <si>
    <t>Ecosystem indicators collected</t>
  </si>
  <si>
    <t>Map</t>
  </si>
  <si>
    <t>Relevant international planning group</t>
  </si>
  <si>
    <t>Upload in international database</t>
  </si>
  <si>
    <t>Achieved Days at sea</t>
  </si>
  <si>
    <t>Achieved Target</t>
  </si>
  <si>
    <t>% achievement no days ----- A/P %</t>
  </si>
  <si>
    <t>% achievement target ----- A/P %</t>
  </si>
  <si>
    <t>Demersal Young Fish Survey</t>
  </si>
  <si>
    <t>Fish Hauls</t>
  </si>
  <si>
    <t>12</t>
  </si>
  <si>
    <t>NS Herring Acoustic Survey</t>
  </si>
  <si>
    <t>IIIa, IV</t>
  </si>
  <si>
    <t>Echo Nm</t>
  </si>
  <si>
    <t>15</t>
  </si>
  <si>
    <t>14</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</si>
  <si>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</si>
  <si>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</si>
  <si>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</si>
  <si>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</si>
  <si>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</si>
  <si>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</si>
  <si>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</si>
  <si>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</si>
  <si>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</si>
  <si>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</si>
  <si>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</si>
  <si>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</si>
  <si>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</si>
  <si>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</si>
  <si>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</si>
  <si>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</si>
  <si>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Mussel (i)</t>
  </si>
  <si>
    <t>Oyster (j)</t>
  </si>
  <si>
    <t>Clam (k)</t>
  </si>
  <si>
    <t>Other shellfish (l)</t>
  </si>
  <si>
    <t>Fresh water fish (m)</t>
  </si>
  <si>
    <t>Carp (o)</t>
  </si>
  <si>
    <t>(a) Salmo salar</t>
  </si>
  <si>
    <t>(d) This row contains all other not listed marine species</t>
  </si>
  <si>
    <t>(l) This row contains all other not listed shellfish species</t>
  </si>
  <si>
    <t>(m) This row contains all other not listed fresh water species</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</si>
  <si>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</si>
  <si>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</si>
  <si>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</si>
  <si>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</si>
  <si>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</si>
  <si>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</si>
  <si>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</si>
  <si>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</si>
  <si>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Financial accounts</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</si>
  <si>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</si>
  <si>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</si>
  <si>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</si>
  <si>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</si>
  <si>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</si>
  <si>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</si>
  <si>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</si>
  <si>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</si>
  <si>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</si>
  <si>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</si>
  <si>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financial accounts</t>
  </si>
  <si>
    <t>Other operational costs</t>
  </si>
  <si>
    <t xml:space="preserve">Table V.1 - Indicators to measure the effects of fisheries on the marine ecosystem </t>
  </si>
  <si>
    <t>Code specification</t>
  </si>
  <si>
    <t xml:space="preserve"> Indicator</t>
  </si>
  <si>
    <t>Data required</t>
  </si>
  <si>
    <t>Data collection</t>
  </si>
  <si>
    <t>Effective time lag for availability</t>
  </si>
  <si>
    <t>Time interval for position reports</t>
  </si>
  <si>
    <t xml:space="preserve">Position and vessel registration </t>
  </si>
  <si>
    <t>Discarding rates of commercially exploited species</t>
  </si>
  <si>
    <t>Fuel efficiency of fish capture</t>
  </si>
  <si>
    <t>Value of landings and cost of fuel.</t>
  </si>
  <si>
    <t>Achieved no of fish measured at a national level by metier 
(= J + K + L)</t>
  </si>
  <si>
    <t>Target 
population no. (b)
-----
N</t>
  </si>
  <si>
    <t xml:space="preserve">Frame population no. 
----
F </t>
  </si>
  <si>
    <t>Reference year</t>
  </si>
  <si>
    <t>3LMNO</t>
  </si>
  <si>
    <t>NAFO</t>
  </si>
  <si>
    <t>Type of data collection scheme  (a)</t>
  </si>
  <si>
    <t>Response rate</t>
  </si>
  <si>
    <t>18-&lt; 24 m</t>
  </si>
  <si>
    <t>40 m or larger</t>
  </si>
  <si>
    <t>12-&lt; 18 m</t>
  </si>
  <si>
    <t>Variable group (a)</t>
  </si>
  <si>
    <t>Type of data collection scheme (c)</t>
  </si>
  <si>
    <t>Achieved sample rate</t>
  </si>
  <si>
    <t>Fleet segments vessels</t>
  </si>
  <si>
    <t>Fleet segments vessels lenght classes</t>
  </si>
  <si>
    <t>Beam trawlers</t>
  </si>
  <si>
    <t>0-&lt; 10 m</t>
  </si>
  <si>
    <t>Demersal trawlers and/or demersal seiners</t>
  </si>
  <si>
    <t>0-&lt; 6 m</t>
  </si>
  <si>
    <t>Pelagic trawlers</t>
  </si>
  <si>
    <t>10-&lt; 12 m</t>
  </si>
  <si>
    <t>Purse seiners</t>
  </si>
  <si>
    <t>6-&lt; 12 m</t>
  </si>
  <si>
    <t>Dredgers</t>
  </si>
  <si>
    <t>Vessel using other active gears</t>
  </si>
  <si>
    <t>Vessels using Polyvalent ‘active’ gears only</t>
  </si>
  <si>
    <t>24-&lt; 40 m</t>
  </si>
  <si>
    <t>Vessels using hooks</t>
  </si>
  <si>
    <t>Drift and/or fixed netters</t>
  </si>
  <si>
    <t>Vessels using Pots and/or traps</t>
  </si>
  <si>
    <t>Vessels using other Passive gears</t>
  </si>
  <si>
    <t>Vessels using Polyvalent ‘passive’ gears only</t>
  </si>
  <si>
    <t>Vessels using active and passive gears</t>
  </si>
  <si>
    <t>Fleet segments (a)</t>
  </si>
  <si>
    <t>Type of data collection scheme (b)</t>
  </si>
  <si>
    <t>Achieved sample rate (c )</t>
  </si>
  <si>
    <t>Response rate (c )</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</si>
  <si>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</si>
  <si>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</si>
  <si>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</si>
  <si>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</si>
  <si>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Frame population no. 
----
F</t>
  </si>
  <si>
    <t>National name of the survey (d)</t>
  </si>
  <si>
    <t xml:space="preserve">Achieved sample rate </t>
  </si>
  <si>
    <t xml:space="preserve">Response rate </t>
  </si>
  <si>
    <t>(b)  segments can be reported as "all segments" in the case the sampling strategy is the same for all segments, otherwise MS should specify the segments for which a specific sampling strategy has been used</t>
  </si>
  <si>
    <t>(d) name of the survey as reported in the NP if applicable. Not mandatory</t>
  </si>
  <si>
    <t xml:space="preserve">  AR year</t>
  </si>
  <si>
    <t>AR year</t>
  </si>
  <si>
    <t>AR Year</t>
  </si>
  <si>
    <t>National name of the survey (c)</t>
  </si>
  <si>
    <t>Planned
sample no. (b)
-----
P</t>
  </si>
  <si>
    <t xml:space="preserve"> Planned 
sample rate (b)
-----
(P/F)*100 (%)</t>
  </si>
  <si>
    <t>(a) put an asterisk in the case the segment has been clustered with other segment(s)</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</si>
  <si>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</si>
  <si>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</si>
  <si>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</si>
  <si>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</si>
  <si>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</si>
  <si>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</si>
  <si>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</si>
  <si>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</si>
  <si>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</si>
  <si>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Table III.C.6 - Achieved length sampling of catches, landings and discards by metier and species</t>
  </si>
  <si>
    <t>Conservation status of fish species</t>
  </si>
  <si>
    <t>Proportion of large fish</t>
  </si>
  <si>
    <t>Mean maximum length of fishes</t>
  </si>
  <si>
    <t>Size at maturation of exploited fish species</t>
  </si>
  <si>
    <t>LLS_DEF_0_0_0</t>
  </si>
  <si>
    <t>ICCAT</t>
  </si>
  <si>
    <t>(a) capital value (apart from the value of quota and other fishing rights), capital costs and transversal variables should not be reported in this table.  Transversal variables have to be reported only in table III.F.1.</t>
  </si>
  <si>
    <t>Achieved Sampled rate
-----
A/F</t>
  </si>
  <si>
    <t>Table III.D.1 – Recreational Fisheries</t>
  </si>
  <si>
    <t>Approved Derrogation?</t>
  </si>
  <si>
    <t>Type of Survey</t>
  </si>
  <si>
    <t>Cod</t>
  </si>
  <si>
    <t>Sharks</t>
  </si>
  <si>
    <t>Questionnaires</t>
  </si>
  <si>
    <t>Note: Please ensure data for active and inactive vessels are presented seperately.</t>
  </si>
  <si>
    <t>Sampling frame code</t>
  </si>
  <si>
    <t>Sampling frame (fishing activities)</t>
  </si>
  <si>
    <t>Sampling frame (geographical location)</t>
  </si>
  <si>
    <t>Sampling frame (seasonality)</t>
  </si>
  <si>
    <t>Type of data collection scheme</t>
  </si>
  <si>
    <t>Planned no. trips to be sampled at sea by MS</t>
  </si>
  <si>
    <t>.</t>
  </si>
  <si>
    <t>Table III.C.3 - Sampled trips by metier</t>
  </si>
  <si>
    <t>Table III.C.4 - sampling strategy</t>
  </si>
  <si>
    <t>year</t>
  </si>
  <si>
    <t xml:space="preserve">Achieved No of individuals at a national level </t>
  </si>
  <si>
    <t>Days at sea planned according to NP</t>
  </si>
  <si>
    <t>Acronym</t>
  </si>
  <si>
    <t>Name of the meeting</t>
  </si>
  <si>
    <t>Identified Effort</t>
  </si>
  <si>
    <t>Identified Landings</t>
  </si>
  <si>
    <t>Identified Value</t>
  </si>
  <si>
    <t>Identified Other (1)</t>
  </si>
  <si>
    <t>Identified Discards</t>
  </si>
  <si>
    <t>RFMO/RFO/IO</t>
  </si>
  <si>
    <t>Is metier merged with other metiers for sampling?</t>
  </si>
  <si>
    <t>Total No. of fishing trips during the Sampling year</t>
  </si>
  <si>
    <t>Comments</t>
  </si>
  <si>
    <t>Multi-lateral agreement</t>
  </si>
  <si>
    <t>Source</t>
  </si>
  <si>
    <t>Follow-up action</t>
  </si>
  <si>
    <t>Topic</t>
  </si>
  <si>
    <t>Table II.B.2 - Follow-up of recommendations</t>
  </si>
  <si>
    <t>Metier related variables</t>
  </si>
  <si>
    <t>III.C</t>
  </si>
  <si>
    <t>III.F</t>
  </si>
  <si>
    <t>Recommendation/Agreement</t>
  </si>
  <si>
    <t>Section</t>
  </si>
  <si>
    <t>Recommendation number</t>
  </si>
  <si>
    <t>Reference period</t>
  </si>
  <si>
    <t>Fishing technique ( a)</t>
  </si>
  <si>
    <t>Length class</t>
  </si>
  <si>
    <t>Fishing technique (b)</t>
  </si>
  <si>
    <t>Length class (b)</t>
  </si>
  <si>
    <t>No. of attendees by MS</t>
  </si>
  <si>
    <t>Planned target according to NP</t>
  </si>
  <si>
    <r>
      <t xml:space="preserve">(b) </t>
    </r>
    <r>
      <rPr>
        <i/>
        <sz val="10"/>
        <rFont val="Arial"/>
        <family val="2"/>
      </rPr>
      <t>Anguila anguilla</t>
    </r>
  </si>
  <si>
    <r>
      <t xml:space="preserve">(e) </t>
    </r>
    <r>
      <rPr>
        <i/>
        <sz val="10"/>
        <rFont val="Arial"/>
        <family val="2"/>
      </rPr>
      <t>Thunnus thynnus</t>
    </r>
  </si>
  <si>
    <r>
      <t xml:space="preserve">(c) </t>
    </r>
    <r>
      <rPr>
        <i/>
        <sz val="10"/>
        <rFont val="Arial"/>
        <family val="2"/>
      </rPr>
      <t>Dicentrarchus labrax</t>
    </r>
    <r>
      <rPr>
        <sz val="10"/>
        <rFont val="Arial"/>
        <family val="2"/>
      </rPr>
      <t xml:space="preserve"> and </t>
    </r>
    <r>
      <rPr>
        <i/>
        <sz val="10"/>
        <rFont val="Arial"/>
        <family val="2"/>
      </rPr>
      <t>Sparus aurata</t>
    </r>
  </si>
  <si>
    <r>
      <t xml:space="preserve">(f) </t>
    </r>
    <r>
      <rPr>
        <i/>
        <sz val="10"/>
        <rFont val="Arial"/>
        <family val="2"/>
      </rPr>
      <t>Melanogrammus aeglefinus</t>
    </r>
  </si>
  <si>
    <r>
      <t xml:space="preserve">(g) </t>
    </r>
    <r>
      <rPr>
        <i/>
        <sz val="10"/>
        <rFont val="Arial"/>
        <family val="2"/>
      </rPr>
      <t>Psetta maxima</t>
    </r>
  </si>
  <si>
    <r>
      <t xml:space="preserve">(h) </t>
    </r>
    <r>
      <rPr>
        <i/>
        <sz val="10"/>
        <rFont val="Arial"/>
        <family val="2"/>
      </rPr>
      <t>Gadus morhua</t>
    </r>
  </si>
  <si>
    <r>
      <t xml:space="preserve">(i) </t>
    </r>
    <r>
      <rPr>
        <i/>
        <sz val="10"/>
        <rFont val="Arial"/>
        <family val="2"/>
      </rPr>
      <t>Mytilus edulis, Mytilus galoprovincialis</t>
    </r>
  </si>
  <si>
    <r>
      <t xml:space="preserve">(j) </t>
    </r>
    <r>
      <rPr>
        <i/>
        <sz val="10"/>
        <rFont val="Arial"/>
        <family val="2"/>
      </rPr>
      <t>Ostrea edulis, Crassostrea gigas</t>
    </r>
  </si>
  <si>
    <r>
      <t xml:space="preserve">(k) </t>
    </r>
    <r>
      <rPr>
        <i/>
        <sz val="10"/>
        <rFont val="Arial"/>
        <family val="2"/>
      </rPr>
      <t xml:space="preserve">Venus verucosa </t>
    </r>
    <r>
      <rPr>
        <sz val="10"/>
        <rFont val="Arial"/>
        <family val="2"/>
      </rPr>
      <t>or Veneridae</t>
    </r>
  </si>
  <si>
    <r>
      <t xml:space="preserve">(n) </t>
    </r>
    <r>
      <rPr>
        <i/>
        <sz val="10"/>
        <rFont val="Arial"/>
        <family val="2"/>
      </rPr>
      <t>Salmo trutta</t>
    </r>
    <r>
      <rPr>
        <sz val="10"/>
        <rFont val="Arial"/>
        <family val="2"/>
      </rPr>
      <t xml:space="preserve"> and ....</t>
    </r>
  </si>
  <si>
    <t>LVA</t>
  </si>
  <si>
    <t>DNK</t>
  </si>
  <si>
    <t>GBR</t>
  </si>
  <si>
    <t>NLD</t>
  </si>
  <si>
    <t>LTU</t>
  </si>
  <si>
    <t>DEU</t>
  </si>
  <si>
    <t>Austria</t>
  </si>
  <si>
    <t>AUT</t>
  </si>
  <si>
    <t>Belgium</t>
  </si>
  <si>
    <t>BEL</t>
  </si>
  <si>
    <t>Bulgaria</t>
  </si>
  <si>
    <t>BGR</t>
  </si>
  <si>
    <t>Croatia</t>
  </si>
  <si>
    <t>HRV</t>
  </si>
  <si>
    <t>Cyprus</t>
  </si>
  <si>
    <t>CYP</t>
  </si>
  <si>
    <t>Czech Republic</t>
  </si>
  <si>
    <t>CZE</t>
  </si>
  <si>
    <t>Denmark</t>
  </si>
  <si>
    <t>Estonia</t>
  </si>
  <si>
    <t>EST</t>
  </si>
  <si>
    <t>Finland</t>
  </si>
  <si>
    <t>France</t>
  </si>
  <si>
    <t>Germany</t>
  </si>
  <si>
    <t>Greece</t>
  </si>
  <si>
    <t>GRC</t>
  </si>
  <si>
    <t>Hungary</t>
  </si>
  <si>
    <t>HUN</t>
  </si>
  <si>
    <t>Ireland</t>
  </si>
  <si>
    <t>IRL</t>
  </si>
  <si>
    <t>Italy</t>
  </si>
  <si>
    <t>Latvia</t>
  </si>
  <si>
    <t>Lithuania</t>
  </si>
  <si>
    <t>Luxembourg</t>
  </si>
  <si>
    <t>LUX</t>
  </si>
  <si>
    <t>Malta</t>
  </si>
  <si>
    <t>MLT</t>
  </si>
  <si>
    <t>Netherlands</t>
  </si>
  <si>
    <t>Poland</t>
  </si>
  <si>
    <t>POL</t>
  </si>
  <si>
    <t>Portugal</t>
  </si>
  <si>
    <t>PRT</t>
  </si>
  <si>
    <t>Romania</t>
  </si>
  <si>
    <t>ROU</t>
  </si>
  <si>
    <t>Slovakia</t>
  </si>
  <si>
    <t>SVK</t>
  </si>
  <si>
    <t>Slovenia</t>
  </si>
  <si>
    <t>SVN</t>
  </si>
  <si>
    <t>Spain</t>
  </si>
  <si>
    <t>Sweden</t>
  </si>
  <si>
    <t>United Kingdom of Great Britain and Northern Ireland</t>
  </si>
  <si>
    <t>Year of the Survey</t>
  </si>
  <si>
    <t>Name of metier to sample (Table III_C_3 column G)</t>
  </si>
  <si>
    <t xml:space="preserve">(b) MS should specify the segments for which a specific sampling strategy has been used. </t>
  </si>
  <si>
    <t>Note:</t>
  </si>
  <si>
    <t xml:space="preserve">(a) MS should specify the segments for which a specific sampling strategy has been used. </t>
  </si>
  <si>
    <t>(b ) segments can be reported as "all segments" in the case the sampling strategy is the same for all segments, otherwise MS should specify the segments for which a specific sampling strategy has been used</t>
  </si>
  <si>
    <t>Table I.A.1 - Derogations</t>
  </si>
  <si>
    <t>Short title of derogation</t>
  </si>
  <si>
    <t>NP proposal section</t>
  </si>
  <si>
    <t>Type of data - Variables</t>
  </si>
  <si>
    <t>Derogation approved or rejected</t>
  </si>
  <si>
    <t>Year of approval or rejection</t>
  </si>
  <si>
    <t>Reason / Justification for derogation</t>
  </si>
  <si>
    <t>MSs</t>
  </si>
  <si>
    <t>content</t>
  </si>
  <si>
    <t>coordination</t>
  </si>
  <si>
    <t>description of sampling / sampling protocol / sampling intensity</t>
  </si>
  <si>
    <t>data transmission</t>
  </si>
  <si>
    <t>costs</t>
  </si>
  <si>
    <t>access to vessels</t>
  </si>
  <si>
    <t>validity</t>
  </si>
  <si>
    <t>na</t>
  </si>
  <si>
    <t>Length and age of discards and landings, in accordance with the respective NP.
Levels and coverage of sampling to be as agreed at the annual RCMs Baltic and NS&amp;EA.</t>
  </si>
  <si>
    <t>NP 2011-2013 III.E.5</t>
  </si>
  <si>
    <t>Approved</t>
  </si>
  <si>
    <t>Member States should update the grey cells only (the white cells should contain identical information to that in the National Programmes)</t>
  </si>
  <si>
    <t>Planned minimum No of individuals to be measured at the national level</t>
  </si>
  <si>
    <t>% achievement (100*L/M)</t>
  </si>
  <si>
    <t>Achieved no. of sampled fishing trips at sea</t>
  </si>
  <si>
    <t>Achieved no. of sampled fishing trips on shore</t>
  </si>
  <si>
    <t>Total achieved no. of sampled fishing trips (J+K)</t>
  </si>
  <si>
    <t>Planned no. trips to be sampled on shore by MS</t>
  </si>
  <si>
    <t>Planned total no. trips to be sampled by MS (N+O)</t>
  </si>
  <si>
    <t>Other regions</t>
  </si>
  <si>
    <t>Country / MS</t>
  </si>
  <si>
    <t>CECAF</t>
  </si>
  <si>
    <t>SPRFMO</t>
  </si>
  <si>
    <t>IOTC</t>
  </si>
  <si>
    <t>IATTC</t>
  </si>
  <si>
    <t>WCPFC</t>
  </si>
  <si>
    <t>SEAFO</t>
  </si>
  <si>
    <t>SIOFA</t>
  </si>
  <si>
    <t>CCAMLR</t>
  </si>
  <si>
    <t>WECAFC</t>
  </si>
  <si>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</si>
  <si>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</si>
  <si>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Vessel length classes (LOA) </t>
    </r>
    <r>
      <rPr>
        <sz val="10"/>
        <rFont val="Arial"/>
        <family val="2"/>
      </rPr>
      <t>(Decision 2010/93/EU, Appendix III)</t>
    </r>
  </si>
  <si>
    <t xml:space="preserve">12-&lt; 18 m </t>
  </si>
  <si>
    <t xml:space="preserve">18-&lt; 24 m </t>
  </si>
  <si>
    <t xml:space="preserve">24-&lt; 40 m </t>
  </si>
  <si>
    <t xml:space="preserve">40 m or larger </t>
  </si>
  <si>
    <t>0-&lt; 6 m (Med)</t>
  </si>
  <si>
    <t>6-&lt; 12 m (Med)</t>
  </si>
  <si>
    <r>
      <t xml:space="preserve">Fleet economic variables </t>
    </r>
    <r>
      <rPr>
        <sz val="10"/>
        <rFont val="Arial"/>
        <family val="2"/>
      </rPr>
      <t>(Decision 2010/93/EU, Appendix VI)</t>
    </r>
  </si>
  <si>
    <r>
      <t xml:space="preserve">Fleet economic variable groups </t>
    </r>
    <r>
      <rPr>
        <sz val="10"/>
        <rFont val="Arial"/>
        <family val="2"/>
      </rPr>
      <t>(Decision 2010/93/EU, Appendix VI)</t>
    </r>
  </si>
  <si>
    <t>Personnel costs</t>
  </si>
  <si>
    <t>Repair and maintenance costs</t>
  </si>
  <si>
    <t>Capital value</t>
  </si>
  <si>
    <t>Investments</t>
  </si>
  <si>
    <t>Financial position</t>
  </si>
  <si>
    <t>Employment</t>
  </si>
  <si>
    <t>Number of fishing enterprises/units</t>
  </si>
  <si>
    <t xml:space="preserve">Income from leasing out quota or other fishing rights </t>
  </si>
  <si>
    <t>Direct subsidies</t>
  </si>
  <si>
    <t>Wages and salaries of crew</t>
  </si>
  <si>
    <t>Imputed value of upaid labour</t>
  </si>
  <si>
    <t>Variable costs</t>
  </si>
  <si>
    <t>Non-variable costs</t>
  </si>
  <si>
    <t>Value of quota and other fishing rights</t>
  </si>
  <si>
    <t>Lease/rental payments for quota or other fishing rights</t>
  </si>
  <si>
    <t>Investments in physical capital</t>
  </si>
  <si>
    <t>Debt/asset ratio</t>
  </si>
  <si>
    <t>Engaged crew</t>
  </si>
  <si>
    <t>FTE national</t>
  </si>
  <si>
    <t>FTE harmonised</t>
  </si>
  <si>
    <t>Energy consumption</t>
  </si>
  <si>
    <t>A - Census</t>
  </si>
  <si>
    <t>B - Probability Sample Survey</t>
  </si>
  <si>
    <t>C - Non-Probability Sample Survey</t>
  </si>
  <si>
    <t>Concurrent, other</t>
  </si>
  <si>
    <t>Concurrent-at-sea</t>
  </si>
  <si>
    <r>
      <rPr>
        <b/>
        <sz val="10"/>
        <rFont val="Arial"/>
        <family val="2"/>
      </rPr>
      <t>Sampling strategy</t>
    </r>
    <r>
      <rPr>
        <sz val="10"/>
        <rFont val="Arial"/>
        <family val="2"/>
      </rPr>
      <t xml:space="preserve"> (Decision 2010/93/EU, chapter III.B.B1.3 f, g, i)</t>
    </r>
  </si>
  <si>
    <t>Concurrent on-shore</t>
  </si>
  <si>
    <t>Stock-specific at-sea</t>
  </si>
  <si>
    <t>Stock-specific on-shore</t>
  </si>
  <si>
    <t>Stock-specific self-sampling</t>
  </si>
  <si>
    <t>Stock-specific, other</t>
  </si>
  <si>
    <t>Concurrent self-sampling</t>
  </si>
  <si>
    <t>Salmon</t>
  </si>
  <si>
    <t>Sea bass</t>
  </si>
  <si>
    <t>Eel</t>
  </si>
  <si>
    <t>Bluefin tuna</t>
  </si>
  <si>
    <r>
      <t>Species for recreational fisheries</t>
    </r>
    <r>
      <rPr>
        <sz val="10"/>
        <rFont val="Arial"/>
        <family val="2"/>
      </rPr>
      <t xml:space="preserve"> (Decision 2010/93/EU, Appendix IV)</t>
    </r>
  </si>
  <si>
    <t>Alepocephalus bairdii</t>
  </si>
  <si>
    <t>Alopias superciliosus</t>
  </si>
  <si>
    <t>Alopias vulpinus</t>
  </si>
  <si>
    <t>Ammodytidae</t>
  </si>
  <si>
    <t>Anguilla anguilla</t>
  </si>
  <si>
    <t>Aphanopus carbo</t>
  </si>
  <si>
    <t>Argyrosomus regius</t>
  </si>
  <si>
    <t>Aristeomorpha foliacea</t>
  </si>
  <si>
    <t>Aristeus antennatus</t>
  </si>
  <si>
    <t>Aspitrigla cuculus</t>
  </si>
  <si>
    <t>Auxis rochei</t>
  </si>
  <si>
    <t>Brosme brosme</t>
  </si>
  <si>
    <t>Cancer pagurus</t>
  </si>
  <si>
    <t>Carcharhinus falciformis</t>
  </si>
  <si>
    <t>Carcharhinus plumbeus</t>
  </si>
  <si>
    <t>Carcharias taurus</t>
  </si>
  <si>
    <t>Centrophorus granulosus</t>
  </si>
  <si>
    <t>Centrophorus squamosus</t>
  </si>
  <si>
    <t>Centroscyllium fabricii</t>
  </si>
  <si>
    <t>Centroscymnus coelolepis</t>
  </si>
  <si>
    <t>Centroscymnus crepidater</t>
  </si>
  <si>
    <t>Cetorhinus maximus</t>
  </si>
  <si>
    <t>Clupea harengus</t>
  </si>
  <si>
    <t>Conger conger</t>
  </si>
  <si>
    <t>Coregonus lavaretus</t>
  </si>
  <si>
    <t>Coryphaena equiselis</t>
  </si>
  <si>
    <t>Coryphaena hippurus</t>
  </si>
  <si>
    <t>Coryphaenoides rupestris</t>
  </si>
  <si>
    <t>Crangon crangon</t>
  </si>
  <si>
    <t>Dalatias licha</t>
  </si>
  <si>
    <t>Dasyatis pastinaca</t>
  </si>
  <si>
    <t>Deania calcea</t>
  </si>
  <si>
    <t>Dicentrarchus labrax</t>
  </si>
  <si>
    <t>Dicologoglosa cuneata</t>
  </si>
  <si>
    <t>Dipturus batis</t>
  </si>
  <si>
    <t>Dipturus oxyrinchus</t>
  </si>
  <si>
    <t>Eledone cirrosa</t>
  </si>
  <si>
    <t>Eledone moschata</t>
  </si>
  <si>
    <t>Engraulis encrasicolus</t>
  </si>
  <si>
    <t>Esox lucius</t>
  </si>
  <si>
    <t>Etmopterus spinax</t>
  </si>
  <si>
    <t>Euthynnus alleteratus</t>
  </si>
  <si>
    <t>Eutrigla gurnardus</t>
  </si>
  <si>
    <t>Farfantepenaeus notialis</t>
  </si>
  <si>
    <t>Galeorhinus galeus</t>
  </si>
  <si>
    <t>Galeus melastomus</t>
  </si>
  <si>
    <t>Glyptocephalus cynoglossus</t>
  </si>
  <si>
    <t>Gymnura altavela</t>
  </si>
  <si>
    <t>Helicolenus dactylopterus</t>
  </si>
  <si>
    <t>Heptranchias perlo</t>
  </si>
  <si>
    <t>Hexanchus griseus</t>
  </si>
  <si>
    <t>Hippoglossoides platessoides</t>
  </si>
  <si>
    <t>Homarus gammarus</t>
  </si>
  <si>
    <t>Hoplostethus atlanticus</t>
  </si>
  <si>
    <t>Istiophoridae</t>
  </si>
  <si>
    <t>Isurus oxyrinchus</t>
  </si>
  <si>
    <t>Katsuwonus pelamis</t>
  </si>
  <si>
    <t>Lamna nasus</t>
  </si>
  <si>
    <t>Lepidopus caudatus</t>
  </si>
  <si>
    <t>Lepidorhombus boscii</t>
  </si>
  <si>
    <t>Lepidorhombus whiffiagonis</t>
  </si>
  <si>
    <t>Leucoraja circularis</t>
  </si>
  <si>
    <t>Leucoraja fullonica</t>
  </si>
  <si>
    <t>Leucoraja melitensis</t>
  </si>
  <si>
    <t>Limanda ferruginea</t>
  </si>
  <si>
    <t>Limanda limanda</t>
  </si>
  <si>
    <t>Loligo vulgaris</t>
  </si>
  <si>
    <t>Lophius budegassa</t>
  </si>
  <si>
    <t>Lophius piscatorious</t>
  </si>
  <si>
    <t>Lutjanus purpureus</t>
  </si>
  <si>
    <t>Macrouridae</t>
  </si>
  <si>
    <t>Macrourus berglax</t>
  </si>
  <si>
    <t>Mallotus villosus</t>
  </si>
  <si>
    <t>Melanogrammus aeglefinus</t>
  </si>
  <si>
    <t>Merlangius merlangus</t>
  </si>
  <si>
    <t>Microchirus variegatus</t>
  </si>
  <si>
    <t>Micromesistius poutassou</t>
  </si>
  <si>
    <t>Microstomus kitt</t>
  </si>
  <si>
    <t>Molva dypterygia</t>
  </si>
  <si>
    <t>Molva molva</t>
  </si>
  <si>
    <t>Mugilidae</t>
  </si>
  <si>
    <t>Mullus barbatus</t>
  </si>
  <si>
    <t>Mullus surmuletus</t>
  </si>
  <si>
    <t>Mustelus asterias</t>
  </si>
  <si>
    <t>Mustelus mustelus</t>
  </si>
  <si>
    <t>Mustelus punctulatus</t>
  </si>
  <si>
    <t>Myliobatis aquila</t>
  </si>
  <si>
    <t>Octopus vulgaris</t>
  </si>
  <si>
    <t>Odontaspis ferox</t>
  </si>
  <si>
    <t>Oxynotus centrina</t>
  </si>
  <si>
    <t>Pagellus bogaraveo</t>
  </si>
  <si>
    <t>Pagellus erythrinus</t>
  </si>
  <si>
    <t>Pandalus borealis</t>
  </si>
  <si>
    <t>Pecten maximus</t>
  </si>
  <si>
    <t>Penaeus kerathurus</t>
  </si>
  <si>
    <t>Penaeus subtilis</t>
  </si>
  <si>
    <t>Perca fluviatilis</t>
  </si>
  <si>
    <t>Phycis blennoides</t>
  </si>
  <si>
    <t>Phycis phycis</t>
  </si>
  <si>
    <t>Platichthys flesus</t>
  </si>
  <si>
    <t>Pollachius pollachius</t>
  </si>
  <si>
    <t>Pollachius virens</t>
  </si>
  <si>
    <t>Polyprion americanus</t>
  </si>
  <si>
    <t>Prionace glauca</t>
  </si>
  <si>
    <t>Pristis pectinata</t>
  </si>
  <si>
    <t>Pristis pristis</t>
  </si>
  <si>
    <t>Psetta maxima</t>
  </si>
  <si>
    <t>Pteroplatytrygon violacea</t>
  </si>
  <si>
    <t>Raja alba</t>
  </si>
  <si>
    <t>Raja asterias</t>
  </si>
  <si>
    <t>Raja brachyura</t>
  </si>
  <si>
    <t>Raja clavata</t>
  </si>
  <si>
    <t>Raja microocellata</t>
  </si>
  <si>
    <t>Raja miraletus</t>
  </si>
  <si>
    <t>Raja montagui</t>
  </si>
  <si>
    <t>Raja naevus</t>
  </si>
  <si>
    <t>Raja radiata</t>
  </si>
  <si>
    <t>Raja undulata</t>
  </si>
  <si>
    <t>Rajidae</t>
  </si>
  <si>
    <t>Reinhardtius hippoglossoides</t>
  </si>
  <si>
    <t>Rhinobatos cemiculus</t>
  </si>
  <si>
    <t>Rhinobatos rhinobatos</t>
  </si>
  <si>
    <t>Rostroraja alba</t>
  </si>
  <si>
    <t>Salmo salar</t>
  </si>
  <si>
    <t>Salmo trutta</t>
  </si>
  <si>
    <t>Sander lucioperca</t>
  </si>
  <si>
    <t>Sarda sarda</t>
  </si>
  <si>
    <t>Sardina pilchardus</t>
  </si>
  <si>
    <t>Sardinella maderensis</t>
  </si>
  <si>
    <t>Sardinella aurita</t>
  </si>
  <si>
    <t>Scomber japonicus</t>
  </si>
  <si>
    <t>Scomber scombrus</t>
  </si>
  <si>
    <t>Scophthalmus rhombus</t>
  </si>
  <si>
    <t>Scyliorhinus canicula</t>
  </si>
  <si>
    <t>Scyliorhinus stellaris</t>
  </si>
  <si>
    <t>Sebastes marinus</t>
  </si>
  <si>
    <t>Sebastes mentella</t>
  </si>
  <si>
    <t>Sepia hierredda</t>
  </si>
  <si>
    <t>Sepia officinalis</t>
  </si>
  <si>
    <t>Shark-like Selachii</t>
  </si>
  <si>
    <t>Sparidae</t>
  </si>
  <si>
    <t>Sparus aurata</t>
  </si>
  <si>
    <t>Sphyrna lewini</t>
  </si>
  <si>
    <t>Sphyrna mokarran</t>
  </si>
  <si>
    <t>Sphyrna tudes</t>
  </si>
  <si>
    <t>Sphyrna zygaena</t>
  </si>
  <si>
    <t>Spicara smaris</t>
  </si>
  <si>
    <t>Sprattus sprattus</t>
  </si>
  <si>
    <t>Squaliformes</t>
  </si>
  <si>
    <t>Squalus acanthias</t>
  </si>
  <si>
    <t>Squalus blainvillei</t>
  </si>
  <si>
    <t>Squatina aculeata</t>
  </si>
  <si>
    <t>Squatina oculata</t>
  </si>
  <si>
    <t>Squatina squatina</t>
  </si>
  <si>
    <t>Squilla mantis</t>
  </si>
  <si>
    <t>Thunnus albacares</t>
  </si>
  <si>
    <t>Thunnus alalunga</t>
  </si>
  <si>
    <t>Thunnus obesus</t>
  </si>
  <si>
    <t>Thunnus thynnus</t>
  </si>
  <si>
    <t>Torpedo marmorata</t>
  </si>
  <si>
    <t>Trachurus mediterraneus</t>
  </si>
  <si>
    <t>Trachurus picturatus</t>
  </si>
  <si>
    <t>Trachurus trachurus</t>
  </si>
  <si>
    <t>Trigla lucerna</t>
  </si>
  <si>
    <t>Trisopterus esmarki</t>
  </si>
  <si>
    <t>Veneridae</t>
  </si>
  <si>
    <t>Xiphias gladius</t>
  </si>
  <si>
    <t>Zeus faber</t>
  </si>
  <si>
    <r>
      <t>Species</t>
    </r>
    <r>
      <rPr>
        <sz val="10"/>
        <rFont val="Arial"/>
        <family val="2"/>
      </rPr>
      <t xml:space="preserve"> (Decision 2010/93/EU, Appendix VII)</t>
    </r>
  </si>
  <si>
    <t>Table III.E.3: variables</t>
  </si>
  <si>
    <t>Weight-at-length</t>
  </si>
  <si>
    <t>Weight-at-age</t>
  </si>
  <si>
    <t>Maturity-at-length</t>
  </si>
  <si>
    <t>Maturity-at-age</t>
  </si>
  <si>
    <t>Sex-ratio-at-length</t>
  </si>
  <si>
    <t>Sex-ratio-at-age</t>
  </si>
  <si>
    <t>Fecundity-at-length</t>
  </si>
  <si>
    <t>Fecundity-at-age</t>
  </si>
  <si>
    <r>
      <t>Anarhichas</t>
    </r>
    <r>
      <rPr>
        <sz val="10"/>
        <color rgb="FF000000"/>
        <rFont val="Arial"/>
        <family val="2"/>
      </rPr>
      <t xml:space="preserve"> spp.</t>
    </r>
  </si>
  <si>
    <r>
      <t>Aphanopus</t>
    </r>
    <r>
      <rPr>
        <sz val="10"/>
        <color rgb="FF000000"/>
        <rFont val="Arial"/>
        <family val="2"/>
      </rPr>
      <t xml:space="preserve"> spp.</t>
    </r>
  </si>
  <si>
    <r>
      <t xml:space="preserve">Argentina </t>
    </r>
    <r>
      <rPr>
        <sz val="10"/>
        <color rgb="FF000000"/>
        <rFont val="Arial"/>
        <family val="2"/>
      </rPr>
      <t>spp.</t>
    </r>
  </si>
  <si>
    <r>
      <t xml:space="preserve">Beryx </t>
    </r>
    <r>
      <rPr>
        <sz val="10"/>
        <color rgb="FF000000"/>
        <rFont val="Arial"/>
        <family val="2"/>
      </rPr>
      <t>spp.</t>
    </r>
  </si>
  <si>
    <r>
      <t xml:space="preserve">Illex </t>
    </r>
    <r>
      <rPr>
        <sz val="10"/>
        <color rgb="FF000000"/>
        <rFont val="Arial"/>
        <family val="2"/>
      </rPr>
      <t>spp</t>
    </r>
    <r>
      <rPr>
        <i/>
        <sz val="10"/>
        <color rgb="FF000000"/>
        <rFont val="Arial"/>
        <family val="2"/>
      </rPr>
      <t xml:space="preserve">., Todarodes </t>
    </r>
    <r>
      <rPr>
        <sz val="10"/>
        <color rgb="FF000000"/>
        <rFont val="Arial"/>
        <family val="2"/>
      </rPr>
      <t>spp.</t>
    </r>
  </si>
  <si>
    <r>
      <t xml:space="preserve">Merluccius </t>
    </r>
    <r>
      <rPr>
        <sz val="10"/>
        <color rgb="FF000000"/>
        <rFont val="Arial"/>
        <family val="2"/>
      </rPr>
      <t>spp</t>
    </r>
    <r>
      <rPr>
        <i/>
        <sz val="10"/>
        <color rgb="FF000000"/>
        <rFont val="Arial"/>
        <family val="2"/>
      </rPr>
      <t>.</t>
    </r>
  </si>
  <si>
    <r>
      <t xml:space="preserve">Mustelus </t>
    </r>
    <r>
      <rPr>
        <sz val="10"/>
        <color rgb="FF000000"/>
        <rFont val="Arial"/>
        <family val="2"/>
      </rPr>
      <t>spp.</t>
    </r>
  </si>
  <si>
    <r>
      <t>Pandalus</t>
    </r>
    <r>
      <rPr>
        <sz val="10"/>
        <color rgb="FF000000"/>
        <rFont val="Arial"/>
        <family val="2"/>
      </rPr>
      <t xml:space="preserve"> spp.</t>
    </r>
  </si>
  <si>
    <r>
      <t xml:space="preserve">Raja </t>
    </r>
    <r>
      <rPr>
        <sz val="10"/>
        <color rgb="FF000000"/>
        <rFont val="Arial"/>
        <family val="2"/>
      </rPr>
      <t>spp.</t>
    </r>
  </si>
  <si>
    <r>
      <t xml:space="preserve">Scomber </t>
    </r>
    <r>
      <rPr>
        <sz val="10"/>
        <color rgb="FF000000"/>
        <rFont val="Arial"/>
        <family val="2"/>
      </rPr>
      <t>spp.</t>
    </r>
  </si>
  <si>
    <r>
      <t xml:space="preserve">Sebastes </t>
    </r>
    <r>
      <rPr>
        <sz val="10"/>
        <color rgb="FF000000"/>
        <rFont val="Arial"/>
        <family val="2"/>
      </rPr>
      <t>spp.</t>
    </r>
  </si>
  <si>
    <r>
      <t>Trachurus</t>
    </r>
    <r>
      <rPr>
        <sz val="10"/>
        <color rgb="FF000000"/>
        <rFont val="Arial"/>
        <family val="2"/>
      </rPr>
      <t xml:space="preserve"> spp.</t>
    </r>
  </si>
  <si>
    <r>
      <t xml:space="preserve">Trisopterus </t>
    </r>
    <r>
      <rPr>
        <sz val="10"/>
        <color rgb="FF000000"/>
        <rFont val="Arial"/>
        <family val="2"/>
      </rPr>
      <t>spp.</t>
    </r>
  </si>
  <si>
    <r>
      <rPr>
        <b/>
        <sz val="10"/>
        <rFont val="Arial"/>
        <family val="2"/>
      </rPr>
      <t>Transversal variable groups</t>
    </r>
    <r>
      <rPr>
        <sz val="10"/>
        <rFont val="Arial"/>
        <family val="2"/>
      </rPr>
      <t xml:space="preserve"> (Decision 2010/93/EU, Appendix VIII)</t>
    </r>
  </si>
  <si>
    <r>
      <rPr>
        <b/>
        <sz val="10"/>
        <rFont val="Arial"/>
        <family val="2"/>
      </rPr>
      <t>Transversal variables</t>
    </r>
    <r>
      <rPr>
        <sz val="10"/>
        <rFont val="Arial"/>
        <family val="2"/>
      </rPr>
      <t xml:space="preserve"> (Decision 2010/93/EU, Appendix VIII)</t>
    </r>
  </si>
  <si>
    <t>Live Weight of landings total and per species</t>
  </si>
  <si>
    <t>Conversion factor per species</t>
  </si>
  <si>
    <t>GT, kW, Vessel age</t>
  </si>
  <si>
    <t>GT * Fishing days</t>
  </si>
  <si>
    <t>kW * Fishing days</t>
  </si>
  <si>
    <t>Number of trips</t>
  </si>
  <si>
    <t>Number of rigs</t>
  </si>
  <si>
    <t>Number of fishing operations</t>
  </si>
  <si>
    <t>Number of nets/Length</t>
  </si>
  <si>
    <t>Number of hooks, Number of lines</t>
  </si>
  <si>
    <t>Numbers of pots, traps</t>
  </si>
  <si>
    <t>Soaking time</t>
  </si>
  <si>
    <t>Value of landings total and per commercial species</t>
  </si>
  <si>
    <t>Prices by commercial species</t>
  </si>
  <si>
    <t>Sprat Acoustic Survey</t>
  </si>
  <si>
    <t>Rügen Herring Larvae Survey</t>
  </si>
  <si>
    <t>North Sea Beam Trawl Survey</t>
  </si>
  <si>
    <t>Sole Net Survey</t>
  </si>
  <si>
    <t>North Sea Sandeels Survey</t>
  </si>
  <si>
    <t>Redfish Survey in the Norwegian Sea and adjacent waters</t>
  </si>
  <si>
    <t>Herring Larvae survey</t>
  </si>
  <si>
    <t>International Redfish Trawl and Acoustic Survey (Biennial)</t>
  </si>
  <si>
    <t>Flemish Cap Groundfish survey</t>
  </si>
  <si>
    <t>Greenland Groundfish survey</t>
  </si>
  <si>
    <t>3LNO Groundfish survey</t>
  </si>
  <si>
    <t>Scottish Western IBTS</t>
  </si>
  <si>
    <t>ISBCBTS September</t>
  </si>
  <si>
    <t>WCBTS</t>
  </si>
  <si>
    <t>Blue whiting survey</t>
  </si>
  <si>
    <t>International Mackerel and Horse Mackerel Egg Survey (Triennial)</t>
  </si>
  <si>
    <t>Sardine DEPM (Triennial)</t>
  </si>
  <si>
    <t>Biomass of Anchovy</t>
  </si>
  <si>
    <t>Nephrops UWTV Irish Sea</t>
  </si>
  <si>
    <t>Mediterranean International bottom trawl survey</t>
  </si>
  <si>
    <t>Pan-Mediterranean pelagic survey</t>
  </si>
  <si>
    <r>
      <t xml:space="preserve">Names of surveys </t>
    </r>
    <r>
      <rPr>
        <sz val="10"/>
        <rFont val="Arial"/>
        <family val="2"/>
      </rPr>
      <t>(Decision 2010/93/EU, Appendix IX)</t>
    </r>
  </si>
  <si>
    <t>Bottom Trawl Survey (Black Sea)</t>
  </si>
  <si>
    <t>Pelagic Trawl Survey (Black Sea)</t>
  </si>
  <si>
    <t>Baltic International Trawl Survey</t>
  </si>
  <si>
    <t>Baltic International Acoustic Survey (Autumn)</t>
  </si>
  <si>
    <t>Gulf of Riga Acoustic Herring Survey</t>
  </si>
  <si>
    <t>International Bottom Trawl Survey</t>
  </si>
  <si>
    <t>International Ecosystem Survey in the Nordic Seas</t>
  </si>
  <si>
    <t>Mackerel egg Survey (Triennial)</t>
  </si>
  <si>
    <t>Nephrops TV survey (FU 3&amp;4)</t>
  </si>
  <si>
    <t>Western IBTS 4th quarter (including Porcupine survey)</t>
  </si>
  <si>
    <t>Sardine, Anchovy Horse Mackerel Acoustic Survey</t>
  </si>
  <si>
    <t>Spawning/Pre spawning Herring acoustic survey</t>
  </si>
  <si>
    <t>Nephrops UWTV survey (offshore)</t>
  </si>
  <si>
    <t>Nephrops UWTV survey Aran Grounds</t>
  </si>
  <si>
    <t>Nephrops UWTV survey Celtic Sea</t>
  </si>
  <si>
    <t>Nephrops TV Survey Offshore Portugal</t>
  </si>
  <si>
    <r>
      <rPr>
        <b/>
        <sz val="10"/>
        <rFont val="Arial"/>
        <family val="2"/>
      </rPr>
      <t>Variables for aquaculture</t>
    </r>
    <r>
      <rPr>
        <sz val="10"/>
        <rFont val="Arial"/>
        <family val="2"/>
      </rPr>
      <t xml:space="preserve"> (Decision 2010/93/EU, Appendix X)</t>
    </r>
  </si>
  <si>
    <t>Livestock costs</t>
  </si>
  <si>
    <t>Feed costs</t>
  </si>
  <si>
    <t>Repair and maintenance</t>
  </si>
  <si>
    <t>Depreciation of capital</t>
  </si>
  <si>
    <t>Extraordinary costs, net</t>
  </si>
  <si>
    <t>Total value of assets</t>
  </si>
  <si>
    <t>Debt</t>
  </si>
  <si>
    <t>Livestock</t>
  </si>
  <si>
    <t>Number of persons employed</t>
  </si>
  <si>
    <t>Number of enterprises</t>
  </si>
  <si>
    <t>Imputed value of unpaid labour</t>
  </si>
  <si>
    <t>Subsidies</t>
  </si>
  <si>
    <t>Wages and salaries</t>
  </si>
  <si>
    <t>Financial costs, net</t>
  </si>
  <si>
    <t>Volume of sales</t>
  </si>
  <si>
    <t>Fish feed</t>
  </si>
  <si>
    <t>Net investments</t>
  </si>
  <si>
    <r>
      <rPr>
        <b/>
        <sz val="10"/>
        <rFont val="Arial"/>
        <family val="2"/>
      </rPr>
      <t>Variables for processing industry</t>
    </r>
    <r>
      <rPr>
        <sz val="10"/>
        <rFont val="Arial"/>
        <family val="2"/>
      </rPr>
      <t xml:space="preserve"> (Decision 2010/93/EU, Appendix XII)</t>
    </r>
  </si>
  <si>
    <t>Purchase of fish and other raw material for production</t>
  </si>
  <si>
    <t>Wages and salaries of staff</t>
  </si>
  <si>
    <t>Nephrops TV survey (FU 6)</t>
  </si>
  <si>
    <t>Nephrops TV survey (FU 7)</t>
  </si>
  <si>
    <t>Nephrops TV survey (FU 8)</t>
  </si>
  <si>
    <t>Nephrops TV survey (FU 9)</t>
  </si>
  <si>
    <t>Distribution of fishing activities</t>
  </si>
  <si>
    <t>Aggregation of fishing activities</t>
  </si>
  <si>
    <t>Areas not impacted by mobile bottom gears</t>
  </si>
  <si>
    <r>
      <rPr>
        <b/>
        <sz val="10"/>
        <rFont val="Arial"/>
        <family val="2"/>
      </rPr>
      <t>Ecosystem indicators</t>
    </r>
    <r>
      <rPr>
        <sz val="10"/>
        <rFont val="Arial"/>
        <family val="2"/>
      </rPr>
      <t xml:space="preserve"> (Decision 2010/93/EU, Appendix XIII)</t>
    </r>
  </si>
  <si>
    <t>Table I.A.2 - Bi- and multilateral agreements</t>
  </si>
  <si>
    <t>M</t>
  </si>
  <si>
    <t>Length-at-age</t>
  </si>
  <si>
    <t xml:space="preserve">Classification of segments which have been clustered </t>
  </si>
  <si>
    <t>Reference period:</t>
  </si>
  <si>
    <t>Share in
EU TAC
---
%</t>
  </si>
  <si>
    <t>None</t>
  </si>
  <si>
    <r>
      <rPr>
        <b/>
        <sz val="10"/>
        <color rgb="FFFF0000"/>
        <rFont val="Arial"/>
        <family val="2"/>
      </rPr>
      <t>Metiers level 6</t>
    </r>
    <r>
      <rPr>
        <sz val="10"/>
        <color rgb="FFFF0000"/>
        <rFont val="Arial"/>
        <family val="2"/>
      </rPr>
      <t xml:space="preserve"> (?)</t>
    </r>
  </si>
  <si>
    <t>Table II.B.1 - International co-ordination</t>
  </si>
  <si>
    <t>LM 2014</t>
  </si>
  <si>
    <t>Quarterly weight of Catch? Y/N</t>
  </si>
  <si>
    <t>N</t>
  </si>
  <si>
    <t>Fishing grounds</t>
  </si>
  <si>
    <t>NS&amp;EA (source: RCM NS&amp;EA 2009)</t>
  </si>
  <si>
    <t>NA (source: RCM NA 2009)</t>
  </si>
  <si>
    <t>Bay of Biscay (ICEs divisions VIIIabde</t>
  </si>
  <si>
    <t>Celtic Sea (ICES divisions VIIfgh)</t>
  </si>
  <si>
    <t>Irish Sea (ICES division VIIa)</t>
  </si>
  <si>
    <t>Western Channel (ICES division VIIe)</t>
  </si>
  <si>
    <t>Faeroe Islands (ICES division Vb)</t>
  </si>
  <si>
    <t>Western Scotland (ICES division VI)</t>
  </si>
  <si>
    <t>Western Ireland (ICES VIIbcjk)</t>
  </si>
  <si>
    <t>Iberian (ICES sub-area IX and ICES Division VIIIc)</t>
  </si>
  <si>
    <t>Azores (ICES Division X)</t>
  </si>
  <si>
    <r>
      <t xml:space="preserve">Med&amp;BS (source 2014 Annual Reports </t>
    </r>
    <r>
      <rPr>
        <sz val="10"/>
        <rFont val="Arial"/>
        <family val="2"/>
      </rPr>
      <t>Cyprus, France, Greece, Italy, Malta, Slovenia, Spain, Bulgaria and Romania</t>
    </r>
    <r>
      <rPr>
        <b/>
        <sz val="11"/>
        <color theme="1"/>
        <rFont val="Calibri"/>
        <family val="2"/>
        <scheme val="minor"/>
      </rPr>
      <t>)</t>
    </r>
  </si>
  <si>
    <t>GSA 1</t>
  </si>
  <si>
    <t>GSA 2</t>
  </si>
  <si>
    <t>GSA 5</t>
  </si>
  <si>
    <t>GSA 6</t>
  </si>
  <si>
    <t>GSA 8</t>
  </si>
  <si>
    <t>GSA 9</t>
  </si>
  <si>
    <t>GSA 10</t>
  </si>
  <si>
    <t>GSA 11</t>
  </si>
  <si>
    <t>GSA 15</t>
  </si>
  <si>
    <t>GSA 16</t>
  </si>
  <si>
    <t>GSA 17</t>
  </si>
  <si>
    <t>GSA 18</t>
  </si>
  <si>
    <t>GSA 19</t>
  </si>
  <si>
    <t>GSA 20</t>
  </si>
  <si>
    <t>GSA 22</t>
  </si>
  <si>
    <t>GSA 23</t>
  </si>
  <si>
    <t>GSA 25</t>
  </si>
  <si>
    <t>GSA 29</t>
  </si>
  <si>
    <t>CECAF (source: RCMLDF 2015)</t>
  </si>
  <si>
    <t>WECAF (source 2014 Annual Reports FRA)</t>
  </si>
  <si>
    <t>WECAF</t>
  </si>
  <si>
    <t>ICCATMed (source 2014 Annual Reports)</t>
  </si>
  <si>
    <t>BFT 59</t>
  </si>
  <si>
    <t>AL 35</t>
  </si>
  <si>
    <t>BIL 95</t>
  </si>
  <si>
    <t>MED</t>
  </si>
  <si>
    <t>ICCAT Atl (source 2014 Annual Reports FRA, ESP, POR)</t>
  </si>
  <si>
    <t>BFT 54</t>
  </si>
  <si>
    <t>BFT 55</t>
  </si>
  <si>
    <t>AL 31</t>
  </si>
  <si>
    <t>BIL94 A+B, BIL96, BIL97</t>
  </si>
  <si>
    <t>ATL (CAN)</t>
  </si>
  <si>
    <t>ATL (ETRO)</t>
  </si>
  <si>
    <t>IOTC(source 2014 Annual Reports FRA, ESP)</t>
  </si>
  <si>
    <t>FAO 51+57</t>
  </si>
  <si>
    <t>IATTC+WCPFC(source 2014 Annual Reports FRA, ESP)</t>
  </si>
  <si>
    <t>IATTC+WCPFC</t>
  </si>
  <si>
    <t>no, metiers could change year on year?</t>
  </si>
  <si>
    <t>SD 22-24</t>
  </si>
  <si>
    <t>SD 25-32</t>
  </si>
  <si>
    <t>Inland</t>
  </si>
  <si>
    <t>Baltic Sea (source AR 2014)</t>
  </si>
  <si>
    <t>Madeira (FAO 34.1.2)</t>
  </si>
  <si>
    <t>Canary (FAO 34.1.2)</t>
  </si>
  <si>
    <t>From Morocco to Guinea Bissau (FAO 34.1.1, 34.1.3 and 34.3.1)</t>
  </si>
  <si>
    <t>XII, XIV and Va</t>
  </si>
  <si>
    <t>I, II</t>
  </si>
  <si>
    <t>IIIa</t>
  </si>
  <si>
    <t>answers</t>
  </si>
  <si>
    <t>Haddock (f)</t>
  </si>
  <si>
    <t>Tuna (e)</t>
  </si>
  <si>
    <t>Turbot (g)</t>
  </si>
  <si>
    <t>Cod (h)</t>
  </si>
  <si>
    <t>Trout (n)</t>
  </si>
  <si>
    <t>(o) Cyprinus carpio</t>
  </si>
  <si>
    <t>ISO code Source: http://unstats.un.org/unsd/methods/m49/m49alpha.htm</t>
  </si>
  <si>
    <t>VI.1 – Data transmission to end-users</t>
  </si>
  <si>
    <t>End-user</t>
  </si>
  <si>
    <t>Expert group, data call
or
Project</t>
  </si>
  <si>
    <t>Achievement rate</t>
  </si>
  <si>
    <t>Applicable (Species present in the region?)</t>
  </si>
  <si>
    <t>Amblyraja radiata</t>
  </si>
  <si>
    <t>G1</t>
  </si>
  <si>
    <t>Survey            Observer at sea</t>
  </si>
  <si>
    <t>-</t>
  </si>
  <si>
    <t xml:space="preserve">Ammodytidae </t>
  </si>
  <si>
    <t>G2</t>
  </si>
  <si>
    <t>Harbour sampling  Observer at sea</t>
  </si>
  <si>
    <t>Harbour sampling Survey Observer at sea</t>
  </si>
  <si>
    <t>22-32</t>
  </si>
  <si>
    <t>Survey and harbour sampling</t>
  </si>
  <si>
    <t>Not collected</t>
  </si>
  <si>
    <t>Capros aper</t>
  </si>
  <si>
    <t>I-IX, XII, XIV</t>
  </si>
  <si>
    <t>Harbour sampling</t>
  </si>
  <si>
    <t>her-2529+32(-GOR)</t>
  </si>
  <si>
    <t>her-3a22</t>
  </si>
  <si>
    <t xml:space="preserve">Clupea harengus </t>
  </si>
  <si>
    <t>her-noss</t>
  </si>
  <si>
    <t>her-47d3</t>
  </si>
  <si>
    <t>22-24</t>
  </si>
  <si>
    <t>Harbour sampling      Survey            Observer at sea</t>
  </si>
  <si>
    <t>25-32</t>
  </si>
  <si>
    <t xml:space="preserve">Survey </t>
  </si>
  <si>
    <t xml:space="preserve">Gadus morhua </t>
  </si>
  <si>
    <r>
      <t>IIIaN</t>
    </r>
    <r>
      <rPr>
        <vertAlign val="superscript"/>
        <sz val="8"/>
        <rFont val="Arial"/>
        <family val="2"/>
      </rPr>
      <t>1</t>
    </r>
  </si>
  <si>
    <r>
      <t>IIIaS</t>
    </r>
    <r>
      <rPr>
        <vertAlign val="superscript"/>
        <sz val="8"/>
        <rFont val="Arial"/>
        <family val="2"/>
      </rPr>
      <t>1</t>
    </r>
  </si>
  <si>
    <r>
      <t>IV</t>
    </r>
    <r>
      <rPr>
        <vertAlign val="superscript"/>
        <sz val="8"/>
        <rFont val="Arial"/>
        <family val="2"/>
      </rPr>
      <t>1</t>
    </r>
  </si>
  <si>
    <t xml:space="preserve">Glyptocephalus cynoglossus </t>
  </si>
  <si>
    <t>Leucoraja naevus</t>
  </si>
  <si>
    <t xml:space="preserve">Lophius piscatorius </t>
  </si>
  <si>
    <r>
      <t>IV (norweigian waters)</t>
    </r>
    <r>
      <rPr>
        <vertAlign val="superscript"/>
        <sz val="8"/>
        <rFont val="Arial"/>
        <family val="2"/>
      </rPr>
      <t>1</t>
    </r>
  </si>
  <si>
    <t>Observer at sea</t>
  </si>
  <si>
    <t xml:space="preserve">Melanogrammus aeglefinus </t>
  </si>
  <si>
    <r>
      <t>IIIa</t>
    </r>
    <r>
      <rPr>
        <vertAlign val="superscript"/>
        <sz val="8"/>
        <rFont val="Arial"/>
        <family val="2"/>
      </rPr>
      <t>1</t>
    </r>
  </si>
  <si>
    <t xml:space="preserve">Merlangius merlangus </t>
  </si>
  <si>
    <t xml:space="preserve">Merluccius merluccius </t>
  </si>
  <si>
    <t xml:space="preserve">Micromesistius poutassou </t>
  </si>
  <si>
    <t>Survey and        Observer at sea</t>
  </si>
  <si>
    <t>G3</t>
  </si>
  <si>
    <t>IV, IIIa</t>
  </si>
  <si>
    <t xml:space="preserve">Nephrops norvegicus </t>
  </si>
  <si>
    <r>
      <t>IIa, IV</t>
    </r>
    <r>
      <rPr>
        <vertAlign val="superscript"/>
        <sz val="8"/>
        <rFont val="Arial"/>
        <family val="2"/>
      </rPr>
      <t>1</t>
    </r>
  </si>
  <si>
    <t>Survey and observer at sea</t>
  </si>
  <si>
    <t xml:space="preserve">Pandalus borealis </t>
  </si>
  <si>
    <t xml:space="preserve">Pleuronectes platessa </t>
  </si>
  <si>
    <t xml:space="preserve">Pollachius virens </t>
  </si>
  <si>
    <t>IV, IIIa, VI</t>
  </si>
  <si>
    <t xml:space="preserve">Psetta maxima </t>
  </si>
  <si>
    <t>Raja batis</t>
  </si>
  <si>
    <t>22-31</t>
  </si>
  <si>
    <t xml:space="preserve"> Harbour sampling</t>
  </si>
  <si>
    <t xml:space="preserve">Scomber scombrus </t>
  </si>
  <si>
    <t>II, IIIa, IV, V, VI, VII, VIII, IX</t>
  </si>
  <si>
    <t>Harbour sampling  Survey</t>
  </si>
  <si>
    <t xml:space="preserve">Solea solea </t>
  </si>
  <si>
    <t xml:space="preserve">Sprattus sprattus </t>
  </si>
  <si>
    <t>IIIa, IVbc, VIId</t>
  </si>
  <si>
    <t>Trisopterus esmarkii</t>
  </si>
  <si>
    <t>International Ecosystem Survey in the Nordic Sea</t>
  </si>
  <si>
    <t>International Herring Larvae survey</t>
  </si>
  <si>
    <t>Baltic International Acoustic survey</t>
  </si>
  <si>
    <t>Blue Whiting Survey</t>
  </si>
  <si>
    <t>Nephrops UWTV survey (FU 3&amp;4)</t>
  </si>
  <si>
    <t>North Sea Sandeel Survey</t>
  </si>
  <si>
    <t>Joint research-industry survey for sole in the southern Skagerrak and the Kattegat</t>
  </si>
  <si>
    <t>Survey for cod in the Kattegat</t>
  </si>
  <si>
    <t>IIId</t>
  </si>
  <si>
    <t>1-4</t>
  </si>
  <si>
    <t xml:space="preserve">Figure III.G.1 </t>
  </si>
  <si>
    <t>ICES WGBIFS</t>
  </si>
  <si>
    <t>IIIaS, IIIb-c</t>
  </si>
  <si>
    <t xml:space="preserve">Figure III.G.2 </t>
  </si>
  <si>
    <t>18</t>
  </si>
  <si>
    <t>49</t>
  </si>
  <si>
    <t xml:space="preserve">Figure III.G.3 </t>
  </si>
  <si>
    <t xml:space="preserve">Figure III.G.4 </t>
  </si>
  <si>
    <t>20</t>
  </si>
  <si>
    <t xml:space="preserve">Figure III.G.5 </t>
  </si>
  <si>
    <t>ICES IBTSWG</t>
  </si>
  <si>
    <t>40</t>
  </si>
  <si>
    <t xml:space="preserve">Figure III.G.6 </t>
  </si>
  <si>
    <t>IIa-IIb</t>
  </si>
  <si>
    <t>N/A</t>
  </si>
  <si>
    <t>Figure III.G.7</t>
  </si>
  <si>
    <t>ICES WGIPS</t>
  </si>
  <si>
    <t>30</t>
  </si>
  <si>
    <t>Plankton Hauls</t>
  </si>
  <si>
    <t xml:space="preserve">Figure III.G.8 </t>
  </si>
  <si>
    <t xml:space="preserve">Figure III.G.9 </t>
  </si>
  <si>
    <t>IIIa, IIIb-d</t>
  </si>
  <si>
    <t>Denmark participates on other MS research vessel</t>
  </si>
  <si>
    <t>VI, VII</t>
  </si>
  <si>
    <t>Denmark participates on other MS research vessels</t>
  </si>
  <si>
    <t>TV-tracks</t>
  </si>
  <si>
    <t xml:space="preserve">Figure III.G.10 </t>
  </si>
  <si>
    <t>ICES WGNEPS</t>
  </si>
  <si>
    <t>IVa, IVb</t>
  </si>
  <si>
    <t>Positions</t>
  </si>
  <si>
    <t>Figure III.G.11</t>
  </si>
  <si>
    <t>ICES WGNSSK</t>
  </si>
  <si>
    <t>89</t>
  </si>
  <si>
    <t>IIIa (south)</t>
  </si>
  <si>
    <t>2 * 12</t>
  </si>
  <si>
    <t>2 * 40</t>
  </si>
  <si>
    <t>Figure III.G.12</t>
  </si>
  <si>
    <t>ICES WGBFAS</t>
  </si>
  <si>
    <t>24</t>
  </si>
  <si>
    <t>78</t>
  </si>
  <si>
    <t>Figure III.G.13</t>
  </si>
  <si>
    <r>
      <t>1</t>
    </r>
    <r>
      <rPr>
        <vertAlign val="superscript"/>
        <sz val="10"/>
        <rFont val="Calibri"/>
        <family val="2"/>
      </rPr>
      <t>st</t>
    </r>
    <r>
      <rPr>
        <sz val="10"/>
        <rFont val="Arial"/>
        <family val="2"/>
      </rPr>
      <t xml:space="preserve"> quarter (Feb. - March)</t>
    </r>
  </si>
  <si>
    <r>
      <t>4</t>
    </r>
    <r>
      <rPr>
        <vertAlign val="superscript"/>
        <sz val="10"/>
        <rFont val="Arial"/>
        <family val="2"/>
      </rPr>
      <t>th</t>
    </r>
    <r>
      <rPr>
        <sz val="10"/>
        <rFont val="Arial"/>
        <family val="2"/>
      </rPr>
      <t xml:space="preserve"> quarter (Oct. - Nov.)</t>
    </r>
  </si>
  <si>
    <r>
      <t>1</t>
    </r>
    <r>
      <rPr>
        <vertAlign val="superscript"/>
        <sz val="10"/>
        <rFont val="Calibri"/>
        <family val="2"/>
      </rPr>
      <t xml:space="preserve">st </t>
    </r>
    <r>
      <rPr>
        <sz val="10"/>
        <rFont val="Arial"/>
        <family val="2"/>
      </rPr>
      <t>quarter (Jan. - Feb.)</t>
    </r>
  </si>
  <si>
    <r>
      <t>3</t>
    </r>
    <r>
      <rPr>
        <vertAlign val="superscript"/>
        <sz val="10"/>
        <rFont val="Arial"/>
        <family val="2"/>
      </rPr>
      <t>th</t>
    </r>
    <r>
      <rPr>
        <sz val="10"/>
        <rFont val="Arial"/>
        <family val="2"/>
      </rPr>
      <t xml:space="preserve"> quarter (July - Aug.)</t>
    </r>
  </si>
  <si>
    <r>
      <t>2</t>
    </r>
    <r>
      <rPr>
        <vertAlign val="superscript"/>
        <sz val="10"/>
        <rFont val="Arial"/>
        <family val="2"/>
      </rPr>
      <t>nd</t>
    </r>
    <r>
      <rPr>
        <sz val="10"/>
        <rFont val="Arial"/>
        <family val="2"/>
      </rPr>
      <t xml:space="preserve"> quarter (April - May)</t>
    </r>
  </si>
  <si>
    <r>
      <t>2</t>
    </r>
    <r>
      <rPr>
        <vertAlign val="superscript"/>
        <sz val="10"/>
        <rFont val="Arial"/>
        <family val="2"/>
      </rPr>
      <t>nd</t>
    </r>
    <r>
      <rPr>
        <sz val="10"/>
        <rFont val="Arial"/>
        <family val="2"/>
      </rPr>
      <t xml:space="preserve"> and 3</t>
    </r>
    <r>
      <rPr>
        <vertAlign val="superscript"/>
        <sz val="10"/>
        <rFont val="Arial"/>
        <family val="2"/>
      </rPr>
      <t>rd</t>
    </r>
    <r>
      <rPr>
        <sz val="10"/>
        <rFont val="Arial"/>
        <family val="2"/>
      </rPr>
      <t xml:space="preserve"> quarter (June - July)</t>
    </r>
  </si>
  <si>
    <r>
      <t>2</t>
    </r>
    <r>
      <rPr>
        <vertAlign val="superscript"/>
        <sz val="11"/>
        <color theme="1"/>
        <rFont val="Calibri"/>
        <family val="2"/>
        <scheme val="minor"/>
      </rPr>
      <t>nd</t>
    </r>
    <r>
      <rPr>
        <sz val="10"/>
        <rFont val="Arial"/>
        <family val="2"/>
      </rPr>
      <t xml:space="preserve"> and 3</t>
    </r>
    <r>
      <rPr>
        <vertAlign val="superscript"/>
        <sz val="11"/>
        <color theme="1"/>
        <rFont val="Calibri"/>
        <family val="2"/>
        <scheme val="minor"/>
      </rPr>
      <t>rd</t>
    </r>
    <r>
      <rPr>
        <sz val="10"/>
        <rFont val="Arial"/>
        <family val="2"/>
      </rPr>
      <t xml:space="preserve"> quarter (Sept. - Oct.)</t>
    </r>
  </si>
  <si>
    <r>
      <t>1</t>
    </r>
    <r>
      <rPr>
        <vertAlign val="superscript"/>
        <sz val="10"/>
        <rFont val="Calibri"/>
        <family val="2"/>
      </rPr>
      <t>st</t>
    </r>
    <r>
      <rPr>
        <sz val="10"/>
        <rFont val="Arial"/>
        <family val="2"/>
      </rPr>
      <t xml:space="preserve"> and 2</t>
    </r>
    <r>
      <rPr>
        <vertAlign val="superscript"/>
        <sz val="10"/>
        <rFont val="Arial"/>
        <family val="2"/>
      </rPr>
      <t xml:space="preserve">nd </t>
    </r>
    <r>
      <rPr>
        <sz val="10"/>
        <rFont val="Arial"/>
        <family val="2"/>
      </rPr>
      <t>quarter (March - April)</t>
    </r>
  </si>
  <si>
    <r>
      <t>2</t>
    </r>
    <r>
      <rPr>
        <vertAlign val="superscript"/>
        <sz val="10"/>
        <rFont val="Arial"/>
        <family val="2"/>
      </rPr>
      <t>nd</t>
    </r>
    <r>
      <rPr>
        <sz val="10"/>
        <rFont val="Arial"/>
        <family val="2"/>
      </rPr>
      <t xml:space="preserve"> and 3</t>
    </r>
    <r>
      <rPr>
        <vertAlign val="superscript"/>
        <sz val="10"/>
        <rFont val="Arial"/>
        <family val="2"/>
      </rPr>
      <t>th</t>
    </r>
    <r>
      <rPr>
        <sz val="10"/>
        <rFont val="Arial"/>
        <family val="2"/>
      </rPr>
      <t xml:space="preserve"> quarter (April - Sept.)</t>
    </r>
  </si>
  <si>
    <r>
      <t>4</t>
    </r>
    <r>
      <rPr>
        <vertAlign val="superscript"/>
        <sz val="10"/>
        <rFont val="Arial"/>
        <family val="2"/>
      </rPr>
      <t>th</t>
    </r>
    <r>
      <rPr>
        <sz val="10"/>
        <rFont val="Arial"/>
        <family val="2"/>
      </rPr>
      <t xml:space="preserve"> quarter (Nov. - Dec.)</t>
    </r>
  </si>
  <si>
    <r>
      <t>4</t>
    </r>
    <r>
      <rPr>
        <vertAlign val="superscript"/>
        <sz val="11"/>
        <color theme="1"/>
        <rFont val="Calibri"/>
        <family val="2"/>
        <scheme val="minor"/>
      </rPr>
      <t>th</t>
    </r>
    <r>
      <rPr>
        <sz val="10"/>
        <rFont val="Arial"/>
        <family val="2"/>
      </rPr>
      <t xml:space="preserve"> quarter (November)</t>
    </r>
  </si>
  <si>
    <r>
      <t>4</t>
    </r>
    <r>
      <rPr>
        <vertAlign val="superscript"/>
        <sz val="11"/>
        <color theme="1"/>
        <rFont val="Calibri"/>
        <family val="2"/>
        <scheme val="minor"/>
      </rPr>
      <t>th</t>
    </r>
    <r>
      <rPr>
        <sz val="10"/>
        <rFont val="Arial"/>
        <family val="2"/>
      </rPr>
      <t xml:space="preserve"> quarter (Nov. - Dec.)</t>
    </r>
  </si>
  <si>
    <t>2009-2010</t>
  </si>
  <si>
    <t>27.SD22-24</t>
  </si>
  <si>
    <t>FPN_ANA_&gt;0_0_0</t>
  </si>
  <si>
    <t>FPN_CAT_&gt;0_0_0</t>
  </si>
  <si>
    <t>FPN_DEF_&gt;0_0_0</t>
  </si>
  <si>
    <t>FPN_FWS_&gt;0_0_0</t>
  </si>
  <si>
    <t>FPN_SPF_&gt;0_0_0</t>
  </si>
  <si>
    <t>GNS_CAT_&gt;0_0_0</t>
  </si>
  <si>
    <t>GNS_CRU_&gt;0_0_0</t>
  </si>
  <si>
    <t>GNS_DEF_&gt;=157_0_0</t>
  </si>
  <si>
    <t>GNS_DEF_110-156_0_0</t>
  </si>
  <si>
    <t>GNS_DEF_90-109_0_0</t>
  </si>
  <si>
    <t>GNS_FWS_&gt;0_0_0</t>
  </si>
  <si>
    <t>GNS_SPF_110-156_0_0</t>
  </si>
  <si>
    <t>GNS_SPF_32-109_0_0</t>
  </si>
  <si>
    <t>LHP_FIF_0_0_0</t>
  </si>
  <si>
    <t>LLD_ANA_0_0_0</t>
  </si>
  <si>
    <t>LLS_CAT_0_0_0</t>
  </si>
  <si>
    <t>OTB_CRU_&gt;0_0_0</t>
  </si>
  <si>
    <t>OTB_DEF_&lt;16_0_0</t>
  </si>
  <si>
    <t>OTB_DEF_&gt;=105_1_120</t>
  </si>
  <si>
    <t>OTB_DEF_90-104_0_0</t>
  </si>
  <si>
    <t>OTB_SPF_32-104_0_0</t>
  </si>
  <si>
    <t>PTM_SPF_32-89_0_0</t>
  </si>
  <si>
    <t>OTB_SPF_32-89_0_0</t>
  </si>
  <si>
    <t>OTM_DEF_&gt;=105_1_120</t>
  </si>
  <si>
    <t>OTM_SPF_16-31_0_0</t>
  </si>
  <si>
    <t>PTM_SPF_16-31_0_0</t>
  </si>
  <si>
    <t>PTB_DEF_&lt;16_0_0</t>
  </si>
  <si>
    <t>PTM_DEF_&lt;16_0_0</t>
  </si>
  <si>
    <t>PTB_DEF_&gt;=105_1_120</t>
  </si>
  <si>
    <t>PTB_SPF_16-31_0_0</t>
  </si>
  <si>
    <t>PTB_SPF_32-104_0_0</t>
  </si>
  <si>
    <t>PTB_SPF_32-89_0_0</t>
  </si>
  <si>
    <t>PTM_DEF_16-31_0_0</t>
  </si>
  <si>
    <t>PTM_DEF_90-104_0_0</t>
  </si>
  <si>
    <t>PTM_SPF_32-104_0_0</t>
  </si>
  <si>
    <t>SDN_DEF_&gt;=105_1_120</t>
  </si>
  <si>
    <t>SSC_DEF_&gt;=105_1_110</t>
  </si>
  <si>
    <t>SSC_DEF_&gt;=105_1_120</t>
  </si>
  <si>
    <t>27.SD25-32</t>
  </si>
  <si>
    <t>OTB_SPF_16-31_0_0</t>
  </si>
  <si>
    <t>PTM_SPF_16-104_0_0</t>
  </si>
  <si>
    <t>OTM_SPF_16-104_0_0</t>
  </si>
  <si>
    <t>27.VII-VIII</t>
  </si>
  <si>
    <t>OTM_SPF_32-69_0_0</t>
  </si>
  <si>
    <t>OTB_SPF_32-69_0_0</t>
  </si>
  <si>
    <t>27.I+II</t>
  </si>
  <si>
    <t>PS__SPF_ALL_0_0</t>
  </si>
  <si>
    <t>27.IIIaN</t>
  </si>
  <si>
    <t>GNS_DEF_120-219_0_0</t>
  </si>
  <si>
    <t>OTB_CRU_32-69_0_0</t>
  </si>
  <si>
    <t>OTB_MCD_&gt;=120_0_0</t>
  </si>
  <si>
    <t>OTB_MCD_90-119_0_0</t>
  </si>
  <si>
    <t>OTM_DEF_&lt;16_0_0</t>
  </si>
  <si>
    <t>PTB_MCD_&gt;=120_0_0</t>
  </si>
  <si>
    <t>PTM_SPF_32-69_0_0</t>
  </si>
  <si>
    <t>SDN_DEF_&gt;=120_0_0</t>
  </si>
  <si>
    <t>SDN_DEF_90-119_0_0</t>
  </si>
  <si>
    <t>GNS_DEF_&gt;=220_0_0</t>
  </si>
  <si>
    <t>GNS_DEF_100-119_0_0</t>
  </si>
  <si>
    <t>GNS_DEF_50-70_0_0</t>
  </si>
  <si>
    <t>GNS_DEF_90-99_0_0</t>
  </si>
  <si>
    <t>GNS_SPF_100-119_0_0</t>
  </si>
  <si>
    <t>GNS_SPF_120-219_0_0</t>
  </si>
  <si>
    <t>GNS_SPF_50-70_0_0</t>
  </si>
  <si>
    <t>OTB_DEF_32-69_0_0</t>
  </si>
  <si>
    <t>SSC_DEF_&gt;=120_0_0</t>
  </si>
  <si>
    <t>TBB_DEF_&gt;=120_0_0</t>
  </si>
  <si>
    <t>TBB_DEF_90-119_0_0</t>
  </si>
  <si>
    <t>27.IIIaS</t>
  </si>
  <si>
    <t>PTB_MCD_90-119_0_0</t>
  </si>
  <si>
    <t>PTB_SPF_32-69_0_0</t>
  </si>
  <si>
    <t>GNS_SPF_10-30_0_0</t>
  </si>
  <si>
    <t>OTB_CRU_70-89_2_35</t>
  </si>
  <si>
    <t>OTB_DEF_70-89_2_35</t>
  </si>
  <si>
    <t>OTM_SPF_&lt;16_0_0</t>
  </si>
  <si>
    <t>27.IV+VIId</t>
  </si>
  <si>
    <t>OTB_DEF_16-31_0_0</t>
  </si>
  <si>
    <t>OTB_MCD_100-119_0_0</t>
  </si>
  <si>
    <t>OTM_DEF_16-31_0_0</t>
  </si>
  <si>
    <t>SDN_DEF_100-119_0_0</t>
  </si>
  <si>
    <t>TBB_CRU_16-31_0_0</t>
  </si>
  <si>
    <t>LLS_FIF_0_0_0</t>
  </si>
  <si>
    <t>SSC_DEF_70-99_0_0</t>
  </si>
  <si>
    <t>TBB_DEF_100-119_0_0</t>
  </si>
  <si>
    <r>
      <t>22-24</t>
    </r>
    <r>
      <rPr>
        <vertAlign val="superscript"/>
        <sz val="10"/>
        <rFont val="Arial"/>
        <family val="2"/>
      </rPr>
      <t>b</t>
    </r>
  </si>
  <si>
    <r>
      <t>Ivab</t>
    </r>
    <r>
      <rPr>
        <vertAlign val="superscript"/>
        <sz val="10"/>
        <rFont val="Arial"/>
        <family val="2"/>
      </rPr>
      <t>b</t>
    </r>
  </si>
  <si>
    <r>
      <t>I, II</t>
    </r>
    <r>
      <rPr>
        <vertAlign val="superscript"/>
        <sz val="10"/>
        <rFont val="Arial"/>
        <family val="2"/>
      </rPr>
      <t>b</t>
    </r>
  </si>
  <si>
    <r>
      <t>IIIa</t>
    </r>
    <r>
      <rPr>
        <vertAlign val="superscript"/>
        <sz val="10"/>
        <rFont val="Arial"/>
        <family val="2"/>
      </rPr>
      <t>b</t>
    </r>
  </si>
  <si>
    <t xml:space="preserve">Crangon crangon </t>
  </si>
  <si>
    <r>
      <t>IV</t>
    </r>
    <r>
      <rPr>
        <vertAlign val="superscript"/>
        <sz val="10"/>
        <rFont val="Arial"/>
        <family val="2"/>
      </rPr>
      <t>b</t>
    </r>
  </si>
  <si>
    <r>
      <t>IIIaN</t>
    </r>
    <r>
      <rPr>
        <vertAlign val="superscript"/>
        <sz val="10"/>
        <rFont val="Arial"/>
        <family val="2"/>
      </rPr>
      <t>b</t>
    </r>
  </si>
  <si>
    <r>
      <t>IIIaS</t>
    </r>
    <r>
      <rPr>
        <vertAlign val="superscript"/>
        <sz val="10"/>
        <rFont val="Arial"/>
        <family val="2"/>
      </rPr>
      <t>b</t>
    </r>
  </si>
  <si>
    <t xml:space="preserve">Microstomus kitt </t>
  </si>
  <si>
    <t xml:space="preserve">Limanda limanda </t>
  </si>
  <si>
    <t>IIa, IV</t>
  </si>
  <si>
    <r>
      <t>IIIabcd, IV, IIa</t>
    </r>
    <r>
      <rPr>
        <vertAlign val="superscript"/>
        <sz val="10"/>
        <rFont val="Arial"/>
        <family val="2"/>
      </rPr>
      <t>b</t>
    </r>
  </si>
  <si>
    <t xml:space="preserve">Molva molva </t>
  </si>
  <si>
    <t xml:space="preserve">Trisopterus esmarki </t>
  </si>
  <si>
    <t>Fleet register</t>
  </si>
  <si>
    <t>All registered vessels</t>
  </si>
  <si>
    <t>NA</t>
  </si>
  <si>
    <t>Logbook register</t>
  </si>
  <si>
    <t>All vessel keeping a logbook</t>
  </si>
  <si>
    <t>Sales note register</t>
  </si>
  <si>
    <t>All active vessels</t>
  </si>
  <si>
    <t>Annual update</t>
  </si>
  <si>
    <t>EU/National list for commercial species</t>
  </si>
  <si>
    <r>
      <t xml:space="preserve">Vessel length classes (LOA) </t>
    </r>
    <r>
      <rPr>
        <sz val="10"/>
        <rFont val="Arial"/>
        <family val="2"/>
      </rPr>
      <t>(Decision 2010/93/EU, Appendix III)</t>
    </r>
  </si>
  <si>
    <r>
      <rPr>
        <b/>
        <sz val="10"/>
        <rFont val="Arial"/>
        <family val="2"/>
      </rPr>
      <t>Sampling strategy</t>
    </r>
    <r>
      <rPr>
        <sz val="10"/>
        <rFont val="Arial"/>
        <family val="2"/>
      </rPr>
      <t xml:space="preserve"> (Decision 2010/93/EU, chapter III.B.B1.3 f, g, i)</t>
    </r>
  </si>
  <si>
    <r>
      <t>Species</t>
    </r>
    <r>
      <rPr>
        <sz val="10"/>
        <rFont val="Arial"/>
        <family val="2"/>
      </rPr>
      <t xml:space="preserve"> (Decision 2010/93/EU, Appendix VII)</t>
    </r>
  </si>
  <si>
    <r>
      <rPr>
        <b/>
        <sz val="10"/>
        <rFont val="Arial"/>
        <family val="2"/>
      </rPr>
      <t>Transversal variable groups</t>
    </r>
    <r>
      <rPr>
        <sz val="10"/>
        <rFont val="Arial"/>
        <family val="2"/>
      </rPr>
      <t xml:space="preserve"> (Decision 2010/93/EU, Appendix VIII)</t>
    </r>
  </si>
  <si>
    <r>
      <t xml:space="preserve">Names of surveys </t>
    </r>
    <r>
      <rPr>
        <sz val="10"/>
        <rFont val="Arial"/>
        <family val="2"/>
      </rPr>
      <t>(Decision 2010/93/EU, Appendix IX)</t>
    </r>
  </si>
  <si>
    <r>
      <rPr>
        <b/>
        <sz val="10"/>
        <rFont val="Arial"/>
        <family val="2"/>
      </rPr>
      <t>Variables for aquaculture</t>
    </r>
    <r>
      <rPr>
        <sz val="10"/>
        <rFont val="Arial"/>
        <family val="2"/>
      </rPr>
      <t xml:space="preserve"> (Decision 2010/93/EU, Appendix X)</t>
    </r>
  </si>
  <si>
    <r>
      <rPr>
        <b/>
        <sz val="10"/>
        <rFont val="Arial"/>
        <family val="2"/>
      </rPr>
      <t>Ecosystem indicators</t>
    </r>
    <r>
      <rPr>
        <sz val="10"/>
        <rFont val="Arial"/>
        <family val="2"/>
      </rPr>
      <t xml:space="preserve"> (Decision 2010/93/EU, Appendix XIII)</t>
    </r>
  </si>
  <si>
    <r>
      <t>Anarhichas</t>
    </r>
    <r>
      <rPr>
        <sz val="10"/>
        <rFont val="Arial"/>
        <family val="2"/>
      </rPr>
      <t xml:space="preserve"> spp.</t>
    </r>
  </si>
  <si>
    <r>
      <rPr>
        <b/>
        <sz val="10"/>
        <rFont val="Arial"/>
        <family val="2"/>
      </rPr>
      <t>Transversal variables</t>
    </r>
    <r>
      <rPr>
        <sz val="10"/>
        <rFont val="Arial"/>
        <family val="2"/>
      </rPr>
      <t xml:space="preserve"> (Decision 2010/93/EU, Appendix VIII)</t>
    </r>
  </si>
  <si>
    <r>
      <t>Aphanopus</t>
    </r>
    <r>
      <rPr>
        <sz val="10"/>
        <rFont val="Arial"/>
        <family val="2"/>
      </rPr>
      <t xml:space="preserve"> spp.</t>
    </r>
  </si>
  <si>
    <r>
      <t xml:space="preserve">Argentina </t>
    </r>
    <r>
      <rPr>
        <sz val="10"/>
        <rFont val="Arial"/>
        <family val="2"/>
      </rPr>
      <t>spp.</t>
    </r>
  </si>
  <si>
    <r>
      <t xml:space="preserve">Fleet economic variable groups </t>
    </r>
    <r>
      <rPr>
        <sz val="10"/>
        <rFont val="Arial"/>
        <family val="2"/>
      </rPr>
      <t>(Decision 2010/93/EU, Appendix VI)</t>
    </r>
  </si>
  <si>
    <r>
      <t xml:space="preserve">Beryx </t>
    </r>
    <r>
      <rPr>
        <sz val="10"/>
        <rFont val="Arial"/>
        <family val="2"/>
      </rPr>
      <t>spp.</t>
    </r>
  </si>
  <si>
    <r>
      <rPr>
        <b/>
        <sz val="10"/>
        <rFont val="Arial"/>
        <family val="2"/>
      </rPr>
      <t>Metiers level 6</t>
    </r>
    <r>
      <rPr>
        <sz val="10"/>
        <rFont val="Arial"/>
        <family val="2"/>
      </rPr>
      <t xml:space="preserve"> (?)</t>
    </r>
  </si>
  <si>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</si>
  <si>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</si>
  <si>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Illex </t>
    </r>
    <r>
      <rPr>
        <sz val="10"/>
        <rFont val="Arial"/>
        <family val="2"/>
      </rPr>
      <t>spp</t>
    </r>
    <r>
      <rPr>
        <i/>
        <sz val="10"/>
        <rFont val="Arial"/>
        <family val="2"/>
      </rPr>
      <t xml:space="preserve">., Todarodes </t>
    </r>
    <r>
      <rPr>
        <sz val="10"/>
        <rFont val="Arial"/>
        <family val="2"/>
      </rPr>
      <t>spp.</t>
    </r>
  </si>
  <si>
    <r>
      <t xml:space="preserve">Med&amp;BS (source 2014 Annual Reports </t>
    </r>
    <r>
      <rPr>
        <sz val="10"/>
        <rFont val="Arial"/>
        <family val="2"/>
      </rPr>
      <t>Cyprus, France, Greece, Italy, Malta, Slovenia, Spain, Bulgaria and Romania</t>
    </r>
    <r>
      <rPr>
        <b/>
        <sz val="11"/>
        <rFont val="Calibri"/>
        <family val="2"/>
        <scheme val="minor"/>
      </rPr>
      <t>)</t>
    </r>
  </si>
  <si>
    <r>
      <t xml:space="preserve">Merluccius </t>
    </r>
    <r>
      <rPr>
        <sz val="10"/>
        <rFont val="Arial"/>
        <family val="2"/>
      </rPr>
      <t>spp</t>
    </r>
    <r>
      <rPr>
        <i/>
        <sz val="10"/>
        <rFont val="Arial"/>
        <family val="2"/>
      </rPr>
      <t>.</t>
    </r>
  </si>
  <si>
    <r>
      <t xml:space="preserve">Mustelus </t>
    </r>
    <r>
      <rPr>
        <sz val="10"/>
        <rFont val="Arial"/>
        <family val="2"/>
      </rPr>
      <t>spp.</t>
    </r>
  </si>
  <si>
    <r>
      <t>Pandalus</t>
    </r>
    <r>
      <rPr>
        <sz val="10"/>
        <rFont val="Arial"/>
        <family val="2"/>
      </rPr>
      <t xml:space="preserve"> spp.</t>
    </r>
  </si>
  <si>
    <r>
      <t xml:space="preserve">Raja </t>
    </r>
    <r>
      <rPr>
        <sz val="10"/>
        <rFont val="Arial"/>
        <family val="2"/>
      </rPr>
      <t>spp.</t>
    </r>
  </si>
  <si>
    <r>
      <t xml:space="preserve">Scomber </t>
    </r>
    <r>
      <rPr>
        <sz val="10"/>
        <rFont val="Arial"/>
        <family val="2"/>
      </rPr>
      <t>spp.</t>
    </r>
  </si>
  <si>
    <r>
      <t xml:space="preserve">Sebastes </t>
    </r>
    <r>
      <rPr>
        <sz val="10"/>
        <rFont val="Arial"/>
        <family val="2"/>
      </rPr>
      <t>spp.</t>
    </r>
  </si>
  <si>
    <r>
      <t>Trachurus</t>
    </r>
    <r>
      <rPr>
        <sz val="10"/>
        <rFont val="Arial"/>
        <family val="2"/>
      </rPr>
      <t xml:space="preserve"> spp.</t>
    </r>
  </si>
  <si>
    <r>
      <t xml:space="preserve">Trisopterus </t>
    </r>
    <r>
      <rPr>
        <sz val="10"/>
        <rFont val="Arial"/>
        <family val="2"/>
      </rPr>
      <t>spp.</t>
    </r>
  </si>
  <si>
    <t>Trout</t>
  </si>
  <si>
    <t>Outside shark distribution area</t>
  </si>
  <si>
    <t>WGBFAS</t>
  </si>
  <si>
    <t>RCM</t>
  </si>
  <si>
    <t>F</t>
  </si>
  <si>
    <t>RCM NS&amp;EA</t>
  </si>
  <si>
    <t>RCM NA</t>
  </si>
  <si>
    <t>HAWG</t>
  </si>
  <si>
    <t>WGBAST</t>
  </si>
  <si>
    <t>WGSFD</t>
  </si>
  <si>
    <t>WGBYC</t>
  </si>
  <si>
    <t>JRC</t>
  </si>
  <si>
    <t>STECF-FDI</t>
  </si>
  <si>
    <t>WGCSE</t>
  </si>
  <si>
    <t>WGWIDE</t>
  </si>
  <si>
    <t>NWWG</t>
  </si>
  <si>
    <t>WGMIXFISH</t>
  </si>
  <si>
    <t>WGBIE</t>
  </si>
  <si>
    <t>AFWG</t>
  </si>
  <si>
    <t>WGEF</t>
  </si>
  <si>
    <t>WGHANSA</t>
  </si>
  <si>
    <t>WGCRAN</t>
  </si>
  <si>
    <t>WGDEEP</t>
  </si>
  <si>
    <t>WKNSEA</t>
  </si>
  <si>
    <t>WKLIFE</t>
  </si>
  <si>
    <t>WKPROXY</t>
  </si>
  <si>
    <t>RCM BS</t>
  </si>
  <si>
    <t>WGCEPH</t>
  </si>
  <si>
    <t>NIPAG</t>
  </si>
  <si>
    <t>assesment on stock</t>
  </si>
  <si>
    <t>3-4 month</t>
  </si>
  <si>
    <t>not relevant</t>
  </si>
  <si>
    <t>survey / commercial data</t>
  </si>
  <si>
    <t>3 month</t>
  </si>
  <si>
    <t>1 hours</t>
  </si>
  <si>
    <t>Fuel efficiencN of fish capture</t>
  </si>
  <si>
    <t>12 month</t>
  </si>
  <si>
    <t>Areas not impacted bymobile bottom gears</t>
  </si>
  <si>
    <t>Species of catches and discards + length of catches and discards</t>
  </si>
  <si>
    <t>Western Baltic</t>
  </si>
  <si>
    <t>April-June</t>
  </si>
  <si>
    <t>Sand eel fishery (OTB_DEF_&lt;16)</t>
  </si>
  <si>
    <t>Follows the fishery</t>
  </si>
  <si>
    <t>C</t>
  </si>
  <si>
    <t>All year</t>
  </si>
  <si>
    <t>At-sea self-sampling. The fishermen collect a sample from each third haul. Afterward the samples are stratified by ICES rectangle and fishing day - and a single sample is collected per strata.</t>
  </si>
  <si>
    <t>Norway pout fishery (OTB_DEF_16-31)</t>
  </si>
  <si>
    <t>Sand eel - North Sea - On-shore</t>
  </si>
  <si>
    <t>Sand eel - North Sea - Self-sampling</t>
  </si>
  <si>
    <t>Sand eel - Baltic - On-shore</t>
  </si>
  <si>
    <t>Norway pout - North Sea - On-shore</t>
  </si>
  <si>
    <t>Sprat - North Sea - Self-sampling</t>
  </si>
  <si>
    <t>Sprat - North Sea - On-shore</t>
  </si>
  <si>
    <t>Sprat - Baltic - On-shore</t>
  </si>
  <si>
    <t>Sprat fishery (PTM_SPF_16-31)</t>
  </si>
  <si>
    <t>Sprat fishery (PTM_SPF_16-104)</t>
  </si>
  <si>
    <t>Other small pelagic fishery (PTM_SPF_32-69)</t>
  </si>
  <si>
    <t>Other SPF - Baltic - On-shore</t>
  </si>
  <si>
    <t>Other SPF - North Atlantic - On-shore</t>
  </si>
  <si>
    <t>Other SPF - Norway Sea - On-shore</t>
  </si>
  <si>
    <t>Other SPF - North Sea - On-shore</t>
  </si>
  <si>
    <t>OTM_SPF_32-104_0_0</t>
  </si>
  <si>
    <t xml:space="preserve">Other small pelagic fishery (PTM_SPF_32-69) </t>
  </si>
  <si>
    <t>III_C_3</t>
  </si>
  <si>
    <t>Row Labels</t>
  </si>
  <si>
    <t>Grand Total</t>
  </si>
  <si>
    <t>Sum of Achieved no. of sampled fishing trips at sea</t>
  </si>
  <si>
    <t>Sum of Achieved no. of sampled fishing trips on shore</t>
  </si>
  <si>
    <t>III_C_4</t>
  </si>
  <si>
    <t>Sum of Planned no. trips to be sampled at sea by MS</t>
  </si>
  <si>
    <t>Sum of Planned no. trips to be sampled on shore by MS</t>
  </si>
  <si>
    <t>Sum of Total achieved no. of sampled fishing trips (J+K)</t>
  </si>
  <si>
    <t>HUC - Small harbours - Hirtshals</t>
  </si>
  <si>
    <t>B</t>
  </si>
  <si>
    <t>HUC - Small harbours - Charlottenlund</t>
  </si>
  <si>
    <t>HUC - Big harbours - Hirtshals</t>
  </si>
  <si>
    <t>All</t>
  </si>
  <si>
    <t>Other sampling</t>
  </si>
  <si>
    <t>Trawler/ Seiner - Charlottenlund - At-sea</t>
  </si>
  <si>
    <t>Trawler/ Seiner - Bornholm - At-sea</t>
  </si>
  <si>
    <t>FDF - Hirthals - At-sea</t>
  </si>
  <si>
    <t>FDF - Fully documented fishery</t>
  </si>
  <si>
    <t>Vessels fishing mainly with trawl/ seiner</t>
  </si>
  <si>
    <t>Vessels fishing mainly with trawl/ seiner under FDF</t>
  </si>
  <si>
    <t>Crangon - At-sea</t>
  </si>
  <si>
    <t>Pandalus - At-sea</t>
  </si>
  <si>
    <t>Trawler/ Seiner - North sea - At-sea</t>
  </si>
  <si>
    <t>Trawler/ Seiner - Skaggerak - At-sea</t>
  </si>
  <si>
    <t>Vessels fishing mainly with trawl/ seiner in the North sea</t>
  </si>
  <si>
    <t>Vessel fishing mainly with OTB_CRU_32-69_0_0</t>
  </si>
  <si>
    <t>Vessel fishing mainly with TBB_CRU_16-31_0_0</t>
  </si>
  <si>
    <t>Vessels fishing mainly with trawl/ seiner in Skaggerak</t>
  </si>
  <si>
    <t>Gillnet - Skagerrak</t>
  </si>
  <si>
    <t>Gillnetters</t>
  </si>
  <si>
    <t>Reference fleet</t>
  </si>
  <si>
    <t>HUC - Small harbours - Bornholm</t>
  </si>
  <si>
    <t>HUC - Big harbours - Bornholm</t>
  </si>
  <si>
    <t>IV,</t>
  </si>
  <si>
    <t>IV, IIVd</t>
  </si>
  <si>
    <r>
      <rPr>
        <sz val="10"/>
        <rFont val="Arial"/>
        <family val="2"/>
      </rPr>
      <t>IV (norweigian waters)</t>
    </r>
    <r>
      <rPr>
        <vertAlign val="superscript"/>
        <sz val="10"/>
        <rFont val="Arial"/>
        <family val="2"/>
      </rPr>
      <t>1</t>
    </r>
  </si>
  <si>
    <t>IV,VIId</t>
  </si>
  <si>
    <t>DKK</t>
  </si>
  <si>
    <t>IIIa,Ivbc, VIId</t>
  </si>
  <si>
    <t>44</t>
  </si>
  <si>
    <t>28.1</t>
  </si>
  <si>
    <t>0</t>
  </si>
  <si>
    <t>31</t>
  </si>
  <si>
    <t>19</t>
  </si>
  <si>
    <t>25-27,28.2,29,32</t>
  </si>
  <si>
    <t>3039</t>
  </si>
  <si>
    <t>2</t>
  </si>
  <si>
    <t>Coregorius lavaretus</t>
  </si>
  <si>
    <t>10929</t>
  </si>
  <si>
    <t>23</t>
  </si>
  <si>
    <t>6222</t>
  </si>
  <si>
    <t>846</t>
  </si>
  <si>
    <t>10</t>
  </si>
  <si>
    <t>1567</t>
  </si>
  <si>
    <t>1760</t>
  </si>
  <si>
    <t>72</t>
  </si>
  <si>
    <t>125</t>
  </si>
  <si>
    <t>32</t>
  </si>
  <si>
    <t>50</t>
  </si>
  <si>
    <t>21</t>
  </si>
  <si>
    <t>3</t>
  </si>
  <si>
    <t>4</t>
  </si>
  <si>
    <t>88</t>
  </si>
  <si>
    <t>113</t>
  </si>
  <si>
    <r>
      <t>Note</t>
    </r>
    <r>
      <rPr>
        <vertAlign val="superscript"/>
        <sz val="10"/>
        <rFont val="Arial"/>
        <family val="2"/>
      </rPr>
      <t>c</t>
    </r>
  </si>
  <si>
    <t>97</t>
  </si>
  <si>
    <t>47941</t>
  </si>
  <si>
    <t>VI, XII</t>
  </si>
  <si>
    <t>VIa</t>
  </si>
  <si>
    <t xml:space="preserve">Anguilla anguilla </t>
  </si>
  <si>
    <t>all areas</t>
  </si>
  <si>
    <t>Aphanopus spp.</t>
  </si>
  <si>
    <t>Argentina spp.</t>
  </si>
  <si>
    <t xml:space="preserve">Argyrosomus regius </t>
  </si>
  <si>
    <t>Beryx spp.</t>
  </si>
  <si>
    <t>all areas, excluding X and IXa</t>
  </si>
  <si>
    <t>IXa and X</t>
  </si>
  <si>
    <t xml:space="preserve">Cancer pagurus </t>
  </si>
  <si>
    <t xml:space="preserve">Centrophorus granulosus </t>
  </si>
  <si>
    <t xml:space="preserve">Centrophorus squamosus </t>
  </si>
  <si>
    <t xml:space="preserve">Centroscymnus coelolepis </t>
  </si>
  <si>
    <t>VIaN</t>
  </si>
  <si>
    <t>VIa S, VIIbc</t>
  </si>
  <si>
    <t>VIIj</t>
  </si>
  <si>
    <t xml:space="preserve">Conger conger </t>
  </si>
  <si>
    <t>all areas, excluding X</t>
  </si>
  <si>
    <t xml:space="preserve">Coryphaenoides rupestris </t>
  </si>
  <si>
    <t xml:space="preserve">Dicentrarchus labrax </t>
  </si>
  <si>
    <t>all areas, excluding IX</t>
  </si>
  <si>
    <t>IX</t>
  </si>
  <si>
    <t>VIIIc, IX</t>
  </si>
  <si>
    <t xml:space="preserve">Engraulis encrasicolus </t>
  </si>
  <si>
    <t>IXa (only Cádiz)</t>
  </si>
  <si>
    <t>VIII</t>
  </si>
  <si>
    <t xml:space="preserve">Eutrigla gurnardus </t>
  </si>
  <si>
    <t>VIId,e</t>
  </si>
  <si>
    <t>Va/Vb/VIa/VIb/VIIa/VIIe-k</t>
  </si>
  <si>
    <t>2J 3KL</t>
  </si>
  <si>
    <t>3M</t>
  </si>
  <si>
    <t>3NO</t>
  </si>
  <si>
    <t>3Ps</t>
  </si>
  <si>
    <t>SA 1</t>
  </si>
  <si>
    <t xml:space="preserve">Helicolenus dactylopterus </t>
  </si>
  <si>
    <t xml:space="preserve">Hippoglossoides platessoides </t>
  </si>
  <si>
    <t>3LNO</t>
  </si>
  <si>
    <t xml:space="preserve">Homarus gammarus </t>
  </si>
  <si>
    <t xml:space="preserve">Hoplostethus atlanticus </t>
  </si>
  <si>
    <t>IXa</t>
  </si>
  <si>
    <t xml:space="preserve">Lepidorhombus boscii </t>
  </si>
  <si>
    <t>VIIIc, IXa</t>
  </si>
  <si>
    <t xml:space="preserve">Lepidorhombus whiffiagonis </t>
  </si>
  <si>
    <t>VI/VII, VIIIabd/VIIIc, IXa</t>
  </si>
  <si>
    <t xml:space="preserve">Limanda ferruginea </t>
  </si>
  <si>
    <t>VIIe/VIIa,f-h</t>
  </si>
  <si>
    <t xml:space="preserve">Loligo vulgaris </t>
  </si>
  <si>
    <t>all areas, excluding VIIIc, IXa</t>
  </si>
  <si>
    <t xml:space="preserve">Lophius budegassa </t>
  </si>
  <si>
    <t>IV, VI/VIIb-k, VIIIabd</t>
  </si>
  <si>
    <t xml:space="preserve">Lophius piscatorious </t>
  </si>
  <si>
    <t xml:space="preserve">Macrouridae </t>
  </si>
  <si>
    <t>SA 2+3</t>
  </si>
  <si>
    <t xml:space="preserve">Mallotus villosus </t>
  </si>
  <si>
    <t>XIV</t>
  </si>
  <si>
    <t>Va/Vb</t>
  </si>
  <si>
    <t>VIa/VIb/VIIa/VIIb-k</t>
  </si>
  <si>
    <t>VIII/IX, X</t>
  </si>
  <si>
    <t>Vb/VIa/VIb/VIIa/VIIe-k</t>
  </si>
  <si>
    <t>IIIa, IV, VI, VII, VIIIab / VIIIc, IXa</t>
  </si>
  <si>
    <t xml:space="preserve">Microchirus variegatus </t>
  </si>
  <si>
    <r>
      <t>10</t>
    </r>
    <r>
      <rPr>
        <vertAlign val="superscript"/>
        <sz val="10"/>
        <rFont val="Arial"/>
        <family val="2"/>
      </rPr>
      <t>l</t>
    </r>
  </si>
  <si>
    <r>
      <t>20</t>
    </r>
    <r>
      <rPr>
        <vertAlign val="superscript"/>
        <sz val="10"/>
        <rFont val="Arial"/>
        <family val="2"/>
      </rPr>
      <t>d</t>
    </r>
  </si>
  <si>
    <t>7</t>
  </si>
  <si>
    <t xml:space="preserve">Molva dypterygia </t>
  </si>
  <si>
    <t xml:space="preserve">Mullus surmuletus </t>
  </si>
  <si>
    <t>VI Fuctional unit</t>
  </si>
  <si>
    <t>VII Functional unit</t>
  </si>
  <si>
    <t>VIII, IX Functional unit</t>
  </si>
  <si>
    <t xml:space="preserve">Octopus vulgaris </t>
  </si>
  <si>
    <t>IXa, X</t>
  </si>
  <si>
    <t>Pandalus spp.</t>
  </si>
  <si>
    <t>All areas</t>
  </si>
  <si>
    <t>3L</t>
  </si>
  <si>
    <t xml:space="preserve">Parapenaeus longirostris </t>
  </si>
  <si>
    <t xml:space="preserve">Phycis blennoides </t>
  </si>
  <si>
    <t xml:space="preserve">Phycis phycis </t>
  </si>
  <si>
    <t>VIIa/VIIe/VIIfg</t>
  </si>
  <si>
    <t>VIIbc/VIIh-k/VIII, IX, X</t>
  </si>
  <si>
    <t xml:space="preserve">Pollachius pollachius </t>
  </si>
  <si>
    <t>all areas except IX, X</t>
  </si>
  <si>
    <t xml:space="preserve">IX, X </t>
  </si>
  <si>
    <t>Va</t>
  </si>
  <si>
    <t>Vb</t>
  </si>
  <si>
    <t>VII, VIII</t>
  </si>
  <si>
    <t xml:space="preserve">Polyprion americanus </t>
  </si>
  <si>
    <t xml:space="preserve">Raja brachyura </t>
  </si>
  <si>
    <t xml:space="preserve">Raja clavata </t>
  </si>
  <si>
    <t xml:space="preserve">Raja montagui </t>
  </si>
  <si>
    <t xml:space="preserve">Raja naevus </t>
  </si>
  <si>
    <t>Raja spp.</t>
  </si>
  <si>
    <t>SA 3</t>
  </si>
  <si>
    <t xml:space="preserve">Rajidae </t>
  </si>
  <si>
    <t xml:space="preserve">Reinhardtius hippoglossoides </t>
  </si>
  <si>
    <t>V, XIV/VI</t>
  </si>
  <si>
    <t>3KLMNO</t>
  </si>
  <si>
    <t xml:space="preserve">Salmo salar </t>
  </si>
  <si>
    <t>ICES Sub-area XIV &amp;NAFO Sub-area 1</t>
  </si>
  <si>
    <t xml:space="preserve">Sardina pilchardus </t>
  </si>
  <si>
    <t>VIIIabd</t>
  </si>
  <si>
    <t>29</t>
  </si>
  <si>
    <t xml:space="preserve">Scomber japonicus </t>
  </si>
  <si>
    <t>VIII, IX</t>
  </si>
  <si>
    <t>6</t>
  </si>
  <si>
    <t xml:space="preserve">Scophthalmus rhombus </t>
  </si>
  <si>
    <t>ICES Sub areas V, VI, XII, XIV &amp; NAFO SA 2 + (Div. 1F + 3K).</t>
  </si>
  <si>
    <t>ICES Sub areas V, VI, XII, XIV &amp; NAFO SA 2 + (Div. 1F + 3K)</t>
  </si>
  <si>
    <t>Sebastes mentella.</t>
  </si>
  <si>
    <t>Sebastes spp.</t>
  </si>
  <si>
    <t>3LN</t>
  </si>
  <si>
    <t>3O</t>
  </si>
  <si>
    <t xml:space="preserve">Sepia officinalis </t>
  </si>
  <si>
    <t>VIIa/VIIfg</t>
  </si>
  <si>
    <t>VIIbc / VIIhjk / Ixa / VIIIc</t>
  </si>
  <si>
    <t>VIIIab</t>
  </si>
  <si>
    <t xml:space="preserve">Sparidae </t>
  </si>
  <si>
    <t xml:space="preserve">Squalus acanthias </t>
  </si>
  <si>
    <t xml:space="preserve">Trachurus mediterraneus </t>
  </si>
  <si>
    <t xml:space="preserve">Trachurus picturatus </t>
  </si>
  <si>
    <t xml:space="preserve">Trachurus trachurus </t>
  </si>
  <si>
    <r>
      <t>VI, VII, VIIIabde, Vb, XII, XIV</t>
    </r>
    <r>
      <rPr>
        <vertAlign val="superscript"/>
        <sz val="10"/>
        <rFont val="Arial"/>
        <family val="2"/>
      </rPr>
      <t>1</t>
    </r>
  </si>
  <si>
    <t>9</t>
  </si>
  <si>
    <t>Trisopterus spp.</t>
  </si>
  <si>
    <t>224380</t>
  </si>
  <si>
    <t>94</t>
  </si>
  <si>
    <t>92</t>
  </si>
  <si>
    <t>14261</t>
  </si>
  <si>
    <t>Anarhichas spp.</t>
  </si>
  <si>
    <t>123</t>
  </si>
  <si>
    <t>87</t>
  </si>
  <si>
    <t>46</t>
  </si>
  <si>
    <t xml:space="preserve">Brosme brosme </t>
  </si>
  <si>
    <t>68</t>
  </si>
  <si>
    <r>
      <t>56</t>
    </r>
    <r>
      <rPr>
        <vertAlign val="superscript"/>
        <sz val="10"/>
        <rFont val="Arial"/>
        <family val="2"/>
      </rPr>
      <t>h</t>
    </r>
  </si>
  <si>
    <t>33</t>
  </si>
  <si>
    <t>54347</t>
  </si>
  <si>
    <t>28</t>
  </si>
  <si>
    <t>28787</t>
  </si>
  <si>
    <t>34</t>
  </si>
  <si>
    <t>24163</t>
  </si>
  <si>
    <t>56</t>
  </si>
  <si>
    <t>3486</t>
  </si>
  <si>
    <t>1031</t>
  </si>
  <si>
    <t>16</t>
  </si>
  <si>
    <t>61</t>
  </si>
  <si>
    <t>83</t>
  </si>
  <si>
    <t>3944</t>
  </si>
  <si>
    <t>2613</t>
  </si>
  <si>
    <r>
      <t>83</t>
    </r>
    <r>
      <rPr>
        <vertAlign val="superscript"/>
        <sz val="10"/>
        <rFont val="Arial"/>
        <family val="2"/>
      </rPr>
      <t>k</t>
    </r>
  </si>
  <si>
    <t>272</t>
  </si>
  <si>
    <t>62</t>
  </si>
  <si>
    <t>562</t>
  </si>
  <si>
    <t>413</t>
  </si>
  <si>
    <r>
      <t>15</t>
    </r>
    <r>
      <rPr>
        <vertAlign val="superscript"/>
        <sz val="10"/>
        <rFont val="Arial"/>
        <family val="2"/>
      </rPr>
      <t>f</t>
    </r>
  </si>
  <si>
    <t>987</t>
  </si>
  <si>
    <t>677</t>
  </si>
  <si>
    <r>
      <t>10</t>
    </r>
    <r>
      <rPr>
        <i/>
        <vertAlign val="superscript"/>
        <sz val="10"/>
        <rFont val="Arial"/>
        <family val="2"/>
      </rPr>
      <t>e</t>
    </r>
  </si>
  <si>
    <t>8</t>
  </si>
  <si>
    <t>60</t>
  </si>
  <si>
    <t>524</t>
  </si>
  <si>
    <t>91</t>
  </si>
  <si>
    <t>1274</t>
  </si>
  <si>
    <t>90</t>
  </si>
  <si>
    <t xml:space="preserve">Macrourus berglax </t>
  </si>
  <si>
    <t>1149</t>
  </si>
  <si>
    <t>84</t>
  </si>
  <si>
    <t>74</t>
  </si>
  <si>
    <r>
      <t>IIa, IV</t>
    </r>
    <r>
      <rPr>
        <vertAlign val="superscript"/>
        <sz val="10"/>
        <rFont val="Arial"/>
        <family val="2"/>
      </rPr>
      <t>b</t>
    </r>
  </si>
  <si>
    <t>664</t>
  </si>
  <si>
    <t>1264</t>
  </si>
  <si>
    <t>304</t>
  </si>
  <si>
    <t>1692</t>
  </si>
  <si>
    <r>
      <t>131</t>
    </r>
    <r>
      <rPr>
        <vertAlign val="superscript"/>
        <sz val="10"/>
        <rFont val="Arial"/>
        <family val="2"/>
      </rPr>
      <t>l</t>
    </r>
  </si>
  <si>
    <r>
      <t>Note</t>
    </r>
    <r>
      <rPr>
        <vertAlign val="superscript"/>
        <sz val="10"/>
        <rFont val="Arial"/>
        <family val="2"/>
      </rPr>
      <t>d</t>
    </r>
  </si>
  <si>
    <t>99</t>
  </si>
  <si>
    <t>67</t>
  </si>
  <si>
    <t>574</t>
  </si>
  <si>
    <t xml:space="preserve">Mullus barbatus </t>
  </si>
  <si>
    <t>3216</t>
  </si>
  <si>
    <t>1122</t>
  </si>
  <si>
    <t>2113</t>
  </si>
  <si>
    <t>65</t>
  </si>
  <si>
    <t>149</t>
  </si>
  <si>
    <t xml:space="preserve">Pecten maximus </t>
  </si>
  <si>
    <t>VIId</t>
  </si>
  <si>
    <t>8172</t>
  </si>
  <si>
    <t>6875</t>
  </si>
  <si>
    <t>81</t>
  </si>
  <si>
    <t>7436</t>
  </si>
  <si>
    <t>13</t>
  </si>
  <si>
    <t>117</t>
  </si>
  <si>
    <t>118</t>
  </si>
  <si>
    <t>439</t>
  </si>
  <si>
    <r>
      <t>17</t>
    </r>
    <r>
      <rPr>
        <vertAlign val="superscript"/>
        <sz val="10"/>
        <rFont val="Arial"/>
        <family val="2"/>
      </rPr>
      <t>g</t>
    </r>
  </si>
  <si>
    <t>79</t>
  </si>
  <si>
    <t xml:space="preserve">Raja radiata </t>
  </si>
  <si>
    <t>25338</t>
  </si>
  <si>
    <t>Sebastes marinus.</t>
  </si>
  <si>
    <r>
      <t>Shark-like Selachii (Deepwater)</t>
    </r>
    <r>
      <rPr>
        <vertAlign val="superscript"/>
        <sz val="10"/>
        <rFont val="Arial"/>
        <family val="2"/>
      </rPr>
      <t>a</t>
    </r>
  </si>
  <si>
    <t>Shark-like Selachii (Small)</t>
  </si>
  <si>
    <t>460</t>
  </si>
  <si>
    <t>447</t>
  </si>
  <si>
    <r>
      <t>84</t>
    </r>
    <r>
      <rPr>
        <vertAlign val="superscript"/>
        <sz val="10"/>
        <rFont val="Arial"/>
        <family val="2"/>
      </rPr>
      <t>c</t>
    </r>
  </si>
  <si>
    <t>VIIde</t>
  </si>
  <si>
    <t>86646</t>
  </si>
  <si>
    <t>7545</t>
  </si>
  <si>
    <t>77</t>
  </si>
  <si>
    <t xml:space="preserve">Squalidae </t>
  </si>
  <si>
    <t>IIIa N</t>
  </si>
  <si>
    <t>43</t>
  </si>
  <si>
    <t>37</t>
  </si>
  <si>
    <t>Trachurus trachurus.</t>
  </si>
  <si>
    <r>
      <t>IV, VIId</t>
    </r>
    <r>
      <rPr>
        <vertAlign val="superscript"/>
        <sz val="10"/>
        <rFont val="Arial"/>
        <family val="2"/>
      </rPr>
      <t>b</t>
    </r>
  </si>
  <si>
    <t>183</t>
  </si>
  <si>
    <t xml:space="preserve">Trigla lucerna </t>
  </si>
  <si>
    <t>17424</t>
  </si>
  <si>
    <t>100</t>
  </si>
  <si>
    <r>
      <t xml:space="preserve">a. </t>
    </r>
    <r>
      <rPr>
        <i/>
        <sz val="10"/>
        <rFont val="Arial"/>
        <family val="2"/>
      </rPr>
      <t>Etmopterus spinax</t>
    </r>
  </si>
  <si>
    <t>b. Management area</t>
  </si>
  <si>
    <r>
      <t xml:space="preserve">c. The quota for </t>
    </r>
    <r>
      <rPr>
        <i/>
        <sz val="10"/>
        <rFont val="Arial"/>
        <family val="2"/>
      </rPr>
      <t>Solea solea</t>
    </r>
    <r>
      <rPr>
        <sz val="10"/>
        <rFont val="Arial"/>
        <family val="2"/>
      </rPr>
      <t xml:space="preserve"> is common for IIIa and IIIbcd</t>
    </r>
  </si>
  <si>
    <r>
      <t>d. The quota for</t>
    </r>
    <r>
      <rPr>
        <i/>
        <sz val="10"/>
        <rFont val="Arial"/>
        <family val="2"/>
      </rPr>
      <t xml:space="preserve"> Micromesistius poutassou</t>
    </r>
    <r>
      <rPr>
        <sz val="10"/>
        <rFont val="Arial"/>
        <family val="2"/>
      </rPr>
      <t xml:space="preserve"> is common in EU and International water for area I-VII, VIIIabcde, XII-XIV</t>
    </r>
  </si>
  <si>
    <r>
      <t>e. The quota for</t>
    </r>
    <r>
      <rPr>
        <i/>
        <sz val="10"/>
        <rFont val="Arial"/>
        <family val="2"/>
      </rPr>
      <t xml:space="preserve"> Limanda limanda </t>
    </r>
    <r>
      <rPr>
        <sz val="10"/>
        <rFont val="Arial"/>
        <family val="2"/>
      </rPr>
      <t xml:space="preserve">and </t>
    </r>
    <r>
      <rPr>
        <i/>
        <sz val="10"/>
        <rFont val="Arial"/>
        <family val="2"/>
      </rPr>
      <t>Platichthys flesus</t>
    </r>
    <r>
      <rPr>
        <sz val="10"/>
        <rFont val="Arial"/>
        <family val="2"/>
      </rPr>
      <t xml:space="preserve"> is common in IV</t>
    </r>
  </si>
  <si>
    <r>
      <t xml:space="preserve">f. The quota for </t>
    </r>
    <r>
      <rPr>
        <i/>
        <sz val="10"/>
        <rFont val="Arial"/>
        <family val="2"/>
      </rPr>
      <t>Microstomus kitt</t>
    </r>
    <r>
      <rPr>
        <sz val="10"/>
        <rFont val="Arial"/>
        <family val="2"/>
      </rPr>
      <t xml:space="preserve"> and </t>
    </r>
    <r>
      <rPr>
        <i/>
        <sz val="10"/>
        <rFont val="Arial"/>
        <family val="2"/>
      </rPr>
      <t>Glyptocephalus cynoglossus</t>
    </r>
    <r>
      <rPr>
        <sz val="10"/>
        <rFont val="Arial"/>
        <family val="2"/>
      </rPr>
      <t xml:space="preserve"> is common in IV</t>
    </r>
  </si>
  <si>
    <r>
      <t>g. The quota for</t>
    </r>
    <r>
      <rPr>
        <i/>
        <sz val="10"/>
        <rFont val="Arial"/>
        <family val="2"/>
      </rPr>
      <t xml:space="preserve"> Psetta maxima </t>
    </r>
    <r>
      <rPr>
        <sz val="10"/>
        <rFont val="Arial"/>
        <family val="2"/>
      </rPr>
      <t xml:space="preserve">and </t>
    </r>
    <r>
      <rPr>
        <i/>
        <sz val="10"/>
        <rFont val="Arial"/>
        <family val="2"/>
      </rPr>
      <t>Scophthalmus rhombus</t>
    </r>
    <r>
      <rPr>
        <sz val="10"/>
        <rFont val="Arial"/>
        <family val="2"/>
      </rPr>
      <t xml:space="preserve">  is common in IV</t>
    </r>
  </si>
  <si>
    <t xml:space="preserve">h. The majority of the stock is taken by Norway </t>
  </si>
  <si>
    <t>i. Based on data from EUROSTAT. Since data for 2009 are not available in EUROSTAT - the ratios are based on data from 2008.</t>
  </si>
  <si>
    <t>k. The figures in EOROSTAT are for IIIa.</t>
  </si>
  <si>
    <t>l. Figures from 2010, see text</t>
  </si>
  <si>
    <t>2008-2010</t>
  </si>
  <si>
    <r>
      <t xml:space="preserve">Vessel length classes (LOA) </t>
    </r>
    <r>
      <rPr>
        <sz val="10"/>
        <rFont val="Arial"/>
        <family val="2"/>
      </rPr>
      <t>(Decision 2010/93/EU, Appendix III)</t>
    </r>
  </si>
  <si>
    <r>
      <rPr>
        <b/>
        <sz val="10"/>
        <rFont val="Arial"/>
        <family val="2"/>
      </rPr>
      <t>Sampling strategy</t>
    </r>
    <r>
      <rPr>
        <sz val="10"/>
        <rFont val="Arial"/>
        <family val="2"/>
      </rPr>
      <t xml:space="preserve"> (Decision 2010/93/EU, chapter III.B.B1.3 f, g, i)</t>
    </r>
  </si>
  <si>
    <r>
      <t>Species</t>
    </r>
    <r>
      <rPr>
        <sz val="10"/>
        <rFont val="Arial"/>
        <family val="2"/>
      </rPr>
      <t xml:space="preserve"> (Decision 2010/93/EU, Appendix VII)</t>
    </r>
  </si>
  <si>
    <r>
      <rPr>
        <b/>
        <sz val="10"/>
        <rFont val="Arial"/>
        <family val="2"/>
      </rPr>
      <t>Transversal variable groups</t>
    </r>
    <r>
      <rPr>
        <sz val="10"/>
        <rFont val="Arial"/>
        <family val="2"/>
      </rPr>
      <t xml:space="preserve"> (Decision 2010/93/EU, Appendix VIII)</t>
    </r>
  </si>
  <si>
    <r>
      <t xml:space="preserve">Names of surveys </t>
    </r>
    <r>
      <rPr>
        <sz val="10"/>
        <rFont val="Arial"/>
        <family val="2"/>
      </rPr>
      <t>(Decision 2010/93/EU, Appendix IX)</t>
    </r>
  </si>
  <si>
    <r>
      <rPr>
        <b/>
        <sz val="10"/>
        <rFont val="Arial"/>
        <family val="2"/>
      </rPr>
      <t>Variables for aquaculture</t>
    </r>
    <r>
      <rPr>
        <sz val="10"/>
        <rFont val="Arial"/>
        <family val="2"/>
      </rPr>
      <t xml:space="preserve"> (Decision 2010/93/EU, Appendix X)</t>
    </r>
  </si>
  <si>
    <r>
      <rPr>
        <b/>
        <sz val="10"/>
        <rFont val="Arial"/>
        <family val="2"/>
      </rPr>
      <t>Ecosystem indicators</t>
    </r>
    <r>
      <rPr>
        <sz val="10"/>
        <rFont val="Arial"/>
        <family val="2"/>
      </rPr>
      <t xml:space="preserve"> (Decision 2010/93/EU, Appendix XIII)</t>
    </r>
  </si>
  <si>
    <r>
      <t>Anarhichas</t>
    </r>
    <r>
      <rPr>
        <sz val="10"/>
        <rFont val="Arial"/>
        <family val="2"/>
      </rPr>
      <t xml:space="preserve"> spp.</t>
    </r>
  </si>
  <si>
    <r>
      <rPr>
        <b/>
        <sz val="10"/>
        <rFont val="Arial"/>
        <family val="2"/>
      </rPr>
      <t>Transversal variables</t>
    </r>
    <r>
      <rPr>
        <sz val="10"/>
        <rFont val="Arial"/>
        <family val="2"/>
      </rPr>
      <t xml:space="preserve"> (Decision 2010/93/EU, Appendix VIII)</t>
    </r>
  </si>
  <si>
    <r>
      <t>Aphanopus</t>
    </r>
    <r>
      <rPr>
        <sz val="10"/>
        <rFont val="Arial"/>
        <family val="2"/>
      </rPr>
      <t xml:space="preserve"> spp.</t>
    </r>
  </si>
  <si>
    <r>
      <t xml:space="preserve">Argentina </t>
    </r>
    <r>
      <rPr>
        <sz val="10"/>
        <rFont val="Arial"/>
        <family val="2"/>
      </rPr>
      <t>spp.</t>
    </r>
  </si>
  <si>
    <r>
      <t xml:space="preserve">Fleet economic variable groups </t>
    </r>
    <r>
      <rPr>
        <sz val="10"/>
        <rFont val="Arial"/>
        <family val="2"/>
      </rPr>
      <t>(Decision 2010/93/EU, Appendix VI)</t>
    </r>
  </si>
  <si>
    <r>
      <t xml:space="preserve">Beryx </t>
    </r>
    <r>
      <rPr>
        <sz val="10"/>
        <rFont val="Arial"/>
        <family val="2"/>
      </rPr>
      <t>spp.</t>
    </r>
  </si>
  <si>
    <r>
      <rPr>
        <b/>
        <sz val="10"/>
        <rFont val="Arial"/>
        <family val="2"/>
      </rPr>
      <t>Metiers level 6</t>
    </r>
    <r>
      <rPr>
        <sz val="10"/>
        <rFont val="Arial"/>
        <family val="2"/>
      </rPr>
      <t xml:space="preserve"> (?)</t>
    </r>
  </si>
  <si>
    <r>
      <t xml:space="preserve">Fleet economic variables </t>
    </r>
    <r>
      <rPr>
        <sz val="10"/>
        <rFont val="Arial"/>
        <family val="2"/>
      </rPr>
      <t>(Decision 2010/93/EU, Appendix VI)</t>
    </r>
  </si>
  <si>
    <r>
      <t>Species for recreational fisheries</t>
    </r>
    <r>
      <rPr>
        <sz val="10"/>
        <rFont val="Arial"/>
        <family val="2"/>
      </rPr>
      <t xml:space="preserve"> (Decision 2010/93/EU, Appendix IV)</t>
    </r>
  </si>
  <si>
    <r>
      <rPr>
        <b/>
        <sz val="10"/>
        <rFont val="Arial"/>
        <family val="2"/>
      </rPr>
      <t>Variables for processing industry</t>
    </r>
    <r>
      <rPr>
        <sz val="10"/>
        <rFont val="Arial"/>
        <family val="2"/>
      </rPr>
      <t xml:space="preserve"> (Decision 2010/93/EU, Appendix XII)</t>
    </r>
  </si>
  <si>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</si>
  <si>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</si>
  <si>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Illex </t>
    </r>
    <r>
      <rPr>
        <sz val="10"/>
        <rFont val="Arial"/>
        <family val="2"/>
      </rPr>
      <t>spp</t>
    </r>
    <r>
      <rPr>
        <i/>
        <sz val="10"/>
        <rFont val="Arial"/>
        <family val="2"/>
      </rPr>
      <t xml:space="preserve">., Todarodes </t>
    </r>
    <r>
      <rPr>
        <sz val="10"/>
        <rFont val="Arial"/>
        <family val="2"/>
      </rPr>
      <t>spp.</t>
    </r>
  </si>
  <si>
    <r>
      <t xml:space="preserve">Med&amp;BS (source 2014 Annual Reports </t>
    </r>
    <r>
      <rPr>
        <sz val="10"/>
        <rFont val="Arial"/>
        <family val="2"/>
      </rPr>
      <t>Cyprus, France, Greece, Italy, Malta, Slovenia, Spain, Bulgaria and Romania</t>
    </r>
    <r>
      <rPr>
        <b/>
        <sz val="11"/>
        <rFont val="Calibri"/>
        <family val="2"/>
        <scheme val="minor"/>
      </rPr>
      <t>)</t>
    </r>
  </si>
  <si>
    <r>
      <t xml:space="preserve">Merluccius </t>
    </r>
    <r>
      <rPr>
        <sz val="10"/>
        <rFont val="Arial"/>
        <family val="2"/>
      </rPr>
      <t>spp</t>
    </r>
    <r>
      <rPr>
        <i/>
        <sz val="10"/>
        <rFont val="Arial"/>
        <family val="2"/>
      </rPr>
      <t>.</t>
    </r>
  </si>
  <si>
    <r>
      <t xml:space="preserve">Mustelus </t>
    </r>
    <r>
      <rPr>
        <sz val="10"/>
        <rFont val="Arial"/>
        <family val="2"/>
      </rPr>
      <t>spp.</t>
    </r>
  </si>
  <si>
    <r>
      <t>Pandalus</t>
    </r>
    <r>
      <rPr>
        <sz val="10"/>
        <rFont val="Arial"/>
        <family val="2"/>
      </rPr>
      <t xml:space="preserve"> spp.</t>
    </r>
  </si>
  <si>
    <r>
      <t xml:space="preserve">Raja </t>
    </r>
    <r>
      <rPr>
        <sz val="10"/>
        <rFont val="Arial"/>
        <family val="2"/>
      </rPr>
      <t>spp.</t>
    </r>
  </si>
  <si>
    <r>
      <t xml:space="preserve">Scomber </t>
    </r>
    <r>
      <rPr>
        <sz val="10"/>
        <rFont val="Arial"/>
        <family val="2"/>
      </rPr>
      <t>spp.</t>
    </r>
  </si>
  <si>
    <r>
      <t xml:space="preserve">Sebastes </t>
    </r>
    <r>
      <rPr>
        <sz val="10"/>
        <rFont val="Arial"/>
        <family val="2"/>
      </rPr>
      <t>spp.</t>
    </r>
  </si>
  <si>
    <r>
      <t>Trachurus</t>
    </r>
    <r>
      <rPr>
        <sz val="10"/>
        <rFont val="Arial"/>
        <family val="2"/>
      </rPr>
      <t xml:space="preserve"> spp.</t>
    </r>
  </si>
  <si>
    <r>
      <t xml:space="preserve">Trisopterus </t>
    </r>
    <r>
      <rPr>
        <sz val="10"/>
        <rFont val="Arial"/>
        <family val="2"/>
      </rPr>
      <t>spp.</t>
    </r>
  </si>
  <si>
    <t>LLS_ANA_0_0_0</t>
  </si>
  <si>
    <t>Salmon - Longline - At-sea</t>
  </si>
  <si>
    <t>MIS_MIS_0_0_0</t>
  </si>
  <si>
    <t>OTB_MCD_70-99_0_0</t>
  </si>
  <si>
    <t>ICEs</t>
  </si>
  <si>
    <t>LLS_ANA</t>
  </si>
  <si>
    <t>1st quarter</t>
  </si>
  <si>
    <t>Note figures in this table are planned number of market*days - not fishing trips. In the Danish sampling design for auctions market*day is the primary sampling unit (PSU) and box is the secondary sampling unit (SSU). Fishing trip is not a sampling unit in the Danish program.</t>
  </si>
  <si>
    <t>Rie du kan ikke bruge dette til at sammenligne for HUC havne, da den ene tabel er market*days og den anden er fisketure</t>
  </si>
  <si>
    <r>
      <t xml:space="preserve">Vessel length classes (LOA) </t>
    </r>
    <r>
      <rPr>
        <sz val="10"/>
        <rFont val="Arial"/>
        <family val="2"/>
      </rPr>
      <t>(Decision 2010/93/EU, Appendix III)</t>
    </r>
  </si>
  <si>
    <r>
      <rPr>
        <b/>
        <sz val="10"/>
        <rFont val="Arial"/>
        <family val="2"/>
      </rPr>
      <t>Sampling strategy</t>
    </r>
    <r>
      <rPr>
        <sz val="10"/>
        <rFont val="Arial"/>
        <family val="2"/>
      </rPr>
      <t xml:space="preserve"> (Decision 2010/93/EU, chapter III.B.B1.3 f, g, i)</t>
    </r>
  </si>
  <si>
    <r>
      <t>Species</t>
    </r>
    <r>
      <rPr>
        <sz val="10"/>
        <rFont val="Arial"/>
        <family val="2"/>
      </rPr>
      <t xml:space="preserve"> (Decision 2010/93/EU, Appendix VII)</t>
    </r>
  </si>
  <si>
    <r>
      <rPr>
        <b/>
        <sz val="10"/>
        <rFont val="Arial"/>
        <family val="2"/>
      </rPr>
      <t>Transversal variable groups</t>
    </r>
    <r>
      <rPr>
        <sz val="10"/>
        <rFont val="Arial"/>
        <family val="2"/>
      </rPr>
      <t xml:space="preserve"> (Decision 2010/93/EU, Appendix VIII)</t>
    </r>
  </si>
  <si>
    <r>
      <t xml:space="preserve">Names of surveys </t>
    </r>
    <r>
      <rPr>
        <sz val="10"/>
        <rFont val="Arial"/>
        <family val="2"/>
      </rPr>
      <t>(Decision 2010/93/EU, Appendix IX)</t>
    </r>
  </si>
  <si>
    <r>
      <rPr>
        <b/>
        <sz val="10"/>
        <rFont val="Arial"/>
        <family val="2"/>
      </rPr>
      <t>Variables for aquaculture</t>
    </r>
    <r>
      <rPr>
        <sz val="10"/>
        <rFont val="Arial"/>
        <family val="2"/>
      </rPr>
      <t xml:space="preserve"> (Decision 2010/93/EU, Appendix X)</t>
    </r>
  </si>
  <si>
    <r>
      <rPr>
        <b/>
        <sz val="10"/>
        <rFont val="Arial"/>
        <family val="2"/>
      </rPr>
      <t>Ecosystem indicators</t>
    </r>
    <r>
      <rPr>
        <sz val="10"/>
        <rFont val="Arial"/>
        <family val="2"/>
      </rPr>
      <t xml:space="preserve"> (Decision 2010/93/EU, Appendix XIII)</t>
    </r>
  </si>
  <si>
    <t>Agonus cataphractus</t>
  </si>
  <si>
    <t>Alosa alosa</t>
  </si>
  <si>
    <r>
      <t xml:space="preserve">Illex </t>
    </r>
    <r>
      <rPr>
        <sz val="10"/>
        <rFont val="Arial"/>
        <family val="2"/>
      </rPr>
      <t>spp</t>
    </r>
    <r>
      <rPr>
        <i/>
        <sz val="10"/>
        <rFont val="Arial"/>
        <family val="2"/>
      </rPr>
      <t xml:space="preserve">., Todarodes </t>
    </r>
    <r>
      <rPr>
        <sz val="10"/>
        <rFont val="Arial"/>
        <family val="2"/>
      </rPr>
      <t>spp.</t>
    </r>
  </si>
  <si>
    <t>Alosa fallax</t>
  </si>
  <si>
    <t>Ammodytes marinus</t>
  </si>
  <si>
    <t>Anarhichas lupus</t>
  </si>
  <si>
    <t>Argentina sphyraena</t>
  </si>
  <si>
    <r>
      <t xml:space="preserve">Merluccius </t>
    </r>
    <r>
      <rPr>
        <sz val="10"/>
        <rFont val="Arial"/>
        <family val="2"/>
      </rPr>
      <t>spp</t>
    </r>
    <r>
      <rPr>
        <i/>
        <sz val="10"/>
        <rFont val="Arial"/>
        <family val="2"/>
      </rPr>
      <t>.</t>
    </r>
  </si>
  <si>
    <t>Arnoglossus laterna</t>
  </si>
  <si>
    <t>Buglossidium luteum</t>
  </si>
  <si>
    <t>Callionymus lyra</t>
  </si>
  <si>
    <t>Callionymus maculatus</t>
  </si>
  <si>
    <r>
      <t xml:space="preserve">Mustelus </t>
    </r>
    <r>
      <rPr>
        <sz val="10"/>
        <rFont val="Arial"/>
        <family val="2"/>
      </rPr>
      <t>spp.</t>
    </r>
  </si>
  <si>
    <t>Chelidonichthys lucerna</t>
  </si>
  <si>
    <t>Chimaera monstrosa</t>
  </si>
  <si>
    <t>Cyclopterus lumpus</t>
  </si>
  <si>
    <t>Enchelyopus cimbrius</t>
  </si>
  <si>
    <r>
      <t>Pandalus</t>
    </r>
    <r>
      <rPr>
        <sz val="10"/>
        <rFont val="Arial"/>
        <family val="2"/>
      </rPr>
      <t xml:space="preserve"> spp.</t>
    </r>
  </si>
  <si>
    <t>Gadiculus argenteus</t>
  </si>
  <si>
    <t>Gaidropsarus vulgaris</t>
  </si>
  <si>
    <r>
      <t xml:space="preserve">Raja </t>
    </r>
    <r>
      <rPr>
        <sz val="10"/>
        <rFont val="Arial"/>
        <family val="2"/>
      </rPr>
      <t>spp.</t>
    </r>
  </si>
  <si>
    <t>Hippoglossus hippoglossus</t>
  </si>
  <si>
    <t>Hyperoplus lanceolatus</t>
  </si>
  <si>
    <t>Leptoclinus maculatus</t>
  </si>
  <si>
    <t>Lophius piscatorius</t>
  </si>
  <si>
    <r>
      <t xml:space="preserve">Scomber </t>
    </r>
    <r>
      <rPr>
        <sz val="10"/>
        <rFont val="Arial"/>
        <family val="2"/>
      </rPr>
      <t>spp.</t>
    </r>
  </si>
  <si>
    <r>
      <t xml:space="preserve">Sebastes </t>
    </r>
    <r>
      <rPr>
        <sz val="10"/>
        <rFont val="Arial"/>
        <family val="2"/>
      </rPr>
      <t>spp.</t>
    </r>
  </si>
  <si>
    <t>Maurolicus muelleri</t>
  </si>
  <si>
    <r>
      <t>Trachurus</t>
    </r>
    <r>
      <rPr>
        <sz val="10"/>
        <rFont val="Arial"/>
        <family val="2"/>
      </rPr>
      <t xml:space="preserve"> spp.</t>
    </r>
  </si>
  <si>
    <r>
      <t xml:space="preserve">Trisopterus </t>
    </r>
    <r>
      <rPr>
        <sz val="10"/>
        <rFont val="Arial"/>
        <family val="2"/>
      </rPr>
      <t>spp.</t>
    </r>
  </si>
  <si>
    <t>Myoxocephalus scorpius</t>
  </si>
  <si>
    <t>Myxine glutinosa</t>
  </si>
  <si>
    <t>Notoscopelus elongatus</t>
  </si>
  <si>
    <t>Pomatoschistus</t>
  </si>
  <si>
    <t>Scophthalmus maximus</t>
  </si>
  <si>
    <t>Sebastes norvegicus</t>
  </si>
  <si>
    <t>Trachinus draco</t>
  </si>
  <si>
    <t>Trisopterus luscus</t>
  </si>
  <si>
    <t>Trisopterus minutus</t>
  </si>
  <si>
    <t>Ammodytes tobianus</t>
  </si>
  <si>
    <t>Argentina silus</t>
  </si>
  <si>
    <t>Ciliata mustela</t>
  </si>
  <si>
    <t>Gasterosteus aculeatus</t>
  </si>
  <si>
    <t>Gymnammodytes semisquamatus</t>
  </si>
  <si>
    <t>Osmerus eperlanus</t>
  </si>
  <si>
    <t>Petromyzon marinus</t>
  </si>
  <si>
    <t>Pholis gunnellus</t>
  </si>
  <si>
    <t>Zoarces viviparus</t>
  </si>
  <si>
    <t xml:space="preserve">The National Danish Account Statistics </t>
  </si>
  <si>
    <t>Companies 50-249</t>
  </si>
  <si>
    <t>Companies 250 -</t>
  </si>
  <si>
    <t>Segment by Species</t>
  </si>
  <si>
    <t>“Cod, flatfish etc.”, provides more than 50% of the enterprises turnover.</t>
  </si>
  <si>
    <t>“Mackerel”and "Herring", provides more than 50% of the enterprises turnover.</t>
  </si>
  <si>
    <t>“Molluscs”and “Shrimps and crustaceans”, provides more than 50% of the enterprises turnover.</t>
  </si>
  <si>
    <t>“Mixed species production”, provides more than 50% of the enterprises turnover.</t>
  </si>
  <si>
    <t>“Salmonoids”, provides more than 50% of the enterprises turnover.</t>
  </si>
  <si>
    <t>“Fish meal factories”</t>
  </si>
  <si>
    <t>100%</t>
  </si>
  <si>
    <t>Total income</t>
  </si>
  <si>
    <t>0m-&lt;10m</t>
  </si>
  <si>
    <t>Regnskabsstatistik for fiskeri</t>
  </si>
  <si>
    <t>Account statistics for fishery</t>
  </si>
  <si>
    <t>Vessels using polyvalent passive gears only</t>
  </si>
  <si>
    <t>10m-&lt;12m</t>
  </si>
  <si>
    <t>Demersal trawlers and/or demersal seiners *</t>
  </si>
  <si>
    <t>12m-&lt;18m</t>
  </si>
  <si>
    <t>18m-&lt;24m</t>
  </si>
  <si>
    <t>Vessels using active and passive gears *</t>
  </si>
  <si>
    <t>24m-&lt;40m</t>
  </si>
  <si>
    <t>over 40m</t>
  </si>
  <si>
    <t>Non active vessels</t>
  </si>
  <si>
    <t>Administrative registre</t>
  </si>
  <si>
    <t>Administrative registers</t>
  </si>
  <si>
    <t xml:space="preserve"> 40 m or larger</t>
  </si>
  <si>
    <t>Demersal trawlers and/or demersal seiners 10-&lt; 12 m</t>
  </si>
  <si>
    <t>Pelagic trawlers 10-12m</t>
  </si>
  <si>
    <t>No statistiscs for this segment. The individual units has been classified to the clustered segment.</t>
  </si>
  <si>
    <t>Demersal trawlers 10-12m</t>
  </si>
  <si>
    <t>AREA27DTSVL1012</t>
  </si>
  <si>
    <t>Demersal trawlers and/or demersal seiners 18-&lt; 24 m</t>
  </si>
  <si>
    <t>Pelagic trawlers 18-24m</t>
  </si>
  <si>
    <t>Demersal trawlers 18-24m</t>
  </si>
  <si>
    <t>AREA27DTSVL1824</t>
  </si>
  <si>
    <t>Vessels using active and passive gears      18-&lt; 24 m</t>
  </si>
  <si>
    <t>Vessels using polyvalent passive gears 18-24m</t>
  </si>
  <si>
    <t>Vessels using active and passive gears 18-24m</t>
  </si>
  <si>
    <t>AREA27PMPVL1824</t>
  </si>
  <si>
    <t>Demersal trawlers and/or demersal seiners 24-&lt; 40 m</t>
  </si>
  <si>
    <t>Pelagic trawlers 24-40m</t>
  </si>
  <si>
    <t>Demersal trawlers 24-40m</t>
  </si>
  <si>
    <t>AREA27DTSVL2440</t>
  </si>
  <si>
    <t>Demersal trawlers and/or demersal seiners &gt;= 40 m</t>
  </si>
  <si>
    <t>Beam trawlers &gt;= 40m</t>
  </si>
  <si>
    <t>Demersal trawlers &gt;= 40m</t>
  </si>
  <si>
    <t>AREA27DTSVL40XX</t>
  </si>
  <si>
    <t>Capital</t>
  </si>
  <si>
    <t>Depreciated replacement value</t>
  </si>
  <si>
    <t>Harmonized accounts for fishery</t>
  </si>
  <si>
    <t>Financial position (%)</t>
  </si>
  <si>
    <t>Fishing rights</t>
  </si>
  <si>
    <t>FTE</t>
  </si>
  <si>
    <t>FTE (harmonised)</t>
  </si>
  <si>
    <t>Total employed</t>
  </si>
  <si>
    <t>Expenditure</t>
  </si>
  <si>
    <t>Annual depreciation</t>
  </si>
  <si>
    <t>Crew wage costs</t>
  </si>
  <si>
    <t xml:space="preserve">Energy costs </t>
  </si>
  <si>
    <t>Other non-variable costs</t>
  </si>
  <si>
    <t>Other variable costs</t>
  </si>
  <si>
    <t>Repair costs</t>
  </si>
  <si>
    <t>Rights costs</t>
  </si>
  <si>
    <t>Unpaid labour</t>
  </si>
  <si>
    <t>Direct income subsidies</t>
  </si>
  <si>
    <t>Fishing rights income</t>
  </si>
  <si>
    <t xml:space="preserve">Landings income </t>
  </si>
  <si>
    <t>Fish farming - Land based farms - Combined - Trout</t>
  </si>
  <si>
    <t>34-93</t>
  </si>
  <si>
    <t>A or C</t>
  </si>
  <si>
    <t>Account statistics for aquaculture</t>
  </si>
  <si>
    <t>Sample rate depending on sampling method for the particular variable, see table IV. A.3</t>
  </si>
  <si>
    <t>Fish farming - Land based farms - Combined - Other</t>
  </si>
  <si>
    <t>5-9</t>
  </si>
  <si>
    <t>Fish farming - Cages - Cages - Trout</t>
  </si>
  <si>
    <t>5-7</t>
  </si>
  <si>
    <t>Shellfish farming - Long line - Mussel</t>
  </si>
  <si>
    <t>3-6</t>
  </si>
  <si>
    <t>50-100%</t>
  </si>
  <si>
    <t>Register data</t>
  </si>
  <si>
    <t>A</t>
  </si>
  <si>
    <t>Imputed value of labour</t>
  </si>
  <si>
    <t>Calculated from register data</t>
  </si>
  <si>
    <t>Exstraordinary costs, net</t>
  </si>
  <si>
    <t>Fish Feed</t>
  </si>
  <si>
    <t>FTE National</t>
  </si>
  <si>
    <t>Number of interprises</t>
  </si>
  <si>
    <t>Yes</t>
  </si>
  <si>
    <t>No</t>
  </si>
  <si>
    <t>Quota sampling is conducted at harbour sites. In average one sample per 1000 t landed is conducted. The small pelagic fishery is very fluctuatingbetween years and therefore quota sampling has been estimated to be the most optimal way to sample these stocks. The planned number of samples were included on the basis from the refernece year</t>
  </si>
  <si>
    <t>Quota sampling is conducted at harbour sites. In average one sample per 2000 t landed is conducted. The small pelagic fishery is very fluctuatingbetween years and therefore quota sampling has been estimated to be the most optimal way to sample these stocks. The planned number of samples were included on the basis from the refernece year</t>
  </si>
  <si>
    <t>As a selfsampling program is conducted on the sandell as well., the harbour samples are used mainly has control for the selfsampling. The planned number of samples were included on the basis from the refernece year</t>
  </si>
  <si>
    <t>Observer program were effort has been allocated to the different list accoring to the relative numbers of trips conducted the year before</t>
  </si>
  <si>
    <t>WGCHAIRS</t>
  </si>
  <si>
    <t>Working Group on Improving use of Survey Data for Assessment and Advice</t>
  </si>
  <si>
    <t>Working Group on Bycatch of Protected Species</t>
  </si>
  <si>
    <t>International Bottom Trawl Survey Working Group</t>
  </si>
  <si>
    <t>Baltic Fisheries Assessment Working Group</t>
  </si>
  <si>
    <t>Working Group on the Assessment of Demersal Stocks in the North Sea and Skagerrak</t>
  </si>
  <si>
    <t>WGRFS</t>
  </si>
  <si>
    <t>Working Group on Recreational Fisheries Surveys</t>
  </si>
  <si>
    <t>Working Group on the value of Coastal Habitats for Exploited Species</t>
  </si>
  <si>
    <t>Working Group on Widely Distributed Stocks</t>
  </si>
  <si>
    <t>Working Group on Biological Parameters</t>
  </si>
  <si>
    <t>Joint NAFO/ICES Pandalus Assessment Working Group</t>
  </si>
  <si>
    <t>WGEEL</t>
  </si>
  <si>
    <t>WGECO</t>
  </si>
  <si>
    <t>North Sea &amp; Eastern Arctic</t>
  </si>
  <si>
    <t>LM.2</t>
  </si>
  <si>
    <t>Implications of the landing obligation ‑ Scientific data collection and at sea sampling</t>
  </si>
  <si>
    <t>Scientific institutions to prepare sampling protocols appropriate for at‑sea sampling of the retained fraction and extra fraction (landing part for industrial purpose of fish under the minimum reference size) due to the landings obligations and modify their sampling protocol. MS &amp; ICES to consider if modifications are needed for recording, storage and estimation processes (data exchange format, IT systems, ...)</t>
  </si>
  <si>
    <t>LM.3</t>
  </si>
  <si>
    <t>Implications of the landing obligation ‑ Scientific data storage, IT systems and estimation</t>
  </si>
  <si>
    <t>ICES and Scientific institutions ensure that data recording systems, IT systems and estimation routines are able to appropriately deal with the retained discard fraction. Also, authorities should adjust logbooks and IT systems to accommodate the accurate recordings of all catch components, including the part that can be released under the de minimis exemptions.</t>
  </si>
  <si>
    <t>Transversal variables</t>
  </si>
  <si>
    <t>LM.4</t>
  </si>
  <si>
    <t>Implications of the landing obligation ‑ Monitoring catch data collection</t>
  </si>
  <si>
    <t>Monitoring catch data collected by control agencies should be maintained and enhanced to account for the additional need to assess the impact of the landing obligation. Specifically the logbook system should be able to record continuing discards and the retained discard fraction as well as the landed fraction.Selective gear measures adopted by vessels should be recorded in logbooks.</t>
  </si>
  <si>
    <t>LM.5</t>
  </si>
  <si>
    <t>Quality assurance – Agreed metiers and updated list</t>
  </si>
  <si>
    <t>RCM NS&amp;EA to update the list of metiers including
detailed description of each. These lists should be
implemented in the RDB. It should not be possible to
upload data for metiers outside the list without permission
from the RCM chair. The updated table of metiers should
take all metiers standardized and accepted by RCMs over
the last years into account.</t>
  </si>
  <si>
    <t>Metier and stock related variables</t>
  </si>
  <si>
    <t>LM. A1</t>
  </si>
  <si>
    <t>Quality assurance – Upload of historical data to RDB FishFrame</t>
  </si>
  <si>
    <t>The RCM agrees on a data call demanding all MS to ensure that all historical data (including data in salmon and eel) for the period 2009-‑2013 are uploaded to RDB FishFrame.</t>
  </si>
  <si>
    <t>LM. A2</t>
  </si>
  <si>
    <t>Quality control documentation</t>
  </si>
  <si>
    <t>It is agreed that all MS attending the RCM NS&amp;EA will document their data checks and quality control procedures in reference to the data capture and data processing stages of their national sampling programmes.</t>
  </si>
  <si>
    <t>III.G</t>
  </si>
  <si>
    <t>Surveys</t>
  </si>
  <si>
    <t>LM. A3</t>
  </si>
  <si>
    <t>Regional Coordination ‑ Cost sharing of International Ecosystem Survey in Nordic Waters and Blue Whiting joint research surveys</t>
  </si>
  <si>
    <t>RCM NS&amp;EA 2014 agreed that the cost sharing model where those MS having a EU‑TAC share &gt;= 5% is sharing the survey cost according to their EU‑TAC shares for the main species concerned: i) the International Ecosystem Survey in the Nordic (Atlanto‑Scandian herring), ii) the Blue Whiting Survey (blue whiting). This model will be used for the International Ecosystem Survey in the Nordic Seas (IESNS) carried out by the Danish R/V Dana and the Blue Whiting Survey carried out by the Irish R/V Celtic Explorer and the Dutch R/V Tridens for years 2014 and 2015 or until a new data regulation is in place.</t>
  </si>
  <si>
    <t>2014-2016</t>
  </si>
  <si>
    <t>Denmark has by January 1. 2016 changed the e-logbook to accomodate information of the different fractions of the catch.</t>
  </si>
  <si>
    <t>The Danish biological database can accomodate inforamtion of the different fractions of the catch.</t>
  </si>
  <si>
    <t>As far as Denmark has been informed by ICES the ICES InterCatch can accomodate information of the different fractions of the catch.</t>
  </si>
  <si>
    <t>Denmark has updated the metier lists in accordance with agreed national reference lists</t>
  </si>
  <si>
    <t xml:space="preserve">Denmark is the process in uploaded all data including eel and salmon in the RDB. </t>
  </si>
  <si>
    <t>The model has for years been approved by Denmark</t>
  </si>
  <si>
    <t xml:space="preserve">Denmark is one of the partners  in the FishPi project were datachecks are developed. </t>
  </si>
  <si>
    <t>Discard sampling FPN_MDC_&gt;0_0_0</t>
  </si>
  <si>
    <t>Discard length/weight information</t>
  </si>
  <si>
    <t>Baltic 27.SD22-24</t>
  </si>
  <si>
    <t>Historic sampling information has confirmed that discard (release) for this metiér in periods is higher than 10%. However the survival of the released fish is assumed very high and this metier is therefore not selected for discard sampling.</t>
  </si>
  <si>
    <t>Discard sampling PTM_SPF_32-89_0_0</t>
  </si>
  <si>
    <t xml:space="preserve">This is a fishery for herring. No discard occur for this fishery as all catches are landed unsorted in the harbours. Therefore, catches can be sampled in the harbours. This minimizes the cost for sampling. It is not physical possible for the vessels participating in this fishery to discard the catches when it has been taking onboard.  </t>
  </si>
  <si>
    <t>Discard sampling PTM_SPF_16-31_0_0</t>
  </si>
  <si>
    <t>This is a fishery for sprat.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</si>
  <si>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OTB_DEF_90-104_0_0</t>
  </si>
  <si>
    <t>This is a very small fishery landing only 170t in average a year mostly conducted on smaller vessels. Therefore it would be very expansive to case the few trips conducted by this metier</t>
  </si>
  <si>
    <t>Discard sampling PTM_DEF_&lt;16_0_0</t>
  </si>
  <si>
    <t>This is a fishery for sandell.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</si>
  <si>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GNS_DEF_110-156_0_0</t>
  </si>
  <si>
    <t>The metier is at present not included in the sea-sampling programme as the discard rate has been estimated to be below 10% and derogations is therefore applied for.</t>
  </si>
  <si>
    <t>Baltic 27.SD25-32</t>
  </si>
  <si>
    <t>Discard sampling LLS_DEF_0_0_0</t>
  </si>
  <si>
    <t>This is a very small (125 t) and very clean fishery for cod. Historic information confirms that the discard is below 10% for this metier and therefore there is applied for derogations</t>
  </si>
  <si>
    <t>Discard sampling PTM_SPF_16-104_0_0</t>
  </si>
  <si>
    <t>This is a sprat fishery.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</si>
  <si>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OTM_SPF_32-69_0_0</t>
  </si>
  <si>
    <t>NS&amp;EA 27.I+II</t>
  </si>
  <si>
    <t>This is a fishery for herring and mackerel. Discard occur for this fishery but previous years’ experience when sampling this metiér has often shown change of fishing pattern when having observer onboard. Furthermore, discarding occurs seldom however if it occurs discarding is in large quantities. Catches can be sampled in the harbours. This minimizes the cost for sampling. It is not physical possible for the vessels participating in this fishery to discard the catches when it has been taking onboard.</t>
  </si>
  <si>
    <t>Discard sampling OTB_SPF_32-69_0_0</t>
  </si>
  <si>
    <t>NS&amp;EA 27.IIIaN</t>
  </si>
  <si>
    <t>This is a fishery for herring. Discard occur for this fishery but previous years’ experience when sampling this metiér has often shown change of fishing pattern when having observer onboard. Furthermore, when discarding it occurs seldom but when discarding it is large quantities. Catches can be sampled in the harbours. This minimizes the cost for sampling. It is not physical possible for the vessels participating in this fishery to discard the catches when it has been taking onboard.</t>
  </si>
  <si>
    <t>Discard sampling OTB_DEF_&lt;16_0_0</t>
  </si>
  <si>
    <t>This is a fishery for sandeel.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</si>
  <si>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OTM_SPF_16-31_0_0</t>
  </si>
  <si>
    <t>NS&amp;EA 27.IIIa</t>
  </si>
  <si>
    <t>This is a fishery for sprat. No discard occur for this fishery as all catches are landed unsorted in the harbours. Therefore, catches can be sampled in the harbours. This minimizes the cost for sampling. It is not physical possible for the vessels participating in this fishery to discard the catches when it has been taking onboard.</t>
  </si>
  <si>
    <t>Discard sampling PTM_SPF_32-69_0_0</t>
  </si>
  <si>
    <t>NS&amp;EA 27.IIIaS</t>
  </si>
  <si>
    <t>This is a fishery for herring. No discard occur for this fishery as all catches are landed unsorted in the harbours. Therefore, catches can be sampled in the harbours. This minimizes the cost for sampling. It is not physical possible for the vessels participating in this fishery to discard the catches when it has been taking onboard.</t>
  </si>
  <si>
    <t>Discard sampling GNS_DEF_100-119_0_0</t>
  </si>
  <si>
    <t>NS&amp;EA 27.IV+VIId</t>
  </si>
  <si>
    <t>This is a sole fishery with a very small amount of annual landings accounting for below 200 t. in average in the reference period. To sample this metier with observers would be much cost consuming compared to the very small fishery.</t>
  </si>
  <si>
    <t>Discard sampling GNS_DEF_&gt;=220_0_0</t>
  </si>
  <si>
    <t>This is a turbot fishery with large mesh sizes. It is a relatively small fishery 282t in average and due to the very large mesh sizes it is believed to have relatively little discard. To sample this metier with observers would be much cost consuming compared to the very small fishery.</t>
  </si>
  <si>
    <t>This is a fishery for sandeel. No discard occur for this fishery as all catches are landed unsorted and used for fish meal and oil production. Therefore, catches can be sampled in the harbours. There is a cooperation between the industry and DTU Aqua and samples a collected by haul. This minimizes the cost for sampling. It is not physical possible for the vessels participating in this fishery to discard the catches when it has been taking onboard.</t>
  </si>
  <si>
    <t>Discard sampling OTB_DEF_16-31_0_0</t>
  </si>
  <si>
    <t>This is a fishery for Norway pout.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</si>
  <si>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This is a fishery for herring and mackerel. Discard occur for this fishery but previous years’ experience when sampling this metiér has often shown change of fishing pattern when having observer onboard. Furthermore, when discarding it occurs seldom but when discarding it is large quantities. Catches can be sampled in the harbours. This minimizes the cost for sampling.  It is not physical possible for the vessels participating in this fishery to discard the catches when it has been taking onboard.</t>
  </si>
  <si>
    <t>Discard sampling All fleets</t>
  </si>
  <si>
    <t>No discard occurs in the Danish fisheries carried out for this region. The fisheries carried out are historically the blue whiting fishery and a limited fishery for horse mackerel. A fishery for boar fish started a few years ago, but no discards occur in this fishery.. Therefore, Denmark request for derogation for discard sampling for this region.</t>
  </si>
  <si>
    <t>Salmon genetics</t>
  </si>
  <si>
    <t>Genetics</t>
  </si>
  <si>
    <t>Denmark asks derogation not to carry out any genetically analysis on salmon.</t>
  </si>
  <si>
    <t>NS&amp;EA</t>
  </si>
  <si>
    <t>As Denmark is not conducting any research vessel survey in areas and periods where data on fecundity for mackerel and horse mackerel can be collected, Denmark asks for derogation for collecting the data.</t>
  </si>
  <si>
    <t>Transversal data</t>
  </si>
  <si>
    <t>‘Hours fished’, ‘Number of rigs’, ‘Number of fishing operations’, ‘Number of nets, length’, ‘Number of hook, number of lines’, ‘Number of pots, traps’ and ‘Soaking time’</t>
  </si>
  <si>
    <t>All regions</t>
  </si>
  <si>
    <t xml:space="preserve">‘Hours fished’: It is not possible to estimate ‘Hours fished’ since this is not recorded in the Danish logbooks and according to the EU logbook regulation it is not mandatory to record that. Therefore, Denmark request for derogation for recording and submitting. The variables concerning numbers of gear (‘Number of rigs’, ‘Number of fishing operations’, ‘Number of nets, length’, ‘Number of hook, number of lines’, ‘Number of pots, traps’) and ‘Soaking time’ are not recorded in the Danish logbooks. According to the EU logbook regulation it is not mandatory to record this detailed information. Therefore, Denmark request for derogation for recording and submitting this information. </t>
  </si>
  <si>
    <t>Aquaculture</t>
  </si>
  <si>
    <t>It is suggested that the segmentation of the aquaculture sector should be according to the number of persons employed (SBS 16 11 0) in each enterprise. The Danish aquaculture sector only contains very few enterprises with more than 5 persons employed. Hence, for reasons of discretion the suggested segmentation may not be carried out.</t>
  </si>
  <si>
    <t xml:space="preserve">NP 2011-2013 III.C.6 </t>
  </si>
  <si>
    <t>NP 2011-2013 III.F.2.5</t>
  </si>
  <si>
    <t>NP 2011-2013 IV.A.7</t>
  </si>
  <si>
    <t>DNK- BEL</t>
  </si>
  <si>
    <t>a) BEL to conduct age reading of all brill and turbot sampled by DNK in Skagerrak and North Sea from the IBTS, the commercial harbour and at sea sampling.
b) DNK to sample genetics from 50-70 individuals of brill and turbot from the IBTS and commercial sampling.</t>
  </si>
  <si>
    <t>Sampling intensity (si) in accordance with the stated programme level, based on last year's landings, if decrease or increase amount of samples to be adjusted:
turbot: DNK to sample in North Sea, Skagerrak, Kattegat and Baltic Sea. si: 100 age readings in total, 300 length measurements, 0 individual weight/sample.
brill: DNK to sample in North Sea, Skagerrak, Kattegat and Baltic Sea. si: 100 age readings in total, 200 length measurements, 0 individual weight/sample.</t>
  </si>
  <si>
    <t>DNK obtains samples by market sampling from landings, data to be delivered to BE regularly at latest by February each year. BE responsible for submitting data to the respective end-users.</t>
  </si>
  <si>
    <t>No bilateral cost agreement needed.</t>
  </si>
  <si>
    <t>This agreement has been in place since 2009 and both parties agreed to continue the bi-lateral agreement until further notice.</t>
  </si>
  <si>
    <t>DNK - DEU</t>
  </si>
  <si>
    <t>a) DEU vessels landing for first sale in DNK to be covered under DEU NP.
b) DNK vessels landing for first sale in DEU to be covered under DNK NP.</t>
  </si>
  <si>
    <t>DEU/DNK responsible for submitting data from each own vessels to the respective end-users and to each other.</t>
  </si>
  <si>
    <t>a) Eventual additional sampling costs will be included within DEU NP 2011-2013.
b) Eventual additional sampling costs will be included within DNK NP 2011-2013.</t>
  </si>
  <si>
    <t>Country responsible for sampling ensures access to vessels</t>
  </si>
  <si>
    <t>According to NP 2011-2013</t>
  </si>
  <si>
    <t>DNK - FIN</t>
  </si>
  <si>
    <t>Salmon fishing vessels operating in the Baltic Sea Main Basin landing for first sale in DNK to be covered under DNK NP.
National Institute for Aquatic Resources (DTU Aqua) to deliver collected salmon samples to the Finnish Game and Fisheries Research Institute (FGFRI) for genetic analysis, to be carried out under FI NP.</t>
  </si>
  <si>
    <t>Landings, in accordance with DNK NP.
Sampling intensity: levels and coverage as agreed at the annual RCM Baltic.</t>
  </si>
  <si>
    <t>FGFRI to deliver the results of genetic analysis to DTU Aqua as well as to the respective end-users.</t>
  </si>
  <si>
    <t>Eventual additional sampling costs will be included within DNK NP 2011-2013.
Costs of genetic analysis will be included within FI NP 2011-2013.</t>
  </si>
  <si>
    <t>Started in 2009 and continues from until other agreements is made.</t>
  </si>
  <si>
    <t>DNK - IRL</t>
  </si>
  <si>
    <t xml:space="preserve">5 DNK vessels operating/landing for first sale in IRL to be covered under 2009 and 2011-2013 NP. </t>
  </si>
  <si>
    <t>Length, maturity and age of blue whiting landings, in accordance with IRL NP.
Sampling intensity: max 3 samples of blue whiting to be collected from DNK vessels landing in IE ports.</t>
  </si>
  <si>
    <t>Data on age, sex, length, maturity from processed samples to be sent to DNK scientists, and these to end-users.
DNK responsible for submitting the data to the respective end-users.
IRL to provide data to the respective end-users and to DNK.</t>
  </si>
  <si>
    <t>Eventual additional sampling costs will be included within DNK NP 2011-2013.</t>
  </si>
  <si>
    <t>Started in 2010 and continues from until other agreements is made.</t>
  </si>
  <si>
    <t>DNK - NLD</t>
  </si>
  <si>
    <t xml:space="preserve">a) NLD obliged to sample plaice from IIIa for biological parameters. DNK to take over this obligation by extra sampling accounting 1273t. Samples added to the normal DNK sampling schedule.
b) DNK obliged to sample plaice and sole from IV for biological parameters. NLD to take over this obligation by extra sampling accounting 240t of sole and 580t of place. Samples added to the normal NLD sampling schedule.
</t>
  </si>
  <si>
    <t>a) Sampling of biological variables to be carried out in accordance with DNK NP. DNK to describe the additional samples in its NP and AR. Sampling intensity and strategy in full complience with DNK sampling schedule and samples treated as normal DNK samples.
b) Sampling of biological variables to be carried out in accordance with NLD NP. NLD to describe the additional samples in its NP and AR. Sampling intensity and strategy in full complience with NLD sampling schedule and samples treated as normal NLD samples.</t>
  </si>
  <si>
    <t>a) DNK responsible for submitting the data to the respective end-users.
b) NLD responsible for submitting the data to the respective end-users.</t>
  </si>
  <si>
    <t>DNK - SVE</t>
  </si>
  <si>
    <t>a) Sampling of the following species has been discussed and agreed: plaice in Skagerrak and Kattegat, cod in North Sea, haddock in div.IIIa, saithe in div.IIIa, sole in div.IIIa, whiting in div.IIIa, norway lobster in Kattegat and Skagerrak, hake in div.IIIa, salmon in Baltic Sea.
b) Special agreements for: pandalus in div.IIIa, herring in div.IIIa and div.IIIb-d, sprat in div.IIIa and div.IIIb-d, witch flounder in div.IIIa.</t>
  </si>
  <si>
    <t>a) plaice: only DNK to sample, age reading calibration between DNK and SE to be carried out on routine basis. cod: only DNK to sample. haddock: only DNK to sample. saithe: only DNK to sample. sole: only DNK to sample. whiting: discard rates will continue to be obtained. norway lobster: DNK&amp;SE to sample. hake: DNK to sample. salmon: DNK to sample scales from Baltic and send them to SE for age reading.
b) For 2011, sampling intensity (si) based on last year's landings, if decrease or increase amount of samples to be adjusted:
pandalus: SE to sample, si: 2 samples, 0 age readings/sample, 400 length measurements/sample, 0 individual weight/sample.
herring IIIa: DNK to sample from trawl fisheries targeting small pelagic fish, si: 2 samples, 50 age readings/sample, 50 length measurements/sample, 50 individual weight/sample.
sprat IIIa: DNK to sample from trawl fisheries targeting small pelagic fish, si: 1 sample, 100 age readings/sample, 100 length measurements/sample, 100 individual weight/sample.
herring IIIb-d: DNK to sample from trawl fisheries targeting small pelagic fish, si: 34 samples, 50 age readings/sample, 50 length measurements/sample, 50 individual weight/sample.
sprat IIIb-d: DNK to sample from trawl fisheries targeting small pelagic fish, si: 43 samples, 50 age readings/sample, 50 length measurements/sample, 50 individual weight/sample.
witch flounder IIIa: samples collected in DNK and SE, SE to conduct age reading of DNK samples and then data shared for rising, si: 4 samples, 50 age readings/sample, 50 length measurements/sample, 50 individual weight/sample.</t>
  </si>
  <si>
    <t>b) pandalus: SE obtains samples by market sampling from landings, data to be delivered to DNK regularly at latest 01/02/12. DNK responsible for submittin data the respective end-users.
herring IIIa: DNK obtains samples by market sampling from unsorted catches stratified by fishery. DNK to sample length, age and weight, otoliths stored in paper bags. Raw data and otoliths sent to SE for age determination, data to be delivered to SE regularly at latest 01/02/12. Subset of otoliths to be returned to DNK for cross-checking of age interpretation. SE responsible for submitting data to the respective end-users.
sprat IIIa: DNK obtains samples by market sampling from unsorted catches stratified by fishery. DNK to sample lenght, age and weight, otoliths mounted on glass plates. Otoliths to be age determined in DNK and the otoliths and obtained raw-data to be sent to SE afterwards for cross-checking of the age interpretation. SE responsible for submitting the data to relevant ICES WG and to the EC. Data to be delivered to SE regularly and at latest 1 February 2012.
herring IIIb-d: DNK obtains samples by market sampling from unsorted catches stratified by fishery. DNK to sample length, age and weight, otoliths stored in paper bags. Raw data and otoliths sent to SE for age determination, data to be delivered to SE regularly at latest 01/02/12. SE responsible for submitting data to the respective end-users.
sprat IIIb-d: DNK obtains samples by market sampling from unsorted catches stratified by fishery. DNK to send frozen samples to SE every quarter, data to be delivered to SE regularly at latest 01/02/12. SE to measure length and weight, age reading. SE responsible for submitting data to the respective end-users.
witch flounder IIIa: DNK collect data from market sampling and sea sampling, and sends otoliths to SE for age reading, otoliths delivered to SE regularly at latest 01/02/12 and SE to return with age reading latest 01/03/12. DNK responsible for submitting data to the respective end-users.</t>
  </si>
  <si>
    <t>a) Eventual additional sampling costs will be included within NP 2011-2013.</t>
  </si>
  <si>
    <t>Yearly updated</t>
  </si>
  <si>
    <t>DNK - SWE (IBTS)</t>
  </si>
  <si>
    <t>To optimize and exchange the age reading expertise for species collected in the IBTS survey. A list of species are collected during the survey according to the Manual for the International Bottom Trawl Surveys ICES CM 2000/D:07. but for some species only a small amount are caught and there is a need for collaboration and task sharing.
DNK and SWE seeks for a balanced share of tasks and the species of interests are described:</t>
  </si>
  <si>
    <t>Age samples will be collected during the IBTS survey according to the manual (ICES CM 2007/D:07). Otoliths will be stored in paperbags and sent to the country in charge for age reading.
Norway pout - SWE sends the collected otoliths to DNK for age reading. App 200-300 individuals per year.
Sole - SWE sends the collected otoliths to DNK for age reading. App 50-100 individuals per year.
Witch flounders - DNK sends the collected otoliths to SWE for age reading. App 50-100 individuals per year.
Whiting - SWE sends the collected otoliths to DNK for age reading. App 1000 individuals per year.</t>
  </si>
  <si>
    <t>For norway pout, sole and whiting, SWE responsible for submitting the data to the relevant ICES Expert Groups, and to the EC under the requirements of its DCF.
For witch flounder, DNK responsible for submitting the data to the relevant ICES Expert Groups, and to the EC under the requirements of its DCF.</t>
  </si>
  <si>
    <t>No additional sampling costs are involved and cost for analysis will be covered in the National Sampling Programme for 2011-2013</t>
  </si>
  <si>
    <t>DNK - POL</t>
  </si>
  <si>
    <t xml:space="preserve">While sprat in the Baltic is managed as one single stock and that the stock is well covered concerning biological samples, vessels fishing under the Polish register, which land for first sale into Denmark, will be sampled as part of the Polish National Programme under the requirements of the EC Data Collection Framework (199/2008). </t>
  </si>
  <si>
    <t>Length and age of discards and landings, in  accordance with POL NP.</t>
  </si>
  <si>
    <t>DNK responsible for submitting data from DNK vessels, and POL from POL vessels, to the respective end-users.</t>
  </si>
  <si>
    <t>From 2013 onwards</t>
  </si>
  <si>
    <t>DNK - GBR</t>
  </si>
  <si>
    <t xml:space="preserve">Scotland GBR has a verbal agreement with Denmark to rescind the bilateral agreement between the two MS, which has been in place for three years, regarding the sampling of blue whiting. It has been agreed that the need for the bilateral can be re-instated at any time, depending on the changing pattern of the fishery landing ports. </t>
  </si>
  <si>
    <t>DNK - SWE- GBR - DEU - NLD - IRL</t>
  </si>
  <si>
    <t>The International Ecosystem Survey in the Nordic Seas (IESNS, previously ASH) is carried as a joint EU survey with participation of UK, Ireland, Netherlands, Germany, Sweden and Denmark. The Danish R/V DANA is carrying out the survey and scientific staff from all the above mentioned MS is carrying out the scientific work onboard the vessel.</t>
  </si>
  <si>
    <t>The survey planning is carried out by an ICES survey planning group and.</t>
  </si>
  <si>
    <t xml:space="preserve">An ICES survey manual exists </t>
  </si>
  <si>
    <t>DNK is responsible for providing data to the relevant ICES groups.</t>
  </si>
  <si>
    <t>The involved MS is sharing the vessel costs according to their quota share of Norwegian spring spawning herring.</t>
  </si>
  <si>
    <t>The agrrements has existed since 2004 and has after the impelemtation of the EMFF been renewed for 2014-2016.</t>
  </si>
  <si>
    <t>DNK - GBR - DEU - NLD - IRL</t>
  </si>
  <si>
    <t>International blue whiting spawning stock survey (IBWSS) in areas VI and VII. Denmark has participated with one scientific staff member on the Dutch R/V Tridens and the Irish R/V Celtic Explorer in 2014.</t>
  </si>
  <si>
    <t>NLD and IRL are responsible for providing data to the relevant ICES groups.</t>
  </si>
  <si>
    <t>The involved MS is sharing the vessel costs according to their quota share of bluewhiting.</t>
  </si>
  <si>
    <t>The agrrements has existed for a number of year and has after the impelemtation of the EMFF been renewed for 2014-2016.</t>
  </si>
  <si>
    <t>Syngnathidae</t>
  </si>
  <si>
    <t>survey</t>
  </si>
  <si>
    <t>Sharks were included in 2015</t>
  </si>
  <si>
    <t>2011-2016</t>
  </si>
  <si>
    <t>(blank)</t>
  </si>
  <si>
    <t>Sum of Planned total no. trips to be sampled by MS (N+O)</t>
  </si>
  <si>
    <t xml:space="preserve">ells are collected for length. Eels are presently not aged in Denmark as there are no consensus in ICES on how to age eel properly. </t>
  </si>
  <si>
    <t>sexratio at length has been collected but not at age</t>
  </si>
  <si>
    <t>Survey sampling</t>
  </si>
  <si>
    <t xml:space="preserve">sampled length stratified by hauls at surveys </t>
  </si>
  <si>
    <t>The landings has decreased by close to 25% since the reference years.</t>
  </si>
  <si>
    <t>The landings has decreased by close to 35% since the reference years.</t>
  </si>
  <si>
    <t>nephros are only sexed not maturity staged</t>
  </si>
  <si>
    <t>does not have to be collected for maturity according to the IBTS manual</t>
  </si>
  <si>
    <t>Gobius niger</t>
  </si>
  <si>
    <t>Neogobius melanostomus</t>
  </si>
  <si>
    <t>Cephalopoda sp.</t>
  </si>
  <si>
    <t>Lycenchelys sarsi</t>
  </si>
  <si>
    <t>Lycodes gracilis</t>
  </si>
  <si>
    <t>Myctophum punctatum</t>
  </si>
  <si>
    <t>Phocoena phocoena</t>
  </si>
  <si>
    <t>Entelurus aequoreus</t>
  </si>
  <si>
    <t>Gobiidae sp.</t>
  </si>
  <si>
    <t>Liparis montagui</t>
  </si>
  <si>
    <t>Syngnathus rostellatus</t>
  </si>
  <si>
    <t>Syngnathus typhle</t>
  </si>
  <si>
    <t>Zeugopterus norvegicus</t>
  </si>
  <si>
    <t>2016</t>
  </si>
  <si>
    <t>Aim of survey</t>
  </si>
  <si>
    <t xml:space="preserve">Indices for recruitment and stock abundance for cod </t>
  </si>
  <si>
    <t>Indices for stock abundance for cod and flatfish</t>
  </si>
  <si>
    <t>Indices for recruitment and stock abundance for commercial and non-commercial species</t>
  </si>
  <si>
    <t>41</t>
  </si>
  <si>
    <t>Acoustic abundance estimate of herring stocks</t>
  </si>
  <si>
    <t>3470</t>
  </si>
  <si>
    <t>Recruitment  indices for herring</t>
  </si>
  <si>
    <t>82</t>
  </si>
  <si>
    <t>Acoustic abundance estimate of blue whiting stocks</t>
  </si>
  <si>
    <t>Estimate of Nephrops abundance</t>
  </si>
  <si>
    <t>105</t>
  </si>
  <si>
    <t xml:space="preserve">24 h operation </t>
  </si>
  <si>
    <t>Abundance and recruitment estimate of sandeel</t>
  </si>
  <si>
    <t xml:space="preserve">Abundance indices for sole </t>
  </si>
  <si>
    <t>69</t>
  </si>
  <si>
    <t>two vessels in parallel</t>
  </si>
  <si>
    <t>Abundance indices for cod</t>
  </si>
  <si>
    <t>Vessels using active and passive gears 24-40m</t>
  </si>
  <si>
    <t>32-90</t>
  </si>
  <si>
    <t>36-100%</t>
  </si>
  <si>
    <t>5-10</t>
  </si>
  <si>
    <t>5-6</t>
  </si>
  <si>
    <t>83-100%</t>
  </si>
  <si>
    <t>2-4</t>
  </si>
  <si>
    <t>As an appendix IV species all stingrays are measured when encountered at sea on observer trips or at surveys. However, they are not directly targeted in the fishery and therefore not planned to be sampled.</t>
  </si>
  <si>
    <t>Danish fisheri has decreased from 20 000 t in 2012 to 400 t in 2016</t>
  </si>
  <si>
    <t>Sampled at surveys</t>
  </si>
  <si>
    <t xml:space="preserve">11 harbour sampling trips were planned on this sampling list and 11 were achieved. Note figures in this table are planned number of market*days - not fishing trips. In the Danish sampling design for auctions  market* day is the primary sampling unit (PSU) and box is the secondary sampling unit (SSU). Fishing trip is not a sampling unit in the Danish program. This means that by chance every single box sampled at a market*day could derive from different fishing trips. </t>
  </si>
  <si>
    <t xml:space="preserve">14 marketdays were planned on this sampling list and 20 markeddays were achieved. Note figures in this table are planned number of market*days - not fishing trips. In the Danish sampling design for auctions  market* day is the primary sampling unit (PSU) and box is the secondary sampling unit (SSU). Fishing trip is not a sampling unit in the Danish program. This means that by chance every single box sampled at a market*day could derive from different fishing trips. </t>
  </si>
  <si>
    <t xml:space="preserve">5 marketdays were planned on this sampling list and 8 markeddays were achieved. Note figures in this table are planned number of market*days - not fishing trips. In the Danish sampling design for auctions  market* day is the primary sampling unit (PSU) and box is the secondary sampling unit (SSU). Fishing trip is not a sampling unit in the Danish program. This means that by chance every single box sampled at a market*day could derive from different fishing trips. </t>
  </si>
  <si>
    <t xml:space="preserve">48 marketdays were planned on this sampling list and 98 markeddays were achieved. Note figures in this table are planned number of market*days - not fishing trips. In the Danish sampling design for auctions  market* day is the primary sampling unit (PSU) and box is the secondary sampling unit (SSU). Fishing trip is not a sampling unit in the Danish program. This means that by chance every single box sampled at a market*day could derive from different fishing trips. </t>
  </si>
  <si>
    <t xml:space="preserve">6 marketdays were planned on this sampling list and 4 markeddays were achieved. Note figures in this table are planned number of market*days - not fishing trips. In the Danish sampling design for auctions  market* day is the primary sampling unit (PSU) and box is the secondary sampling unit (SSU). Fishing trip is not a sampling unit in the Danish program. This means that by chance every single box sampled at a market*day could derive from different fishing trips. </t>
  </si>
  <si>
    <t>80% of the planned number of samples was archived. In 2016 the fishery has been reduced by 23% compared to 2015 and by 48% compared to 2014</t>
  </si>
  <si>
    <t xml:space="preserve">13 of the planned12  trips were achieved from this list (108%). This sampling frame is covered in three different ways, with camera (census list) and from the fisherman’s logbook (census list) and then with observers as well from a random draw list with camera vessels only. This is to be able to quality assure the camera results. The camera list is one list in depended on the area they are fishing or métier used in the fishery indicating that fishery in either the North Sea IIIa is a post stratification. </t>
  </si>
  <si>
    <t xml:space="preserve">The gillnet fishery has been sampled with 63% compared to what was planned for this list. The gillnet sampling frame is a combined reference fleet and observer program indicating that from the reference fleet a random trip is selected and a observer is going on sea. This is used as control for the rest of the reference fleet. There is only 1 reference draw list for the gillnetters in depended on the mesh size used and the sub areas fished in. In 2016 two of the vessels in the reference list stopped in the program and this is the main reason for the low coverage. . </t>
  </si>
  <si>
    <t>All industrial fishery is presently still sampled as a quata sampling. In the Norway pout fishery 22% of all trips were sampled in 2016</t>
  </si>
  <si>
    <t xml:space="preserve"> 10 samples were planned in the program 9 were achieved. 10300 t herring was landed in the Baltic Sea in 2016. As the sampling program for the small pelagic is a presently still conducted as a quota sampling with 1 sample per 2000 t landed the sampled level is considered adequate</t>
  </si>
  <si>
    <t>Denmark planned for 30 samples within this sampling frame and 13 samples were achieved. However, small pelagic is presently still sampled as quota sampling and the landings are very fluctuating between years. 23% of all trips were sampled in 2016. Non Danish vessels were also sampled within this metier.</t>
  </si>
  <si>
    <t>DNK-LIT</t>
  </si>
  <si>
    <t>This agreement is made for 2016</t>
  </si>
  <si>
    <t>Denmark is resposible for submitting data from Danish and Lithuanian vessels if landing in Denmark.</t>
  </si>
  <si>
    <t>Sampling for length and age of discards and landings will be sampled in accordance to the Lithuanian NP.</t>
  </si>
  <si>
    <t xml:space="preserve">While sprat in the Baltic is manged as a single stock sampling from all Baltic MS sampling carried out in Lithuania can be used to raise landings made in Deenmark by Lituanian vessels. </t>
  </si>
  <si>
    <t>WGIPS 2016</t>
  </si>
  <si>
    <t>Working Group of International Pelagic Surveys</t>
  </si>
  <si>
    <t>Advisory Committee</t>
  </si>
  <si>
    <t>WGBYC 2016</t>
  </si>
  <si>
    <t>WKCCMSP</t>
  </si>
  <si>
    <t>Workshop on Conflicts and Coexistence in Marine Spatial Planning</t>
  </si>
  <si>
    <t>WKPIMP 2016</t>
  </si>
  <si>
    <t>Workshop to Plan and Integrate Monitoring Program in the North Sea in the 3rd quarter</t>
  </si>
  <si>
    <t>PGDATA 2016</t>
  </si>
  <si>
    <t>Planning Group on Data Needs for Assessment and Advice</t>
  </si>
  <si>
    <t>WKD1Agg</t>
  </si>
  <si>
    <t>Workshop on method to aggregate species within species groups for D1</t>
  </si>
  <si>
    <t>WKPELA 2016</t>
  </si>
  <si>
    <t>Benchmark Workshop on Pelagic Stocks</t>
  </si>
  <si>
    <t>WKNSEA 2016</t>
  </si>
  <si>
    <t>Benchmark Workshop on North Sea Stocks</t>
  </si>
  <si>
    <t>WKGESFish 2016</t>
  </si>
  <si>
    <t>Workshop on the practical methodology delivering an MSFD GES assessment on D3 for an MSFD region/subregion</t>
  </si>
  <si>
    <t>HAWG 2016</t>
  </si>
  <si>
    <t>Herring Assessment Working Group for the Area South of 62° N</t>
  </si>
  <si>
    <t>WGBIFS 2016</t>
  </si>
  <si>
    <t>Baltic International Fish Survey Working Group</t>
  </si>
  <si>
    <t>Assessment Working Group on Baltic Salmon and Trout</t>
  </si>
  <si>
    <t>IBTSWG 2016</t>
  </si>
  <si>
    <t>WGAQUA 2016</t>
  </si>
  <si>
    <t>Working Group on Aquaculture</t>
  </si>
  <si>
    <t>Working Group on Ecosystem Effects of Fishing Activities</t>
  </si>
  <si>
    <t>WGBFAS 2016</t>
  </si>
  <si>
    <t>WGFAST 2016</t>
  </si>
  <si>
    <t>Working Group on Fisheries Acoustics Science and Technology</t>
  </si>
  <si>
    <t>WGFTFB 2016</t>
  </si>
  <si>
    <t>ICES - FAO Working Group on Fishing Technology and Fish Behaviour</t>
  </si>
  <si>
    <t>WGNSSK_2016</t>
  </si>
  <si>
    <t>WGSFD 2016</t>
  </si>
  <si>
    <t>Working Group on Spatial Fisheries Data</t>
  </si>
  <si>
    <t>DIG</t>
  </si>
  <si>
    <t>Data and Information Group</t>
  </si>
  <si>
    <t>WGICA 2016</t>
  </si>
  <si>
    <t>ICES/PAME Working Group on Integrated Ecosystem Assessment (IEA) for the Central Arctic Ocean</t>
  </si>
  <si>
    <t>WKFBI_2016</t>
  </si>
  <si>
    <t>Workshop on Fisheries Benthic Impact</t>
  </si>
  <si>
    <t>WGVHES 2016</t>
  </si>
  <si>
    <t>WKSAND 2016</t>
  </si>
  <si>
    <t>Benchmark Workshop on Sandeel 1</t>
  </si>
  <si>
    <t>WKCOSTBEN 2016</t>
  </si>
  <si>
    <t>Workshop on cost benefit analysis of data collection in support of stock assessment and fishery management</t>
  </si>
  <si>
    <t>WKNEPH 2016</t>
  </si>
  <si>
    <t>Benchmark Workshop on Nephrops Stocks</t>
  </si>
  <si>
    <t>WGISDAA 2016</t>
  </si>
  <si>
    <t>WKARGH 2016</t>
  </si>
  <si>
    <t>Workshop on Age Reading of Greenland Halibut (Reinhardtius hippoglossoides)</t>
  </si>
  <si>
    <t>WGWIDE 2016</t>
  </si>
  <si>
    <t>WGBIOP 2016</t>
  </si>
  <si>
    <t>Joint EIFAAC/ICES/GFCM Working Group on Eels</t>
  </si>
  <si>
    <t>WKSICCME1 2016</t>
  </si>
  <si>
    <t>ICES/PICES Workshop on Phase 1: Modelling Effects of Climate Change on Fish and Fisheries</t>
  </si>
  <si>
    <t>WKLIFEVI</t>
  </si>
  <si>
    <t>Sixth Workshop on the Development of Quantitative Assessment Methodologies based on LIFE-history traits, exploitation characteristics, and other relevant parameters for data-limited stocks</t>
  </si>
  <si>
    <t>JWGBird 2016</t>
  </si>
  <si>
    <t>Joint ICES/HELCOM/OSPAR Working Group on Seabirds</t>
  </si>
  <si>
    <t>WGALES 2016</t>
  </si>
  <si>
    <t>Working Group on Atlantic Fish Larvae and Eggs Surveys</t>
  </si>
  <si>
    <t>Benchmark Workshop on Sandeel 2</t>
  </si>
  <si>
    <t>WGEGGS2</t>
  </si>
  <si>
    <t>Working Group 2 on North Sea Cod and Plaice Egg Surveys in the North Sea</t>
  </si>
  <si>
    <t>WKARSPRAT 2016</t>
  </si>
  <si>
    <t>Workshop on Age estimation of Sprat (Sprattus sprattus)</t>
  </si>
  <si>
    <t>WKARWHG 2016</t>
  </si>
  <si>
    <t>Workshop on Age reading of Whiting (Merlangius merlangus) (WKARWHG 2016)</t>
  </si>
  <si>
    <t>WKIND3.3ii</t>
  </si>
  <si>
    <t>Second Workshop on methods for the evaluation of the MSFD criterion D3.3</t>
  </si>
  <si>
    <t>SIMWG 2016</t>
  </si>
  <si>
    <t>Stock Identification Methods Working Group</t>
  </si>
  <si>
    <t>WGCRAN 2016</t>
  </si>
  <si>
    <t>Working Group on Crangon Fisheries and Life History (2001 C.Res)</t>
  </si>
  <si>
    <t>WGDAM 2016</t>
  </si>
  <si>
    <t>Working Group on Data Poor Diadromous Fish</t>
  </si>
  <si>
    <t>WGEVO 2016</t>
  </si>
  <si>
    <t>Working Group on Fisheries-Induced Evolution</t>
  </si>
  <si>
    <t>WGEXT 2016</t>
  </si>
  <si>
    <t>Working Group on the Effects of Extraction of Marine Sediments on the Marine Ecosystem</t>
  </si>
  <si>
    <t>WGIDEEPS 2016</t>
  </si>
  <si>
    <t>Working Group on International Deep Pelagic Ecosystem Surveys</t>
  </si>
  <si>
    <t>WGIMM 2016</t>
  </si>
  <si>
    <t>Working Group on Integrating Ecological and Economic Models</t>
  </si>
  <si>
    <t>WKSUREP 2016</t>
  </si>
  <si>
    <t>Workshop to establish reporting guidelines from survey groups</t>
  </si>
  <si>
    <t>WKPOUT</t>
  </si>
  <si>
    <t>Benchmark Workshop on Norway Pout</t>
  </si>
  <si>
    <t>LM 2015</t>
  </si>
  <si>
    <t>IIIC</t>
  </si>
  <si>
    <t>LM 11.</t>
  </si>
  <si>
    <t>Upload in the RDB</t>
  </si>
  <si>
    <t>RCM NS&amp;EA urges all countries to upload their data in time for the RCM. RCM NS&amp;EA also recommends EU to allow the appointment of some experts to prepare tables and figures for some days in advance of the RCM meeting.</t>
  </si>
  <si>
    <t>Denmark has uploaded all data.</t>
  </si>
  <si>
    <t>Denmark planned for 100 samples within this sampling frame and 94 samples were achieved. However, small pelagic is presently still sampled as quota sampling and the landings are very fluctuating between years. 30% of all trips were sampled in 2016. Non Danish vessels were also sampled within this metier.</t>
  </si>
  <si>
    <t>Denmark planned for 25 samples within this sampling frame and 2 samples were achieved. However, small pelagic is presently still sampled as quota sampling and the landings are very fluctuating between years. 18% of all trips were sampled in 2016. Non Danish vessels were also sampled within this metier.</t>
  </si>
  <si>
    <t>117% of the planned number of trip was archived. 6 trips was planned for and 7 archived</t>
  </si>
  <si>
    <t>50% of the planned number of samples was archived. In 2016 the fishery has been reduced by 43% compared to the reference year</t>
  </si>
  <si>
    <t>47% of the planned number of samples was archived (424 samples was planned 200 archived). In 2016 the sandell fishery was very reduced do to bad recruitment and therfore a low quota. With the 200 samples  archived 22% of all trips were covered.</t>
  </si>
  <si>
    <t>36% of the planned number of samples was archived (49 samples og 135 planned). In 2016 only 93 fishing trips was conducted for this sampling program and with 49 archived samples  the coverage was 53% of all trips</t>
  </si>
  <si>
    <t xml:space="preserve">Denmark planned for 20 samples within this sampling frame and 67 samples were achieved.  This means that 6% of all trips were sampled in 2016. </t>
  </si>
  <si>
    <t>Only 17 of 60 planned samples for self-sampling of sprat were archieved, however as the on shore sampling was increased 7% of all trips were sampled</t>
  </si>
  <si>
    <t>The sampling program covering the Trawler/ seiners at Bornholm has been sampled with 76% compared to what was planned for this list. The main reason is the decrease in cod landings</t>
  </si>
  <si>
    <t>The sampling program covering the Trawler/ seiners at Charlottenlud has been sampled with 138% (planned  65 trips compared to 74 trips sampled) what was planned for this list. The main reason is theformer fishery from the east Baltic area fishing in more western waters.</t>
  </si>
  <si>
    <t xml:space="preserve">56% of the planned number of samples was archived (24 trips of 43 planned . </t>
  </si>
  <si>
    <t xml:space="preserve">71% of the planned number of samples was archived (56 trips of 79 planned) . </t>
  </si>
  <si>
    <t>As the harbour sampling program has changed to SSS the numbers of cod collected has decreased although the numbers of sampling visits has increased. This may need to be adjusted in the 2017 program.</t>
  </si>
  <si>
    <t xml:space="preserve">sampled length stratified by hauls at 1st quarter surveys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</si>
</sst>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8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b/>
      <sz val="10"/>
      <color indexed="8"/>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name val="Arial"/>
      <family val="2"/>
    </font>
    <font>
      <b/>
      <sz val="14"/>
      <name val="Arial"/>
      <family val="2"/>
    </font>
    <font>
      <sz val="10"/>
      <name val="Arial"/>
      <family val="2"/>
    </font>
    <font>
      <b/>
      <sz val="8"/>
      <name val="Arial"/>
      <family val="2"/>
    </font>
    <font>
      <sz val="12"/>
      <name val="Arial"/>
      <family val="2"/>
    </font>
    <font>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0"/>
      <color theme="0" tint="-0.499984740745262"/>
      <name val="Arial"/>
      <family val="2"/>
    </font>
    <font>
      <sz val="10"/>
      <color theme="0" tint="-0.34998626667073579"/>
      <name val="Arial"/>
      <family val="2"/>
    </font>
    <font>
      <b/>
      <i/>
      <sz val="12"/>
      <color rgb="FFFC70E1"/>
      <name val="Arial"/>
      <family val="2"/>
    </font>
    <font>
      <sz val="11"/>
      <color indexed="62"/>
      <name val="Calibri"/>
      <family val="2"/>
    </font>
    <font>
      <u/>
      <sz val="10"/>
      <color theme="10"/>
      <name val="Arial"/>
      <family val="2"/>
    </font>
    <font>
      <u/>
      <sz val="10"/>
      <color theme="11"/>
      <name val="Arial"/>
      <family val="2"/>
    </font>
    <font>
      <sz val="11"/>
      <name val="Arial"/>
      <family val="2"/>
    </font>
    <font>
      <b/>
      <sz val="10"/>
      <color rgb="FFFF0000"/>
      <name val="Arial"/>
      <family val="2"/>
    </font>
    <font>
      <sz val="8"/>
      <color rgb="FFFF0000"/>
      <name val="Arial"/>
      <family val="2"/>
    </font>
    <font>
      <b/>
      <sz val="10"/>
      <color theme="1"/>
      <name val="Arial"/>
      <family val="2"/>
    </font>
    <font>
      <sz val="10"/>
      <color theme="1"/>
      <name val="Arial"/>
      <family val="2"/>
    </font>
    <font>
      <i/>
      <sz val="10"/>
      <color rgb="FF000000"/>
      <name val="Arial"/>
      <family val="2"/>
    </font>
    <font>
      <sz val="10"/>
      <color rgb="FF000000"/>
      <name val="Arial"/>
      <family val="2"/>
    </font>
    <font>
      <sz val="10"/>
      <color rgb="FFFF0000"/>
      <name val="Arial"/>
      <family val="2"/>
    </font>
    <font>
      <i/>
      <sz val="11"/>
      <name val="Calibri"/>
      <family val="2"/>
    </font>
    <font>
      <b/>
      <sz val="11"/>
      <color theme="1"/>
      <name val="Calibri"/>
      <family val="2"/>
      <scheme val="minor"/>
    </font>
    <font>
      <sz val="10"/>
      <color theme="1"/>
      <name val="Arial"/>
      <family val="2"/>
    </font>
    <font>
      <b/>
      <sz val="12"/>
      <color rgb="FFFF0000"/>
      <name val="Arial"/>
      <family val="2"/>
    </font>
    <font>
      <b/>
      <sz val="11"/>
      <color rgb="FFFF0000"/>
      <name val="Arial"/>
      <family val="2"/>
    </font>
    <font>
      <b/>
      <i/>
      <sz val="10"/>
      <name val="Arial"/>
      <family val="2"/>
    </font>
    <font>
      <b/>
      <sz val="10"/>
      <color theme="1"/>
      <name val="Arial"/>
      <family val="2"/>
    </font>
    <font>
      <b/>
      <sz val="10"/>
      <color theme="0" tint="-0.499984740745262"/>
      <name val="Arial"/>
      <family val="2"/>
    </font>
    <font>
      <b/>
      <sz val="10"/>
      <color indexed="63"/>
      <name val="Arial"/>
      <family val="2"/>
    </font>
    <font>
      <b/>
      <sz val="10"/>
      <color indexed="52"/>
      <name val="Arial"/>
      <family val="2"/>
    </font>
    <font>
      <sz val="11"/>
      <color indexed="17"/>
      <name val="Calibri"/>
      <family val="2"/>
    </font>
    <font>
      <i/>
      <sz val="10"/>
      <color indexed="23"/>
      <name val="Arial"/>
      <family val="2"/>
    </font>
    <font>
      <sz val="11"/>
      <name val="Calibri"/>
      <family val="2"/>
      <scheme val="minor"/>
    </font>
    <font>
      <vertAlign val="superscript"/>
      <sz val="8"/>
      <name val="Arial"/>
      <family val="2"/>
    </font>
    <font>
      <sz val="11"/>
      <color rgb="FFFF0000"/>
      <name val="Calibri"/>
      <family val="2"/>
      <scheme val="minor"/>
    </font>
    <font>
      <vertAlign val="superscript"/>
      <sz val="10"/>
      <name val="Calibri"/>
      <family val="2"/>
    </font>
    <font>
      <vertAlign val="superscript"/>
      <sz val="10"/>
      <name val="Arial"/>
      <family val="2"/>
    </font>
    <font>
      <vertAlign val="superscript"/>
      <sz val="11"/>
      <color theme="1"/>
      <name val="Calibri"/>
      <family val="2"/>
      <scheme val="minor"/>
    </font>
    <font>
      <b/>
      <sz val="11"/>
      <name val="Calibri"/>
      <family val="2"/>
      <scheme val="minor"/>
    </font>
    <font>
      <i/>
      <vertAlign val="superscript"/>
      <sz val="10"/>
      <name val="Arial"/>
      <family val="2"/>
    </font>
    <font>
      <i/>
      <sz val="10"/>
      <color rgb="FFFF0000"/>
      <name val="Arial"/>
      <family val="2"/>
    </font>
    <font>
      <sz val="9"/>
      <name val="Arial"/>
      <family val="2"/>
    </font>
    <font>
      <sz val="10"/>
      <name val="Times New Roman"/>
      <family val="1"/>
    </font>
    <font>
      <sz val="8"/>
      <color theme="1"/>
      <name val="Arial"/>
      <family val="2"/>
    </font>
  </fonts>
  <fills count="6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indexed="9"/>
        <bgColor indexed="26"/>
      </patternFill>
    </fill>
    <fill>
      <patternFill patternType="solid">
        <fgColor rgb="FFDDDDDD"/>
        <bgColor indexed="41"/>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indexed="41"/>
      </patternFill>
    </fill>
    <fill>
      <patternFill patternType="solid">
        <fgColor theme="0"/>
        <bgColor indexed="64"/>
      </patternFill>
    </fill>
    <fill>
      <patternFill patternType="solid">
        <fgColor theme="0" tint="-0.14999847407452621"/>
        <bgColor indexed="41"/>
      </patternFill>
    </fill>
    <fill>
      <patternFill patternType="solid">
        <fgColor theme="0" tint="-0.249977111117893"/>
        <bgColor indexed="64"/>
      </patternFill>
    </fill>
  </fills>
  <borders count="3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style="medium">
        <color indexed="8"/>
      </right>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8"/>
      </left>
      <right style="medium">
        <color indexed="8"/>
      </right>
      <top/>
      <bottom style="medium">
        <color indexed="8"/>
      </bottom>
      <diagonal/>
    </border>
    <border>
      <left style="thin">
        <color auto="1"/>
      </left>
      <right style="thin">
        <color auto="1"/>
      </right>
      <top/>
      <bottom/>
      <diagonal/>
    </border>
    <border>
      <left style="medium">
        <color indexed="8"/>
      </left>
      <right style="thin">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style="medium">
        <color auto="1"/>
      </bottom>
      <diagonal/>
    </border>
    <border>
      <left style="thin">
        <color rgb="FF000000"/>
      </left>
      <right style="thin">
        <color rgb="FF000000"/>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8"/>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indexed="8"/>
      </right>
      <top style="medium">
        <color indexed="8"/>
      </top>
      <bottom/>
      <diagonal/>
    </border>
    <border>
      <left style="medium">
        <color indexed="8"/>
      </left>
      <right style="thin">
        <color indexed="8"/>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indexed="8"/>
      </bottom>
      <diagonal/>
    </border>
    <border>
      <left/>
      <right style="medium">
        <color auto="1"/>
      </right>
      <top/>
      <bottom/>
      <diagonal/>
    </border>
    <border>
      <left style="thin">
        <color indexed="8"/>
      </left>
      <right style="thin">
        <color indexed="8"/>
      </right>
      <top style="thin">
        <color indexed="8"/>
      </top>
      <bottom style="thin">
        <color indexed="8"/>
      </bottom>
      <diagonal/>
    </border>
    <border>
      <left style="thin">
        <color auto="1"/>
      </left>
      <right style="medium">
        <color auto="1"/>
      </right>
      <top/>
      <bottom style="thin">
        <color auto="1"/>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auto="1"/>
      </top>
      <bottom style="medium">
        <color auto="1"/>
      </bottom>
      <diagonal/>
    </border>
    <border>
      <left style="medium">
        <color indexed="8"/>
      </left>
      <right style="medium">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right/>
      <top style="thin">
        <color indexed="8"/>
      </top>
      <bottom style="thin">
        <color indexed="8"/>
      </bottom>
      <diagonal/>
    </border>
    <border>
      <left style="medium">
        <color auto="1"/>
      </left>
      <right style="medium">
        <color auto="1"/>
      </right>
      <top style="medium">
        <color auto="1"/>
      </top>
      <bottom style="medium">
        <color auto="1"/>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top style="medium">
        <color indexed="8"/>
      </top>
      <bottom style="medium">
        <color indexed="8"/>
      </bottom>
      <diagonal/>
    </border>
    <border>
      <left/>
      <right style="medium">
        <color auto="1"/>
      </right>
      <top style="medium">
        <color auto="1"/>
      </top>
      <bottom/>
      <diagonal/>
    </border>
    <border>
      <left style="thin">
        <color indexed="8"/>
      </left>
      <right style="thin">
        <color indexed="8"/>
      </right>
      <top style="medium">
        <color auto="1"/>
      </top>
      <bottom style="medium">
        <color auto="1"/>
      </bottom>
      <diagonal/>
    </border>
    <border>
      <left style="thin">
        <color rgb="FF000000"/>
      </left>
      <right style="medium">
        <color auto="1"/>
      </right>
      <top style="medium">
        <color auto="1"/>
      </top>
      <bottom style="medium">
        <color auto="1"/>
      </bottom>
      <diagonal/>
    </border>
    <border>
      <left style="medium">
        <color indexed="8"/>
      </left>
      <right/>
      <top style="medium">
        <color indexed="8"/>
      </top>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8"/>
      </top>
      <bottom style="thin">
        <color indexed="8"/>
      </bottom>
      <diagonal/>
    </border>
    <border>
      <left/>
      <right/>
      <top/>
      <bottom style="thin">
        <color indexed="8"/>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hair">
        <color indexed="8"/>
      </left>
      <right style="hair">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8"/>
      </right>
      <top style="medium">
        <color indexed="64"/>
      </top>
      <bottom/>
      <diagonal/>
    </border>
    <border>
      <left style="thin">
        <color indexed="8"/>
      </left>
      <right style="medium">
        <color indexed="64"/>
      </right>
      <top style="medium">
        <color indexed="64"/>
      </top>
      <bottom style="medium">
        <color indexed="8"/>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8"/>
      </top>
      <bottom style="medium">
        <color indexed="64"/>
      </bottom>
      <diagonal/>
    </border>
    <border>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auto="1"/>
      </left>
      <right style="medium">
        <color indexed="64"/>
      </right>
      <top style="medium">
        <color indexed="64"/>
      </top>
      <bottom style="thin">
        <color auto="1"/>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medium">
        <color auto="1"/>
      </left>
      <right style="thin">
        <color indexed="8"/>
      </right>
      <top style="medium">
        <color auto="1"/>
      </top>
      <bottom/>
      <diagonal/>
    </border>
    <border>
      <left style="thin">
        <color indexed="8"/>
      </left>
      <right style="thin">
        <color indexed="8"/>
      </right>
      <top style="medium">
        <color auto="1"/>
      </top>
      <bottom/>
      <diagonal/>
    </border>
    <border>
      <left style="thin">
        <color rgb="FF000000"/>
      </left>
      <right style="medium">
        <color auto="1"/>
      </right>
      <top style="medium">
        <color auto="1"/>
      </top>
      <bottom/>
      <diagonal/>
    </border>
    <border>
      <left/>
      <right style="thin">
        <color indexed="8"/>
      </right>
      <top style="medium">
        <color indexed="8"/>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8"/>
      </left>
      <right style="medium">
        <color indexed="8"/>
      </right>
      <top style="medium">
        <color indexed="8"/>
      </top>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8"/>
      </left>
      <right style="medium">
        <color indexed="8"/>
      </right>
      <top style="medium">
        <color indexed="8"/>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thin">
        <color indexed="8"/>
      </left>
      <right style="thin">
        <color indexed="8"/>
      </right>
      <top style="medium">
        <color indexed="8"/>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medium">
        <color indexed="8"/>
      </top>
      <bottom style="medium">
        <color indexed="8"/>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auto="1"/>
      </left>
      <right style="medium">
        <color indexed="8"/>
      </right>
      <top style="medium">
        <color indexed="8"/>
      </top>
      <bottom/>
      <diagonal/>
    </border>
    <border>
      <left style="medium">
        <color indexed="8"/>
      </left>
      <right style="medium">
        <color auto="1"/>
      </right>
      <top style="medium">
        <color indexed="8"/>
      </top>
      <bottom style="medium">
        <color indexed="8"/>
      </bottom>
      <diagonal/>
    </border>
    <border>
      <left/>
      <right style="medium">
        <color auto="1"/>
      </right>
      <top style="medium">
        <color indexed="8"/>
      </top>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auto="1"/>
      </top>
      <bottom style="medium">
        <color auto="1"/>
      </bottom>
      <diagonal/>
    </border>
    <border>
      <left style="thin">
        <color indexed="8"/>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8"/>
      </left>
      <right style="medium">
        <color indexed="64"/>
      </right>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right/>
      <top/>
      <bottom style="medium">
        <color indexed="8"/>
      </bottom>
      <diagonal/>
    </border>
    <border>
      <left style="medium">
        <color indexed="8"/>
      </left>
      <right style="medium">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style="thin">
        <color indexed="8"/>
      </left>
      <right style="medium">
        <color auto="1"/>
      </right>
      <top style="medium">
        <color indexed="8"/>
      </top>
      <bottom style="medium">
        <color indexed="8"/>
      </bottom>
      <diagonal/>
    </border>
    <border>
      <left/>
      <right style="thin">
        <color indexed="8"/>
      </right>
      <top style="medium">
        <color indexed="8"/>
      </top>
      <bottom style="medium">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style="thin">
        <color auto="1"/>
      </right>
      <top style="thin">
        <color auto="1"/>
      </top>
      <bottom style="thin">
        <color auto="1"/>
      </bottom>
      <diagonal/>
    </border>
    <border>
      <left/>
      <right style="medium">
        <color indexed="8"/>
      </right>
      <top/>
      <bottom style="medium">
        <color indexed="8"/>
      </bottom>
      <diagonal/>
    </border>
    <border>
      <left style="thin">
        <color indexed="8"/>
      </left>
      <right/>
      <top style="medium">
        <color indexed="8"/>
      </top>
      <bottom style="medium">
        <color indexed="8"/>
      </bottom>
      <diagonal/>
    </border>
    <border>
      <left style="medium">
        <color auto="1"/>
      </left>
      <right style="thin">
        <color indexed="8"/>
      </right>
      <top style="medium">
        <color auto="1"/>
      </top>
      <bottom style="medium">
        <color auto="1"/>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medium">
        <color indexed="8"/>
      </top>
      <bottom style="medium">
        <color auto="1"/>
      </bottom>
      <diagonal/>
    </border>
    <border>
      <left style="thin">
        <color indexed="8"/>
      </left>
      <right style="thin">
        <color rgb="FF000000"/>
      </right>
      <top style="medium">
        <color indexed="8"/>
      </top>
      <bottom style="medium">
        <color auto="1"/>
      </bottom>
      <diagonal/>
    </border>
    <border>
      <left style="thin">
        <color auto="1"/>
      </left>
      <right/>
      <top style="thin">
        <color auto="1"/>
      </top>
      <bottom style="thin">
        <color auto="1"/>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auto="1"/>
      </left>
      <right style="medium">
        <color indexed="8"/>
      </right>
      <top style="medium">
        <color indexed="8"/>
      </top>
      <bottom/>
      <diagonal/>
    </border>
    <border>
      <left style="medium">
        <color indexed="8"/>
      </left>
      <right style="medium">
        <color auto="1"/>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auto="1"/>
      </right>
      <top style="thin">
        <color auto="1"/>
      </top>
      <bottom style="thin">
        <color auto="1"/>
      </bottom>
      <diagonal/>
    </border>
    <border>
      <left style="medium">
        <color indexed="8"/>
      </left>
      <right/>
      <top style="medium">
        <color indexed="8"/>
      </top>
      <bottom style="medium">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thin">
        <color indexed="8"/>
      </top>
      <bottom style="thin">
        <color auto="1"/>
      </bottom>
      <diagonal/>
    </border>
    <border>
      <left/>
      <right/>
      <top style="thin">
        <color indexed="8"/>
      </top>
      <bottom/>
      <diagonal/>
    </border>
    <border>
      <left style="thin">
        <color indexed="8"/>
      </left>
      <right/>
      <top style="thin">
        <color indexed="8"/>
      </top>
      <bottom/>
      <diagonal/>
    </border>
    <border>
      <left style="medium">
        <color indexed="8"/>
      </left>
      <right style="medium">
        <color indexed="8"/>
      </right>
      <top style="medium">
        <color indexed="8"/>
      </top>
      <bottom style="medium">
        <color indexed="8"/>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indexed="8"/>
      </left>
      <right style="thin">
        <color indexed="8"/>
      </right>
      <top style="medium">
        <color auto="1"/>
      </top>
      <bottom style="medium">
        <color auto="1"/>
      </bottom>
      <diagonal/>
    </border>
    <border>
      <left style="thin">
        <color rgb="FF000000"/>
      </left>
      <right style="medium">
        <color auto="1"/>
      </right>
      <top style="medium">
        <color auto="1"/>
      </top>
      <bottom style="medium">
        <color rgb="FF000000"/>
      </bottom>
      <diagonal/>
    </border>
    <border>
      <left style="medium">
        <color auto="1"/>
      </left>
      <right style="thin">
        <color auto="1"/>
      </right>
      <top style="thin">
        <color auto="1"/>
      </top>
      <bottom style="medium">
        <color auto="1"/>
      </bottom>
      <diagonal/>
    </border>
    <border>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auto="1"/>
      </top>
      <bottom style="medium">
        <color auto="1"/>
      </bottom>
      <diagonal/>
    </border>
    <border>
      <left style="medium">
        <color auto="1"/>
      </left>
      <right/>
      <top style="medium">
        <color auto="1"/>
      </top>
      <bottom style="medium">
        <color indexed="8"/>
      </bottom>
      <diagonal/>
    </border>
    <border>
      <left style="medium">
        <color auto="1"/>
      </left>
      <right/>
      <top style="medium">
        <color indexed="8"/>
      </top>
      <bottom/>
      <diagonal/>
    </border>
    <border>
      <left style="medium">
        <color auto="1"/>
      </left>
      <right/>
      <top style="medium">
        <color auto="1"/>
      </top>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rgb="FF000000"/>
      </left>
      <right style="medium">
        <color auto="1"/>
      </right>
      <top style="medium">
        <color auto="1"/>
      </top>
      <bottom style="medium">
        <color auto="1"/>
      </bottom>
      <diagonal/>
    </border>
    <border>
      <left style="thin">
        <color indexed="8"/>
      </left>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right/>
      <top/>
      <bottom style="medium">
        <color indexed="8"/>
      </bottom>
      <diagonal/>
    </border>
    <border>
      <left/>
      <right style="thin">
        <color indexed="8"/>
      </right>
      <top style="medium">
        <color indexed="8"/>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s>
  <cellStyleXfs count="29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18"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9" fillId="8" borderId="1" applyNumberFormat="0" applyAlignment="0" applyProtection="0"/>
    <xf numFmtId="0" fontId="10" fillId="24" borderId="2" applyNumberFormat="0" applyAlignment="0" applyProtection="0"/>
    <xf numFmtId="0" fontId="11" fillId="0" borderId="3" applyNumberFormat="0" applyFill="0" applyAlignment="0" applyProtection="0"/>
    <xf numFmtId="164" fontId="4" fillId="0" borderId="0" applyFill="0" applyBorder="0" applyAlignment="0" applyProtection="0"/>
    <xf numFmtId="0" fontId="12" fillId="7" borderId="1" applyNumberFormat="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14" fillId="0" borderId="4" applyNumberFormat="0" applyFill="0" applyAlignment="0" applyProtection="0"/>
    <xf numFmtId="0" fontId="15" fillId="4" borderId="0" applyNumberFormat="0" applyBorder="0" applyAlignment="0" applyProtection="0"/>
    <xf numFmtId="0" fontId="16" fillId="3" borderId="0" applyNumberFormat="0" applyBorder="0" applyAlignment="0" applyProtection="0"/>
    <xf numFmtId="0" fontId="17" fillId="15" borderId="0" applyNumberFormat="0" applyBorder="0" applyAlignment="0" applyProtection="0"/>
    <xf numFmtId="0" fontId="33" fillId="0" borderId="0"/>
    <xf numFmtId="0" fontId="33" fillId="0" borderId="0"/>
    <xf numFmtId="0" fontId="33" fillId="0" borderId="0"/>
    <xf numFmtId="0" fontId="33" fillId="0" borderId="0"/>
    <xf numFmtId="9" fontId="33" fillId="0" borderId="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37" fillId="29" borderId="0" applyNumberFormat="0" applyBorder="0" applyAlignment="0" applyProtection="0"/>
    <xf numFmtId="0" fontId="38" fillId="30" borderId="0" applyNumberFormat="0" applyBorder="0" applyAlignment="0" applyProtection="0"/>
    <xf numFmtId="0" fontId="39" fillId="31" borderId="37" applyNumberFormat="0" applyAlignment="0" applyProtection="0"/>
    <xf numFmtId="0" fontId="40" fillId="32" borderId="38" applyNumberFormat="0" applyAlignment="0" applyProtection="0"/>
    <xf numFmtId="0" fontId="41" fillId="32" borderId="37" applyNumberFormat="0" applyAlignment="0" applyProtection="0"/>
    <xf numFmtId="0" fontId="42" fillId="0" borderId="0" applyNumberFormat="0" applyFill="0" applyBorder="0" applyAlignment="0" applyProtection="0"/>
    <xf numFmtId="0" fontId="43"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3" fillId="56" borderId="0" applyNumberFormat="0" applyBorder="0" applyAlignment="0" applyProtection="0"/>
    <xf numFmtId="0" fontId="4" fillId="0" borderId="0"/>
    <xf numFmtId="9" fontId="4" fillId="0" borderId="0" applyFont="0" applyFill="0" applyBorder="0" applyAlignment="0" applyProtection="0"/>
    <xf numFmtId="0" fontId="4"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48" fillId="7" borderId="1" applyNumberFormat="0" applyAlignment="0" applyProtection="0"/>
    <xf numFmtId="9" fontId="4" fillId="0" borderId="0" applyFill="0" applyBorder="0" applyAlignment="0" applyProtection="0"/>
    <xf numFmtId="0" fontId="4" fillId="0" borderId="0"/>
    <xf numFmtId="0" fontId="49" fillId="0" borderId="0" applyNumberFormat="0" applyFill="0" applyBorder="0" applyAlignment="0" applyProtection="0"/>
    <xf numFmtId="0" fontId="50" fillId="0" borderId="0" applyNumberFormat="0" applyFill="0" applyBorder="0" applyAlignment="0" applyProtection="0"/>
    <xf numFmtId="0" fontId="3" fillId="0" borderId="0"/>
    <xf numFmtId="0" fontId="49" fillId="0" borderId="0" applyNumberFormat="0" applyFill="0" applyBorder="0" applyAlignment="0" applyProtection="0"/>
    <xf numFmtId="0" fontId="50" fillId="0" borderId="0" applyNumberFormat="0" applyFill="0" applyBorder="0" applyAlignment="0" applyProtection="0"/>
    <xf numFmtId="0" fontId="2" fillId="0" borderId="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 fillId="0" borderId="0"/>
    <xf numFmtId="0" fontId="2" fillId="0" borderId="0"/>
    <xf numFmtId="0" fontId="43" fillId="33" borderId="0" applyNumberFormat="0" applyBorder="0" applyAlignment="0" applyProtection="0"/>
    <xf numFmtId="0" fontId="43" fillId="37" borderId="0" applyNumberFormat="0" applyBorder="0" applyAlignment="0" applyProtection="0"/>
    <xf numFmtId="0" fontId="43" fillId="41" borderId="0" applyNumberFormat="0" applyBorder="0" applyAlignment="0" applyProtection="0"/>
    <xf numFmtId="0" fontId="43" fillId="45" borderId="0" applyNumberFormat="0" applyBorder="0" applyAlignment="0" applyProtection="0"/>
    <xf numFmtId="0" fontId="43" fillId="49" borderId="0" applyNumberFormat="0" applyBorder="0" applyAlignment="0" applyProtection="0"/>
    <xf numFmtId="0" fontId="43" fillId="53" borderId="0" applyNumberFormat="0" applyBorder="0" applyAlignment="0" applyProtection="0"/>
    <xf numFmtId="0" fontId="67" fillId="14" borderId="89" applyNumberFormat="0" applyAlignment="0" applyProtection="0"/>
    <xf numFmtId="0" fontId="40" fillId="32" borderId="38" applyNumberFormat="0" applyAlignment="0" applyProtection="0"/>
    <xf numFmtId="0" fontId="67" fillId="14" borderId="89" applyNumberFormat="0" applyAlignment="0" applyProtection="0"/>
    <xf numFmtId="0" fontId="68" fillId="14" borderId="1" applyNumberFormat="0" applyAlignment="0" applyProtection="0"/>
    <xf numFmtId="0" fontId="41" fillId="32" borderId="37" applyNumberFormat="0" applyAlignment="0" applyProtection="0"/>
    <xf numFmtId="0" fontId="68" fillId="14" borderId="1" applyNumberFormat="0" applyAlignment="0" applyProtection="0"/>
    <xf numFmtId="0" fontId="69" fillId="4" borderId="0" applyNumberFormat="0" applyBorder="0" applyAlignment="0" applyProtection="0"/>
    <xf numFmtId="0" fontId="9" fillId="8" borderId="1" applyNumberFormat="0" applyAlignment="0" applyProtection="0"/>
    <xf numFmtId="0" fontId="9" fillId="8" borderId="1" applyNumberFormat="0" applyAlignment="0" applyProtection="0"/>
    <xf numFmtId="164" fontId="4" fillId="0" borderId="0" applyFill="0" applyBorder="0" applyAlignment="0" applyProtection="0"/>
    <xf numFmtId="0" fontId="12" fillId="7" borderId="1" applyNumberFormat="0" applyAlignment="0" applyProtection="0"/>
    <xf numFmtId="0" fontId="12" fillId="7" borderId="1" applyNumberFormat="0" applyAlignment="0" applyProtection="0"/>
    <xf numFmtId="0" fontId="48" fillId="7" borderId="1" applyNumberFormat="0" applyAlignment="0" applyProtection="0"/>
    <xf numFmtId="0" fontId="48" fillId="7" borderId="1" applyNumberFormat="0" applyAlignment="0" applyProtection="0"/>
    <xf numFmtId="0" fontId="39" fillId="31" borderId="37" applyNumberFormat="0" applyAlignment="0" applyProtection="0"/>
    <xf numFmtId="0" fontId="14" fillId="0" borderId="4" applyNumberFormat="0" applyFill="0" applyAlignment="0" applyProtection="0"/>
    <xf numFmtId="0" fontId="14" fillId="0" borderId="4" applyNumberFormat="0" applyFill="0" applyAlignment="0" applyProtection="0"/>
    <xf numFmtId="0" fontId="70" fillId="0" borderId="0" applyNumberFormat="0" applyFill="0" applyBorder="0" applyAlignment="0" applyProtection="0"/>
    <xf numFmtId="0" fontId="42" fillId="0" borderId="0" applyNumberFormat="0" applyFill="0" applyBorder="0" applyAlignment="0" applyProtection="0"/>
    <xf numFmtId="0" fontId="17" fillId="1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 fillId="0" borderId="0"/>
    <xf numFmtId="0" fontId="1" fillId="0" borderId="0"/>
    <xf numFmtId="0" fontId="67" fillId="14" borderId="182" applyNumberFormat="0" applyAlignment="0" applyProtection="0"/>
    <xf numFmtId="0" fontId="67" fillId="14" borderId="182" applyNumberFormat="0" applyAlignment="0" applyProtection="0"/>
    <xf numFmtId="0" fontId="68" fillId="14" borderId="183" applyNumberFormat="0" applyAlignment="0" applyProtection="0"/>
    <xf numFmtId="0" fontId="68" fillId="14" borderId="183" applyNumberFormat="0" applyAlignment="0" applyProtection="0"/>
    <xf numFmtId="0" fontId="9" fillId="8" borderId="183" applyNumberFormat="0" applyAlignment="0" applyProtection="0"/>
    <xf numFmtId="0" fontId="9" fillId="8" borderId="183" applyNumberFormat="0" applyAlignment="0" applyProtection="0"/>
    <xf numFmtId="0" fontId="9" fillId="8" borderId="183" applyNumberFormat="0" applyAlignment="0" applyProtection="0"/>
    <xf numFmtId="0" fontId="12" fillId="7" borderId="183" applyNumberFormat="0" applyAlignment="0" applyProtection="0"/>
    <xf numFmtId="0" fontId="12" fillId="7" borderId="183" applyNumberFormat="0" applyAlignment="0" applyProtection="0"/>
    <xf numFmtId="0" fontId="12" fillId="7" borderId="183" applyNumberFormat="0" applyAlignment="0" applyProtection="0"/>
    <xf numFmtId="0" fontId="48" fillId="7" borderId="183" applyNumberFormat="0" applyAlignment="0" applyProtection="0"/>
    <xf numFmtId="0" fontId="39" fillId="31" borderId="37" applyNumberFormat="0" applyAlignment="0" applyProtection="0"/>
    <xf numFmtId="0" fontId="48" fillId="7" borderId="183" applyNumberFormat="0" applyAlignment="0" applyProtection="0"/>
    <xf numFmtId="0" fontId="48" fillId="7" borderId="183" applyNumberFormat="0" applyAlignment="0" applyProtection="0"/>
    <xf numFmtId="0" fontId="14" fillId="0" borderId="184" applyNumberFormat="0" applyFill="0" applyAlignment="0" applyProtection="0"/>
    <xf numFmtId="0" fontId="14" fillId="0" borderId="184" applyNumberFormat="0" applyFill="0" applyAlignment="0" applyProtection="0"/>
    <xf numFmtId="0" fontId="14" fillId="0" borderId="18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185" applyNumberFormat="0" applyFill="0" applyAlignment="0" applyProtection="0"/>
    <xf numFmtId="0" fontId="20" fillId="0" borderId="185" applyNumberFormat="0" applyFill="0" applyAlignment="0" applyProtection="0"/>
    <xf numFmtId="0" fontId="20" fillId="0" borderId="185" applyNumberFormat="0" applyFill="0" applyAlignment="0" applyProtection="0"/>
    <xf numFmtId="0" fontId="20" fillId="0" borderId="185" applyNumberFormat="0" applyFill="0" applyAlignment="0" applyProtection="0"/>
  </cellStyleXfs>
  <cellXfs count="1153">
    <xf numFmtId="0" fontId="0" fillId="0" borderId="0" xfId="0"/>
    <xf numFmtId="0" fontId="0" fillId="0" borderId="0" xfId="0" applyFont="1"/>
    <xf numFmtId="49" fontId="21" fillId="0" borderId="0" xfId="0" applyNumberFormat="1" applyFont="1" applyFill="1" applyBorder="1" applyAlignment="1">
      <alignment vertical="center"/>
    </xf>
    <xf numFmtId="0" fontId="23" fillId="0" borderId="6" xfId="0" applyFont="1" applyFill="1" applyBorder="1" applyAlignment="1">
      <alignment horizontal="center" vertical="center" wrapText="1"/>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25" fillId="0" borderId="8" xfId="0" applyNumberFormat="1" applyFont="1" applyFill="1" applyBorder="1" applyAlignment="1">
      <alignment vertical="center"/>
    </xf>
    <xf numFmtId="0" fontId="26" fillId="0" borderId="10" xfId="0" applyFont="1" applyFill="1" applyBorder="1" applyAlignment="1">
      <alignment horizontal="left" vertical="center"/>
    </xf>
    <xf numFmtId="0" fontId="0" fillId="0" borderId="12" xfId="0" applyFont="1" applyBorder="1"/>
    <xf numFmtId="49" fontId="25" fillId="0" borderId="13" xfId="0" applyNumberFormat="1" applyFont="1" applyFill="1" applyBorder="1" applyAlignment="1">
      <alignment vertical="center"/>
    </xf>
    <xf numFmtId="49" fontId="25" fillId="0" borderId="14" xfId="0" applyNumberFormat="1" applyFont="1" applyFill="1" applyBorder="1" applyAlignment="1">
      <alignment vertical="center"/>
    </xf>
    <xf numFmtId="49" fontId="23" fillId="0" borderId="15" xfId="0" applyNumberFormat="1" applyFont="1" applyFill="1" applyBorder="1" applyAlignment="1">
      <alignment horizontal="center" vertical="center" wrapText="1"/>
    </xf>
    <xf numFmtId="0" fontId="0" fillId="0" borderId="0" xfId="0" applyFont="1" applyFill="1" applyBorder="1" applyAlignment="1">
      <alignment vertical="center"/>
    </xf>
    <xf numFmtId="0" fontId="28" fillId="0" borderId="0" xfId="0" applyFont="1" applyFill="1" applyBorder="1" applyAlignment="1">
      <alignment horizontal="left" vertical="center"/>
    </xf>
    <xf numFmtId="0" fontId="0" fillId="0" borderId="0" xfId="0" applyFont="1" applyBorder="1"/>
    <xf numFmtId="0" fontId="23" fillId="0" borderId="10" xfId="0" applyFont="1" applyBorder="1" applyAlignment="1">
      <alignment horizontal="center"/>
    </xf>
    <xf numFmtId="0" fontId="23" fillId="0" borderId="6" xfId="0" applyFont="1" applyBorder="1" applyAlignment="1">
      <alignment horizontal="center" vertical="center"/>
    </xf>
    <xf numFmtId="0" fontId="28" fillId="0" borderId="0" xfId="0" applyFont="1" applyBorder="1" applyAlignment="1">
      <alignment wrapText="1"/>
    </xf>
    <xf numFmtId="0" fontId="25" fillId="0" borderId="0" xfId="0" applyFont="1" applyBorder="1" applyAlignment="1">
      <alignment vertical="center"/>
    </xf>
    <xf numFmtId="0" fontId="26" fillId="0" borderId="10" xfId="0" applyFont="1" applyFill="1" applyBorder="1" applyAlignment="1">
      <alignment horizontal="center" vertical="center"/>
    </xf>
    <xf numFmtId="0" fontId="30" fillId="0" borderId="10" xfId="0" applyFont="1" applyBorder="1" applyAlignment="1">
      <alignment vertical="center"/>
    </xf>
    <xf numFmtId="0" fontId="30" fillId="0" borderId="0" xfId="0" applyFont="1" applyAlignment="1">
      <alignment horizontal="center"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Border="1"/>
    <xf numFmtId="0" fontId="25" fillId="0" borderId="0" xfId="0" applyFont="1" applyFill="1" applyBorder="1" applyAlignment="1">
      <alignment vertical="center"/>
    </xf>
    <xf numFmtId="0" fontId="25" fillId="0" borderId="13" xfId="0" applyFont="1" applyFill="1" applyBorder="1" applyAlignment="1">
      <alignment vertical="center"/>
    </xf>
    <xf numFmtId="0" fontId="0" fillId="0" borderId="0" xfId="0" applyFont="1" applyFill="1"/>
    <xf numFmtId="49" fontId="23"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9" xfId="0" applyNumberFormat="1" applyFont="1" applyFill="1" applyBorder="1" applyAlignment="1">
      <alignment vertical="center"/>
    </xf>
    <xf numFmtId="49" fontId="25" fillId="0" borderId="9" xfId="0" applyNumberFormat="1" applyFont="1" applyFill="1" applyBorder="1" applyAlignment="1">
      <alignment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25" fillId="0" borderId="0" xfId="0" applyNumberFormat="1" applyFont="1" applyFill="1" applyBorder="1" applyAlignment="1">
      <alignment vertical="center"/>
    </xf>
    <xf numFmtId="0" fontId="0" fillId="0" borderId="0" xfId="0" applyFont="1" applyBorder="1" applyAlignment="1"/>
    <xf numFmtId="0" fontId="23" fillId="0" borderId="23" xfId="0" applyFont="1" applyBorder="1" applyAlignment="1">
      <alignment horizontal="center" vertical="center"/>
    </xf>
    <xf numFmtId="0" fontId="0" fillId="0" borderId="0" xfId="0" applyFont="1" applyBorder="1" applyAlignment="1">
      <alignment horizontal="center"/>
    </xf>
    <xf numFmtId="0" fontId="0" fillId="0" borderId="0" xfId="0" applyFont="1" applyFill="1" applyBorder="1"/>
    <xf numFmtId="49" fontId="0" fillId="0" borderId="0" xfId="0" applyNumberForma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horizontal="left"/>
    </xf>
    <xf numFmtId="0" fontId="34" fillId="0" borderId="0" xfId="0" applyFont="1"/>
    <xf numFmtId="0" fontId="28" fillId="0" borderId="0" xfId="0" applyFont="1"/>
    <xf numFmtId="49" fontId="33" fillId="0" borderId="0" xfId="54" applyNumberFormat="1" applyFont="1" applyFill="1" applyBorder="1" applyAlignment="1">
      <alignment vertical="center"/>
    </xf>
    <xf numFmtId="0" fontId="0" fillId="0" borderId="0" xfId="0" applyFont="1" applyAlignment="1"/>
    <xf numFmtId="0" fontId="33" fillId="0" borderId="0" xfId="0" applyFont="1"/>
    <xf numFmtId="0" fontId="35" fillId="0" borderId="0" xfId="0" applyFont="1"/>
    <xf numFmtId="0" fontId="33" fillId="0" borderId="0" xfId="0" applyFont="1" applyFill="1"/>
    <xf numFmtId="0" fontId="23" fillId="0" borderId="29" xfId="0" applyFont="1" applyBorder="1" applyAlignment="1">
      <alignment horizontal="center" vertical="center"/>
    </xf>
    <xf numFmtId="0" fontId="0" fillId="0" borderId="0" xfId="0" applyFont="1"/>
    <xf numFmtId="0" fontId="0" fillId="0" borderId="0" xfId="0" applyFill="1"/>
    <xf numFmtId="0" fontId="22" fillId="0" borderId="39" xfId="0" applyFont="1" applyFill="1" applyBorder="1" applyAlignment="1">
      <alignment horizontal="left" vertical="center"/>
    </xf>
    <xf numFmtId="49" fontId="21" fillId="0" borderId="0" xfId="0" applyNumberFormat="1" applyFont="1" applyFill="1" applyBorder="1" applyAlignment="1">
      <alignment horizontal="center" vertical="center"/>
    </xf>
    <xf numFmtId="0" fontId="45" fillId="0" borderId="0" xfId="0" applyFont="1"/>
    <xf numFmtId="0" fontId="30" fillId="0" borderId="10" xfId="0" applyFont="1" applyFill="1" applyBorder="1" applyAlignment="1">
      <alignment horizontal="center" vertical="center"/>
    </xf>
    <xf numFmtId="0" fontId="25" fillId="0" borderId="0" xfId="0" applyFont="1" applyBorder="1" applyAlignment="1">
      <alignment horizontal="center" vertical="center"/>
    </xf>
    <xf numFmtId="0" fontId="46" fillId="0" borderId="0" xfId="0" applyFont="1" applyFill="1" applyAlignment="1">
      <alignment wrapText="1"/>
    </xf>
    <xf numFmtId="49" fontId="25" fillId="0" borderId="0" xfId="91" applyNumberFormat="1" applyFont="1" applyFill="1" applyBorder="1" applyAlignment="1">
      <alignment vertical="center"/>
    </xf>
    <xf numFmtId="0" fontId="26" fillId="0" borderId="10" xfId="91" applyFont="1" applyFill="1" applyBorder="1" applyAlignment="1">
      <alignment horizontal="left" vertical="center"/>
    </xf>
    <xf numFmtId="49" fontId="26" fillId="0" borderId="10" xfId="91" applyNumberFormat="1" applyFont="1" applyFill="1" applyBorder="1" applyAlignment="1">
      <alignment vertical="center"/>
    </xf>
    <xf numFmtId="49" fontId="26" fillId="27" borderId="10" xfId="91" applyNumberFormat="1" applyFont="1" applyFill="1" applyBorder="1" applyAlignment="1">
      <alignment vertical="center"/>
    </xf>
    <xf numFmtId="49" fontId="27" fillId="0" borderId="0" xfId="91" applyNumberFormat="1" applyFont="1" applyFill="1" applyBorder="1" applyAlignment="1">
      <alignment vertical="center"/>
    </xf>
    <xf numFmtId="0" fontId="4" fillId="26" borderId="0" xfId="91" applyNumberFormat="1" applyFont="1" applyFill="1" applyBorder="1" applyAlignment="1">
      <alignment horizontal="center" vertical="center"/>
    </xf>
    <xf numFmtId="49" fontId="4" fillId="26" borderId="0" xfId="91" applyNumberFormat="1" applyFont="1" applyFill="1" applyBorder="1" applyAlignment="1">
      <alignment vertical="center" wrapText="1"/>
    </xf>
    <xf numFmtId="49" fontId="28" fillId="0" borderId="0" xfId="91" applyNumberFormat="1" applyFont="1" applyFill="1" applyBorder="1" applyAlignment="1">
      <alignment horizontal="left" vertical="center"/>
    </xf>
    <xf numFmtId="49" fontId="4" fillId="0" borderId="0" xfId="91" applyNumberFormat="1" applyFont="1" applyFill="1" applyBorder="1" applyAlignment="1">
      <alignment horizontal="left" vertical="center"/>
    </xf>
    <xf numFmtId="0" fontId="26" fillId="0" borderId="10" xfId="91" applyFont="1" applyFill="1" applyBorder="1" applyAlignment="1">
      <alignment horizontal="center" vertical="center"/>
    </xf>
    <xf numFmtId="49" fontId="25" fillId="0" borderId="0" xfId="93" applyNumberFormat="1" applyFont="1" applyFill="1" applyBorder="1" applyAlignment="1">
      <alignment vertical="center"/>
    </xf>
    <xf numFmtId="0" fontId="4" fillId="0" borderId="0" xfId="0" applyFont="1"/>
    <xf numFmtId="49" fontId="25" fillId="0" borderId="13" xfId="93" applyNumberFormat="1" applyFont="1" applyFill="1" applyBorder="1" applyAlignment="1">
      <alignment vertical="center"/>
    </xf>
    <xf numFmtId="49" fontId="28" fillId="0" borderId="0" xfId="93" applyNumberFormat="1" applyFont="1" applyFill="1" applyBorder="1" applyAlignment="1">
      <alignment vertical="center"/>
    </xf>
    <xf numFmtId="49" fontId="4" fillId="0" borderId="0" xfId="93" applyNumberFormat="1" applyFont="1" applyFill="1" applyBorder="1" applyAlignment="1">
      <alignment vertical="center"/>
    </xf>
    <xf numFmtId="49" fontId="0" fillId="0" borderId="0" xfId="93" applyNumberFormat="1" applyFont="1" applyFill="1" applyBorder="1" applyAlignment="1">
      <alignment vertical="center"/>
    </xf>
    <xf numFmtId="0" fontId="4" fillId="0" borderId="0" xfId="0" applyFont="1" applyFill="1"/>
    <xf numFmtId="49" fontId="25" fillId="0" borderId="0" xfId="102" applyNumberFormat="1" applyFont="1" applyFill="1" applyBorder="1" applyAlignment="1">
      <alignment vertical="center"/>
    </xf>
    <xf numFmtId="49" fontId="28" fillId="0" borderId="0" xfId="102" applyNumberFormat="1" applyFont="1" applyFill="1" applyBorder="1" applyAlignment="1">
      <alignment vertical="center"/>
    </xf>
    <xf numFmtId="49" fontId="28" fillId="0" borderId="0" xfId="102" applyNumberFormat="1" applyFont="1" applyFill="1" applyBorder="1" applyAlignment="1">
      <alignment horizontal="left" vertical="center" wrapText="1"/>
    </xf>
    <xf numFmtId="0" fontId="0" fillId="0" borderId="0" xfId="0" applyFill="1" applyBorder="1"/>
    <xf numFmtId="0" fontId="4" fillId="0" borderId="0" xfId="0" applyFont="1" applyFill="1" applyBorder="1"/>
    <xf numFmtId="0" fontId="33" fillId="0" borderId="0" xfId="0" applyFont="1" applyAlignment="1">
      <alignment horizontal="center"/>
    </xf>
    <xf numFmtId="49" fontId="33" fillId="0" borderId="0" xfId="54" applyNumberFormat="1" applyFont="1" applyFill="1" applyBorder="1" applyAlignment="1">
      <alignment horizontal="center" vertical="center"/>
    </xf>
    <xf numFmtId="0" fontId="28" fillId="0" borderId="0" xfId="0" applyFont="1" applyBorder="1" applyAlignment="1">
      <alignment horizontal="center" wrapText="1"/>
    </xf>
    <xf numFmtId="0" fontId="25" fillId="0" borderId="0" xfId="0" applyFont="1" applyFill="1" applyBorder="1" applyAlignment="1">
      <alignment horizontal="left" vertical="center"/>
    </xf>
    <xf numFmtId="0" fontId="33" fillId="0" borderId="0" xfId="0" applyFont="1" applyFill="1" applyAlignment="1">
      <alignment horizontal="center"/>
    </xf>
    <xf numFmtId="0" fontId="45" fillId="0" borderId="0" xfId="0" applyFont="1" applyFill="1"/>
    <xf numFmtId="0" fontId="22" fillId="0" borderId="41" xfId="0" applyFont="1" applyFill="1" applyBorder="1" applyAlignment="1">
      <alignment horizontal="left" vertical="center"/>
    </xf>
    <xf numFmtId="0" fontId="23" fillId="0" borderId="18"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0" fillId="0" borderId="48" xfId="0" applyFont="1" applyBorder="1"/>
    <xf numFmtId="49" fontId="25" fillId="0" borderId="0" xfId="0" applyNumberFormat="1" applyFont="1" applyFill="1" applyBorder="1" applyAlignment="1">
      <alignment vertical="center" wrapText="1"/>
    </xf>
    <xf numFmtId="0" fontId="23" fillId="0" borderId="49" xfId="0" applyFont="1" applyBorder="1" applyAlignment="1">
      <alignment horizontal="center" vertical="center"/>
    </xf>
    <xf numFmtId="49" fontId="23" fillId="0" borderId="50" xfId="0" applyNumberFormat="1" applyFont="1" applyFill="1" applyBorder="1" applyAlignment="1">
      <alignment horizontal="center" vertical="center"/>
    </xf>
    <xf numFmtId="0" fontId="23" fillId="0" borderId="50" xfId="0" applyFont="1" applyBorder="1" applyAlignment="1">
      <alignment horizontal="center" vertical="center"/>
    </xf>
    <xf numFmtId="0" fontId="23" fillId="0" borderId="50" xfId="0" applyFont="1" applyFill="1" applyBorder="1" applyAlignment="1">
      <alignment horizontal="center" vertical="center"/>
    </xf>
    <xf numFmtId="49" fontId="23" fillId="0" borderId="50" xfId="0" applyNumberFormat="1"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6" fillId="0" borderId="53" xfId="0" applyFont="1" applyFill="1" applyBorder="1" applyAlignment="1">
      <alignment horizontal="center" vertical="center"/>
    </xf>
    <xf numFmtId="0" fontId="26" fillId="0" borderId="43" xfId="0" applyFont="1" applyFill="1" applyBorder="1" applyAlignment="1">
      <alignment horizontal="center" vertical="center"/>
    </xf>
    <xf numFmtId="0" fontId="23" fillId="0" borderId="0" xfId="0" applyFont="1" applyFill="1" applyAlignment="1">
      <alignment horizontal="center" vertical="center"/>
    </xf>
    <xf numFmtId="0" fontId="0" fillId="0" borderId="0" xfId="0" applyFill="1" applyBorder="1" applyAlignment="1">
      <alignment wrapText="1"/>
    </xf>
    <xf numFmtId="0" fontId="23" fillId="0" borderId="54" xfId="0" applyFont="1" applyBorder="1" applyAlignment="1">
      <alignment horizontal="center"/>
    </xf>
    <xf numFmtId="49" fontId="23" fillId="0" borderId="0" xfId="93" applyNumberFormat="1" applyFont="1" applyFill="1" applyBorder="1" applyAlignment="1">
      <alignment horizontal="left" vertical="center" wrapText="1"/>
    </xf>
    <xf numFmtId="0" fontId="23" fillId="0" borderId="40" xfId="0" applyFont="1" applyFill="1" applyBorder="1" applyAlignment="1">
      <alignment horizontal="center" vertical="center" wrapText="1"/>
    </xf>
    <xf numFmtId="0" fontId="26" fillId="0" borderId="57" xfId="0" applyFont="1" applyFill="1" applyBorder="1" applyAlignment="1">
      <alignment horizontal="center" vertical="center"/>
    </xf>
    <xf numFmtId="49" fontId="23" fillId="0" borderId="36" xfId="0" applyNumberFormat="1" applyFont="1" applyFill="1" applyBorder="1" applyAlignment="1">
      <alignment horizontal="center" vertical="center" wrapText="1"/>
    </xf>
    <xf numFmtId="49" fontId="23" fillId="0" borderId="24" xfId="0" applyNumberFormat="1" applyFont="1" applyFill="1" applyBorder="1" applyAlignment="1">
      <alignment horizontal="center" vertical="center" wrapText="1"/>
    </xf>
    <xf numFmtId="49" fontId="23" fillId="0" borderId="25" xfId="0" applyNumberFormat="1"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59" xfId="0" applyNumberFormat="1" applyFont="1" applyFill="1" applyBorder="1" applyAlignment="1">
      <alignment horizontal="center" vertical="center"/>
    </xf>
    <xf numFmtId="0" fontId="26" fillId="0" borderId="60" xfId="0" applyFont="1" applyFill="1" applyBorder="1" applyAlignment="1">
      <alignment horizontal="center" vertical="center"/>
    </xf>
    <xf numFmtId="9" fontId="0" fillId="0" borderId="0" xfId="0" applyNumberFormat="1" applyFont="1" applyFill="1" applyBorder="1"/>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49" fontId="26" fillId="0" borderId="64" xfId="53" applyNumberFormat="1" applyFont="1" applyFill="1" applyBorder="1" applyAlignment="1">
      <alignment horizontal="center" vertical="center"/>
    </xf>
    <xf numFmtId="0" fontId="51" fillId="0" borderId="0" xfId="0" applyFont="1"/>
    <xf numFmtId="0" fontId="51" fillId="0" borderId="0" xfId="0" applyFont="1" applyBorder="1"/>
    <xf numFmtId="49" fontId="51" fillId="0" borderId="0" xfId="102" applyNumberFormat="1" applyFont="1" applyFill="1" applyBorder="1" applyAlignment="1">
      <alignment vertical="center"/>
    </xf>
    <xf numFmtId="49" fontId="51" fillId="0" borderId="0" xfId="102" applyNumberFormat="1" applyFont="1" applyFill="1" applyBorder="1" applyAlignment="1">
      <alignment horizontal="center" vertical="center"/>
    </xf>
    <xf numFmtId="49" fontId="51" fillId="0" borderId="0" xfId="102" applyNumberFormat="1" applyFont="1" applyFill="1" applyBorder="1" applyAlignment="1">
      <alignment vertical="center" wrapText="1"/>
    </xf>
    <xf numFmtId="0" fontId="51" fillId="0" borderId="0" xfId="0" applyFont="1" applyFill="1" applyBorder="1"/>
    <xf numFmtId="49" fontId="51" fillId="0" borderId="0" xfId="91" applyNumberFormat="1" applyFont="1" applyFill="1" applyBorder="1" applyAlignment="1">
      <alignment horizontal="left" vertical="center"/>
    </xf>
    <xf numFmtId="0" fontId="24" fillId="0" borderId="7" xfId="0" applyFont="1" applyBorder="1" applyAlignment="1">
      <alignment horizontal="center"/>
    </xf>
    <xf numFmtId="0" fontId="24" fillId="0" borderId="7" xfId="0" applyFont="1" applyBorder="1" applyAlignment="1">
      <alignment horizontal="left"/>
    </xf>
    <xf numFmtId="0" fontId="23" fillId="0" borderId="65" xfId="0" applyFont="1" applyFill="1" applyBorder="1" applyAlignment="1">
      <alignment horizontal="center" vertical="center" wrapText="1"/>
    </xf>
    <xf numFmtId="0" fontId="0" fillId="0" borderId="0" xfId="0" applyAlignment="1">
      <alignment wrapText="1"/>
    </xf>
    <xf numFmtId="49" fontId="53" fillId="0" borderId="0" xfId="0" applyNumberFormat="1" applyFont="1" applyAlignment="1"/>
    <xf numFmtId="0" fontId="23" fillId="0" borderId="0" xfId="0" applyFont="1"/>
    <xf numFmtId="0" fontId="54" fillId="0" borderId="0" xfId="105" applyFont="1" applyAlignment="1">
      <alignment vertical="top" wrapText="1"/>
    </xf>
    <xf numFmtId="0" fontId="55" fillId="0" borderId="0" xfId="105" applyFont="1"/>
    <xf numFmtId="0" fontId="55" fillId="0" borderId="0" xfId="105" applyFont="1" applyAlignment="1">
      <alignment vertical="top" wrapText="1"/>
    </xf>
    <xf numFmtId="0" fontId="56" fillId="0" borderId="0" xfId="0" applyFont="1"/>
    <xf numFmtId="0" fontId="57" fillId="0" borderId="0" xfId="0" applyFont="1"/>
    <xf numFmtId="0" fontId="23" fillId="0" borderId="66" xfId="0" applyFont="1" applyFill="1" applyBorder="1" applyAlignment="1">
      <alignment horizontal="center" vertical="center" wrapText="1"/>
    </xf>
    <xf numFmtId="49" fontId="23" fillId="0" borderId="0" xfId="0" applyNumberFormat="1" applyFont="1" applyFill="1" applyBorder="1" applyAlignment="1">
      <alignment vertical="center"/>
    </xf>
    <xf numFmtId="0" fontId="26" fillId="0" borderId="16" xfId="91" applyFont="1" applyFill="1" applyBorder="1" applyAlignment="1">
      <alignment horizontal="center" vertical="center"/>
    </xf>
    <xf numFmtId="0" fontId="26" fillId="0" borderId="0" xfId="91" applyFont="1" applyFill="1" applyBorder="1" applyAlignment="1">
      <alignment horizontal="left" vertical="center"/>
    </xf>
    <xf numFmtId="49" fontId="26" fillId="0" borderId="0" xfId="91" applyNumberFormat="1" applyFont="1" applyFill="1" applyBorder="1" applyAlignment="1">
      <alignment vertical="center"/>
    </xf>
    <xf numFmtId="0" fontId="23" fillId="0" borderId="0" xfId="0" applyFont="1" applyBorder="1" applyAlignment="1">
      <alignment horizontal="center"/>
    </xf>
    <xf numFmtId="0" fontId="23" fillId="0" borderId="67" xfId="0" applyFont="1" applyBorder="1" applyAlignment="1">
      <alignment horizontal="center"/>
    </xf>
    <xf numFmtId="0" fontId="58" fillId="57" borderId="0" xfId="0" applyFont="1" applyFill="1"/>
    <xf numFmtId="0" fontId="59" fillId="0" borderId="0" xfId="0" applyFont="1"/>
    <xf numFmtId="0" fontId="23" fillId="0" borderId="39" xfId="0" applyFont="1" applyFill="1" applyBorder="1" applyAlignment="1">
      <alignment horizontal="left" vertical="center"/>
    </xf>
    <xf numFmtId="0" fontId="52" fillId="57" borderId="0" xfId="0" applyFont="1" applyFill="1"/>
    <xf numFmtId="0" fontId="60" fillId="0" borderId="0" xfId="0" applyFont="1"/>
    <xf numFmtId="0" fontId="61" fillId="0" borderId="0" xfId="0" applyFont="1" applyAlignment="1">
      <alignment horizontal="justify"/>
    </xf>
    <xf numFmtId="0" fontId="0" fillId="58" borderId="47" xfId="0" applyFont="1" applyFill="1" applyBorder="1"/>
    <xf numFmtId="0" fontId="45" fillId="58" borderId="30" xfId="0" applyFont="1" applyFill="1" applyBorder="1"/>
    <xf numFmtId="0" fontId="0" fillId="58" borderId="30" xfId="0" applyFont="1" applyFill="1" applyBorder="1"/>
    <xf numFmtId="0" fontId="0" fillId="0" borderId="0" xfId="0" applyFont="1" applyFill="1" applyAlignment="1">
      <alignment horizontal="center" vertical="center" wrapText="1"/>
    </xf>
    <xf numFmtId="0" fontId="0" fillId="58" borderId="61" xfId="0" applyFont="1" applyFill="1" applyBorder="1" applyAlignment="1">
      <alignment horizontal="center" vertical="center"/>
    </xf>
    <xf numFmtId="0" fontId="0" fillId="0" borderId="0" xfId="0" applyFont="1" applyFill="1" applyAlignment="1">
      <alignment horizontal="center"/>
    </xf>
    <xf numFmtId="0" fontId="0" fillId="0" borderId="0" xfId="0" applyFont="1" applyBorder="1" applyAlignment="1">
      <alignment horizontal="center" vertical="center"/>
    </xf>
    <xf numFmtId="49" fontId="26" fillId="58" borderId="54" xfId="91" applyNumberFormat="1" applyFont="1" applyFill="1" applyBorder="1" applyAlignment="1">
      <alignment vertical="center"/>
    </xf>
    <xf numFmtId="0" fontId="23" fillId="0" borderId="35" xfId="0" applyFont="1" applyFill="1" applyBorder="1" applyAlignment="1">
      <alignment horizontal="center" vertical="center" wrapText="1"/>
    </xf>
    <xf numFmtId="49" fontId="0" fillId="0" borderId="22" xfId="102" applyNumberFormat="1" applyFont="1" applyFill="1" applyBorder="1" applyAlignment="1">
      <alignment vertical="center"/>
    </xf>
    <xf numFmtId="0" fontId="23" fillId="0" borderId="68"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13" xfId="0" applyFont="1" applyFill="1" applyBorder="1" applyAlignment="1">
      <alignment horizontal="center" vertical="center"/>
    </xf>
    <xf numFmtId="0" fontId="23" fillId="0" borderId="0" xfId="0" applyFont="1" applyAlignment="1">
      <alignment horizontal="center"/>
    </xf>
    <xf numFmtId="0" fontId="28" fillId="0" borderId="0" xfId="0" applyFont="1" applyFill="1" applyBorder="1" applyAlignment="1">
      <alignment horizontal="center" wrapText="1"/>
    </xf>
    <xf numFmtId="0" fontId="0" fillId="0" borderId="0" xfId="0" applyFont="1" applyAlignment="1">
      <alignment vertical="center"/>
    </xf>
    <xf numFmtId="0" fontId="25" fillId="0" borderId="0" xfId="0" applyFont="1" applyBorder="1" applyAlignment="1">
      <alignment horizontal="left" vertical="center"/>
    </xf>
    <xf numFmtId="0" fontId="23" fillId="0" borderId="72" xfId="0" applyFont="1" applyFill="1" applyBorder="1" applyAlignment="1">
      <alignment horizontal="center" vertical="center" wrapText="1"/>
    </xf>
    <xf numFmtId="0" fontId="23" fillId="0" borderId="73" xfId="0" applyFont="1" applyFill="1" applyBorder="1" applyAlignment="1">
      <alignment horizontal="center" vertical="center" wrapText="1"/>
    </xf>
    <xf numFmtId="0" fontId="55" fillId="0" borderId="0" xfId="105" applyFont="1" applyAlignment="1"/>
    <xf numFmtId="0" fontId="57" fillId="0" borderId="0" xfId="0" applyFont="1" applyAlignment="1"/>
    <xf numFmtId="0" fontId="56" fillId="0" borderId="0" xfId="0" applyFont="1" applyAlignment="1"/>
    <xf numFmtId="0" fontId="23" fillId="0" borderId="0" xfId="0" applyFont="1" applyAlignment="1"/>
    <xf numFmtId="0" fontId="0" fillId="0" borderId="0" xfId="0" applyAlignment="1"/>
    <xf numFmtId="0" fontId="58" fillId="57" borderId="0" xfId="0" applyFont="1" applyFill="1" applyAlignment="1"/>
    <xf numFmtId="0" fontId="55" fillId="0" borderId="0" xfId="105" applyFont="1" applyAlignment="1">
      <alignment vertical="center"/>
    </xf>
    <xf numFmtId="0" fontId="57" fillId="0" borderId="0" xfId="0" applyFont="1" applyAlignment="1">
      <alignment vertical="center"/>
    </xf>
    <xf numFmtId="0" fontId="56" fillId="0" borderId="0" xfId="0" applyFont="1" applyAlignment="1">
      <alignment vertical="center"/>
    </xf>
    <xf numFmtId="0" fontId="23" fillId="0" borderId="0" xfId="0" applyFont="1" applyAlignment="1">
      <alignment vertical="center"/>
    </xf>
    <xf numFmtId="0" fontId="0" fillId="0" borderId="0" xfId="0" applyAlignment="1">
      <alignment vertical="center"/>
    </xf>
    <xf numFmtId="49" fontId="63" fillId="0" borderId="0" xfId="0" applyNumberFormat="1" applyFont="1" applyFill="1" applyBorder="1" applyAlignment="1">
      <alignment vertical="center"/>
    </xf>
    <xf numFmtId="49" fontId="64" fillId="0" borderId="0" xfId="0" applyNumberFormat="1" applyFont="1" applyFill="1" applyBorder="1" applyAlignment="1">
      <alignment horizontal="right" vertical="center" wrapText="1"/>
    </xf>
    <xf numFmtId="49" fontId="64" fillId="58" borderId="74" xfId="0" applyNumberFormat="1" applyFont="1" applyFill="1" applyBorder="1" applyAlignment="1">
      <alignment horizontal="center" vertical="center" wrapText="1"/>
    </xf>
    <xf numFmtId="49" fontId="64" fillId="58" borderId="74" xfId="0" applyNumberFormat="1" applyFont="1" applyFill="1" applyBorder="1" applyAlignment="1">
      <alignment horizontal="center" vertical="center"/>
    </xf>
    <xf numFmtId="0" fontId="23" fillId="0" borderId="76"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0" fillId="0" borderId="26" xfId="0" applyBorder="1" applyAlignment="1">
      <alignment horizontal="center" vertical="center"/>
    </xf>
    <xf numFmtId="0" fontId="23" fillId="0" borderId="27" xfId="0" applyFont="1" applyBorder="1" applyAlignment="1">
      <alignment horizontal="center" vertical="center"/>
    </xf>
    <xf numFmtId="0" fontId="0" fillId="0" borderId="0" xfId="0" applyFill="1" applyAlignment="1"/>
    <xf numFmtId="0" fontId="34" fillId="0" borderId="0" xfId="0" applyFont="1" applyAlignment="1"/>
    <xf numFmtId="0" fontId="28" fillId="0" borderId="0" xfId="0" applyFont="1" applyAlignment="1"/>
    <xf numFmtId="0" fontId="4" fillId="0" borderId="0" xfId="0" applyFont="1" applyAlignment="1"/>
    <xf numFmtId="0" fontId="52" fillId="57" borderId="0" xfId="0" applyFont="1" applyFill="1" applyAlignment="1"/>
    <xf numFmtId="0" fontId="60" fillId="0" borderId="0" xfId="0" applyFont="1" applyAlignment="1"/>
    <xf numFmtId="0" fontId="31" fillId="0" borderId="0" xfId="0" applyFont="1" applyFill="1"/>
    <xf numFmtId="0" fontId="0" fillId="58" borderId="35" xfId="0" applyFont="1" applyFill="1" applyBorder="1" applyAlignment="1">
      <alignment vertical="center"/>
    </xf>
    <xf numFmtId="0" fontId="0" fillId="58" borderId="63" xfId="0" applyFont="1" applyFill="1" applyBorder="1" applyAlignment="1">
      <alignment vertical="center"/>
    </xf>
    <xf numFmtId="0" fontId="65" fillId="0" borderId="0" xfId="105" applyFont="1" applyAlignment="1">
      <alignment vertical="top"/>
    </xf>
    <xf numFmtId="0" fontId="23" fillId="0" borderId="71" xfId="0" applyFont="1" applyFill="1" applyBorder="1" applyAlignment="1">
      <alignment horizontal="center" vertical="center" wrapText="1"/>
    </xf>
    <xf numFmtId="49" fontId="23" fillId="0" borderId="0" xfId="0" applyNumberFormat="1" applyFont="1" applyAlignment="1">
      <alignment vertical="center"/>
    </xf>
    <xf numFmtId="0" fontId="0" fillId="0" borderId="0" xfId="0" applyFill="1" applyBorder="1" applyAlignment="1"/>
    <xf numFmtId="0" fontId="55" fillId="0" borderId="0" xfId="105" applyFont="1" applyAlignment="1">
      <alignment vertical="top"/>
    </xf>
    <xf numFmtId="0" fontId="23" fillId="0" borderId="29" xfId="0" applyFont="1" applyFill="1" applyBorder="1" applyAlignment="1">
      <alignment horizontal="center" vertical="center"/>
    </xf>
    <xf numFmtId="0" fontId="4" fillId="0" borderId="0" xfId="0" applyFont="1" applyFill="1" applyAlignment="1"/>
    <xf numFmtId="49" fontId="23" fillId="0" borderId="15" xfId="0" applyNumberFormat="1" applyFont="1" applyFill="1" applyBorder="1" applyAlignment="1">
      <alignment horizontal="center" vertical="center"/>
    </xf>
    <xf numFmtId="0" fontId="23" fillId="0" borderId="81" xfId="0" applyFont="1" applyFill="1" applyBorder="1" applyAlignment="1">
      <alignment horizontal="center" vertical="center" wrapText="1"/>
    </xf>
    <xf numFmtId="0" fontId="0" fillId="0" borderId="83" xfId="0" applyBorder="1" applyAlignment="1">
      <alignment horizontal="center" vertical="center"/>
    </xf>
    <xf numFmtId="0" fontId="0" fillId="0" borderId="56" xfId="0" applyFont="1" applyFill="1" applyBorder="1" applyAlignment="1">
      <alignment horizontal="center"/>
    </xf>
    <xf numFmtId="49" fontId="47" fillId="0" borderId="0" xfId="91" applyNumberFormat="1" applyFont="1" applyFill="1" applyBorder="1" applyAlignment="1">
      <alignment vertical="center"/>
    </xf>
    <xf numFmtId="0" fontId="0" fillId="58" borderId="85" xfId="0" applyFont="1" applyFill="1" applyBorder="1" applyAlignment="1">
      <alignment horizontal="center"/>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84" xfId="0" applyFont="1" applyFill="1" applyBorder="1" applyAlignment="1">
      <alignment horizontal="center" vertical="center" wrapText="1"/>
    </xf>
    <xf numFmtId="49" fontId="26" fillId="0" borderId="88" xfId="53" applyNumberFormat="1" applyFont="1" applyFill="1" applyBorder="1" applyAlignment="1">
      <alignment horizontal="center" vertical="center"/>
    </xf>
    <xf numFmtId="0" fontId="0" fillId="58" borderId="44" xfId="0" applyFont="1" applyFill="1" applyBorder="1"/>
    <xf numFmtId="0" fontId="45" fillId="58" borderId="32" xfId="0" applyFont="1" applyFill="1" applyBorder="1"/>
    <xf numFmtId="0" fontId="45" fillId="58" borderId="32" xfId="0" applyFont="1" applyFill="1" applyBorder="1" applyAlignment="1"/>
    <xf numFmtId="49" fontId="45" fillId="0" borderId="19" xfId="102" applyNumberFormat="1" applyFont="1" applyFill="1" applyBorder="1" applyAlignment="1">
      <alignment horizontal="center" vertical="center"/>
    </xf>
    <xf numFmtId="49" fontId="45" fillId="0" borderId="19" xfId="102" applyNumberFormat="1" applyFont="1" applyFill="1" applyBorder="1" applyAlignment="1">
      <alignment horizontal="left" vertical="center"/>
    </xf>
    <xf numFmtId="49" fontId="45" fillId="0" borderId="31" xfId="91" applyNumberFormat="1" applyFont="1" applyFill="1" applyBorder="1" applyAlignment="1">
      <alignment horizontal="center" vertical="center" wrapText="1"/>
    </xf>
    <xf numFmtId="49" fontId="45" fillId="27" borderId="19" xfId="102" applyNumberFormat="1" applyFont="1" applyFill="1" applyBorder="1" applyAlignment="1">
      <alignment horizontal="center" vertical="center" wrapText="1"/>
    </xf>
    <xf numFmtId="0" fontId="45" fillId="0" borderId="19" xfId="102" applyNumberFormat="1" applyFont="1" applyFill="1" applyBorder="1" applyAlignment="1">
      <alignment horizontal="center" vertical="center"/>
    </xf>
    <xf numFmtId="0" fontId="45" fillId="58" borderId="19" xfId="91" applyNumberFormat="1" applyFont="1" applyFill="1" applyBorder="1" applyAlignment="1">
      <alignment horizontal="center" vertical="center"/>
    </xf>
    <xf numFmtId="0" fontId="45" fillId="0" borderId="19" xfId="91" applyNumberFormat="1" applyFont="1" applyFill="1" applyBorder="1" applyAlignment="1">
      <alignment horizontal="center" vertical="center"/>
    </xf>
    <xf numFmtId="9" fontId="45" fillId="59" borderId="19" xfId="92" applyFont="1" applyFill="1" applyBorder="1" applyAlignment="1">
      <alignment horizontal="center" vertical="center" wrapText="1"/>
    </xf>
    <xf numFmtId="0" fontId="45" fillId="27" borderId="19" xfId="0" applyFont="1" applyFill="1" applyBorder="1" applyAlignment="1">
      <alignment vertical="center"/>
    </xf>
    <xf numFmtId="9" fontId="45" fillId="60" borderId="31" xfId="0" applyNumberFormat="1" applyFont="1" applyFill="1" applyBorder="1" applyAlignment="1">
      <alignment vertical="center"/>
    </xf>
    <xf numFmtId="0" fontId="45" fillId="58" borderId="45" xfId="0" applyFont="1" applyFill="1" applyBorder="1" applyAlignment="1">
      <alignment vertical="center"/>
    </xf>
    <xf numFmtId="0" fontId="0" fillId="0" borderId="78" xfId="0" applyFont="1" applyBorder="1"/>
    <xf numFmtId="0" fontId="54" fillId="0" borderId="0" xfId="105" applyFont="1" applyAlignment="1">
      <alignment vertical="top"/>
    </xf>
    <xf numFmtId="49" fontId="32" fillId="0" borderId="0" xfId="197" applyNumberFormat="1" applyFont="1" applyFill="1" applyBorder="1" applyAlignment="1">
      <alignment horizontal="left" vertical="center"/>
    </xf>
    <xf numFmtId="49" fontId="32" fillId="0" borderId="0" xfId="197" applyNumberFormat="1" applyFont="1" applyFill="1" applyBorder="1" applyAlignment="1">
      <alignment horizontal="center" vertical="center"/>
    </xf>
    <xf numFmtId="0" fontId="26" fillId="0" borderId="10" xfId="197" applyFont="1" applyFill="1" applyBorder="1" applyAlignment="1">
      <alignment horizontal="center" vertical="center"/>
    </xf>
    <xf numFmtId="0" fontId="2" fillId="0" borderId="0" xfId="198"/>
    <xf numFmtId="49" fontId="32" fillId="0" borderId="13" xfId="197" applyNumberFormat="1" applyFont="1" applyFill="1" applyBorder="1" applyAlignment="1">
      <alignment horizontal="center" vertical="center"/>
    </xf>
    <xf numFmtId="0" fontId="4" fillId="58" borderId="78" xfId="197" applyFont="1" applyFill="1" applyBorder="1" applyAlignment="1">
      <alignment horizontal="center" vertical="center"/>
    </xf>
    <xf numFmtId="49" fontId="4" fillId="58" borderId="78" xfId="197" applyNumberFormat="1" applyFont="1" applyFill="1" applyBorder="1" applyAlignment="1">
      <alignment horizontal="center" vertical="center"/>
    </xf>
    <xf numFmtId="0" fontId="55" fillId="58" borderId="78" xfId="197" applyFont="1" applyFill="1" applyBorder="1" applyAlignment="1">
      <alignment horizontal="center" vertical="center"/>
    </xf>
    <xf numFmtId="0" fontId="58" fillId="0" borderId="0" xfId="0" applyFont="1" applyFill="1"/>
    <xf numFmtId="0" fontId="23" fillId="0" borderId="0" xfId="0" applyFont="1" applyFill="1"/>
    <xf numFmtId="0" fontId="28" fillId="0" borderId="83" xfId="0" applyFont="1" applyFill="1" applyBorder="1" applyAlignment="1">
      <alignment horizontal="center" vertical="center"/>
    </xf>
    <xf numFmtId="49" fontId="28" fillId="0" borderId="83" xfId="0" applyNumberFormat="1" applyFont="1" applyFill="1" applyBorder="1" applyAlignment="1">
      <alignment horizontal="center" vertical="center"/>
    </xf>
    <xf numFmtId="0" fontId="28" fillId="0" borderId="83" xfId="231" applyFont="1" applyFill="1" applyBorder="1" applyAlignment="1">
      <alignment horizontal="center" vertical="center"/>
    </xf>
    <xf numFmtId="0" fontId="28" fillId="0" borderId="83" xfId="197" applyFont="1" applyFill="1" applyBorder="1" applyAlignment="1">
      <alignment horizontal="center" vertical="center"/>
    </xf>
    <xf numFmtId="0" fontId="28" fillId="0" borderId="83" xfId="0" applyFont="1" applyFill="1" applyBorder="1" applyAlignment="1">
      <alignment horizontal="center" vertical="center" wrapText="1"/>
    </xf>
    <xf numFmtId="0" fontId="28" fillId="0" borderId="78" xfId="0" applyFont="1" applyFill="1" applyBorder="1" applyAlignment="1">
      <alignment horizontal="center" vertical="center"/>
    </xf>
    <xf numFmtId="49" fontId="28" fillId="0" borderId="78" xfId="0" applyNumberFormat="1" applyFont="1" applyFill="1" applyBorder="1" applyAlignment="1">
      <alignment horizontal="center" vertical="center"/>
    </xf>
    <xf numFmtId="0" fontId="28" fillId="0" borderId="78" xfId="231" applyFont="1" applyFill="1" applyBorder="1" applyAlignment="1">
      <alignment horizontal="center" vertical="center"/>
    </xf>
    <xf numFmtId="0" fontId="28" fillId="0" borderId="78" xfId="197" applyFont="1" applyFill="1" applyBorder="1" applyAlignment="1">
      <alignment horizontal="center" vertical="center"/>
    </xf>
    <xf numFmtId="0" fontId="28" fillId="0" borderId="78" xfId="0" applyFont="1" applyFill="1" applyBorder="1" applyAlignment="1">
      <alignment horizontal="center" vertical="center" wrapText="1"/>
    </xf>
    <xf numFmtId="9" fontId="71" fillId="59" borderId="62" xfId="0" applyNumberFormat="1" applyFont="1" applyFill="1" applyBorder="1" applyAlignment="1">
      <alignment horizontal="center" vertical="center"/>
    </xf>
    <xf numFmtId="0" fontId="28" fillId="0" borderId="82" xfId="0" applyFont="1" applyFill="1" applyBorder="1" applyAlignment="1">
      <alignment horizontal="center" vertical="center"/>
    </xf>
    <xf numFmtId="0" fontId="28" fillId="0" borderId="78" xfId="0" applyNumberFormat="1" applyFont="1" applyFill="1" applyBorder="1" applyAlignment="1">
      <alignment horizontal="center" vertical="center"/>
    </xf>
    <xf numFmtId="0" fontId="28" fillId="0" borderId="78" xfId="227" applyFont="1" applyFill="1" applyBorder="1" applyAlignment="1">
      <alignment horizontal="center" vertical="center"/>
    </xf>
    <xf numFmtId="49" fontId="28" fillId="0" borderId="78" xfId="0" applyNumberFormat="1" applyFont="1" applyFill="1" applyBorder="1" applyAlignment="1" applyProtection="1">
      <alignment horizontal="center" vertical="center"/>
      <protection locked="0"/>
    </xf>
    <xf numFmtId="49" fontId="28" fillId="0" borderId="78" xfId="0" applyNumberFormat="1" applyFont="1" applyFill="1" applyBorder="1" applyAlignment="1">
      <alignment horizontal="center" vertical="center" wrapText="1"/>
    </xf>
    <xf numFmtId="0" fontId="23" fillId="58" borderId="34" xfId="0" applyFont="1" applyFill="1" applyBorder="1" applyAlignment="1">
      <alignment horizontal="center" vertical="center"/>
    </xf>
    <xf numFmtId="49" fontId="0" fillId="0" borderId="92" xfId="0" applyNumberFormat="1" applyFill="1" applyBorder="1" applyAlignment="1">
      <alignment horizontal="center" vertical="center" wrapText="1"/>
    </xf>
    <xf numFmtId="49" fontId="0" fillId="0" borderId="94" xfId="0" applyNumberFormat="1" applyFont="1" applyFill="1" applyBorder="1" applyAlignment="1">
      <alignment horizontal="center" vertical="center" wrapText="1"/>
    </xf>
    <xf numFmtId="49" fontId="0" fillId="0" borderId="95" xfId="0" applyNumberFormat="1" applyFont="1" applyFill="1" applyBorder="1" applyAlignment="1">
      <alignment horizontal="center" vertical="center" wrapText="1"/>
    </xf>
    <xf numFmtId="0" fontId="0" fillId="0" borderId="80" xfId="0" applyFont="1" applyBorder="1"/>
    <xf numFmtId="49" fontId="23" fillId="0" borderId="55" xfId="0" applyNumberFormat="1" applyFont="1" applyFill="1" applyBorder="1" applyAlignment="1">
      <alignment vertical="center"/>
    </xf>
    <xf numFmtId="49" fontId="0" fillId="0" borderId="93" xfId="0" applyNumberFormat="1" applyFont="1" applyFill="1" applyBorder="1" applyAlignment="1">
      <alignment horizontal="center" vertical="center"/>
    </xf>
    <xf numFmtId="0" fontId="0" fillId="0" borderId="95" xfId="0" applyFont="1" applyFill="1" applyBorder="1" applyAlignment="1">
      <alignment horizontal="center" vertical="center" wrapText="1"/>
    </xf>
    <xf numFmtId="1" fontId="71" fillId="0" borderId="95" xfId="0" applyNumberFormat="1" applyFont="1" applyFill="1" applyBorder="1" applyAlignment="1">
      <alignment horizontal="center" vertical="center" wrapText="1"/>
    </xf>
    <xf numFmtId="1" fontId="0" fillId="0" borderId="95" xfId="0" applyNumberFormat="1" applyFont="1" applyFill="1" applyBorder="1" applyAlignment="1">
      <alignment horizontal="center" vertical="center" wrapText="1"/>
    </xf>
    <xf numFmtId="49" fontId="0" fillId="0" borderId="93" xfId="0" applyNumberFormat="1" applyFill="1" applyBorder="1" applyAlignment="1">
      <alignment horizontal="center" vertical="center"/>
    </xf>
    <xf numFmtId="49" fontId="4" fillId="58" borderId="33" xfId="197" applyNumberFormat="1" applyFont="1" applyFill="1" applyBorder="1" applyAlignment="1">
      <alignment horizontal="center" vertical="center"/>
    </xf>
    <xf numFmtId="49" fontId="55" fillId="58" borderId="78" xfId="197" applyNumberFormat="1" applyFont="1" applyFill="1" applyBorder="1" applyAlignment="1">
      <alignment horizontal="center" vertical="center" wrapText="1"/>
    </xf>
    <xf numFmtId="49" fontId="4" fillId="58" borderId="78" xfId="197" applyNumberFormat="1" applyFont="1" applyFill="1" applyBorder="1" applyAlignment="1">
      <alignment horizontal="center" vertical="center" wrapText="1"/>
    </xf>
    <xf numFmtId="0" fontId="23" fillId="0" borderId="10" xfId="197" applyFont="1" applyFill="1" applyBorder="1" applyAlignment="1">
      <alignment horizontal="center" vertical="center"/>
    </xf>
    <xf numFmtId="0" fontId="0" fillId="0" borderId="92" xfId="0" applyFont="1" applyFill="1" applyBorder="1" applyAlignment="1">
      <alignment horizontal="center"/>
    </xf>
    <xf numFmtId="0" fontId="0" fillId="0" borderId="93" xfId="0" applyFont="1" applyFill="1" applyBorder="1" applyAlignment="1">
      <alignment horizontal="center"/>
    </xf>
    <xf numFmtId="49" fontId="0" fillId="61" borderId="93" xfId="0" applyNumberFormat="1" applyFont="1" applyFill="1" applyBorder="1" applyAlignment="1">
      <alignment horizontal="center"/>
    </xf>
    <xf numFmtId="49" fontId="0" fillId="61" borderId="99" xfId="0" applyNumberFormat="1" applyFont="1" applyFill="1" applyBorder="1" applyAlignment="1">
      <alignment horizontal="center" vertical="center"/>
    </xf>
    <xf numFmtId="49" fontId="0" fillId="61" borderId="100" xfId="0" applyNumberFormat="1" applyFont="1" applyFill="1" applyBorder="1" applyAlignment="1">
      <alignment horizontal="center" vertical="center"/>
    </xf>
    <xf numFmtId="49" fontId="0" fillId="61" borderId="101" xfId="0" applyNumberFormat="1" applyFont="1" applyFill="1" applyBorder="1" applyAlignment="1">
      <alignment horizontal="center" vertical="center"/>
    </xf>
    <xf numFmtId="49" fontId="0" fillId="61" borderId="102" xfId="0" applyNumberFormat="1" applyFont="1" applyFill="1" applyBorder="1" applyAlignment="1">
      <alignment horizontal="center" vertical="center"/>
    </xf>
    <xf numFmtId="49" fontId="0" fillId="61" borderId="103" xfId="0" applyNumberFormat="1" applyFont="1" applyFill="1" applyBorder="1" applyAlignment="1">
      <alignment horizontal="center" vertical="center"/>
    </xf>
    <xf numFmtId="49" fontId="0" fillId="61" borderId="92" xfId="0" applyNumberFormat="1" applyFont="1" applyFill="1" applyBorder="1" applyAlignment="1">
      <alignment horizontal="center" vertical="center"/>
    </xf>
    <xf numFmtId="49" fontId="0" fillId="61" borderId="93" xfId="0" applyNumberFormat="1" applyFont="1" applyFill="1" applyBorder="1" applyAlignment="1">
      <alignment horizontal="center" vertical="center"/>
    </xf>
    <xf numFmtId="49" fontId="0" fillId="61" borderId="97" xfId="0" applyNumberFormat="1" applyFont="1" applyFill="1" applyBorder="1" applyAlignment="1">
      <alignment horizontal="center" vertical="center"/>
    </xf>
    <xf numFmtId="0" fontId="0" fillId="61" borderId="92" xfId="0" applyNumberFormat="1" applyFont="1" applyFill="1" applyBorder="1" applyAlignment="1">
      <alignment horizontal="center" vertical="center"/>
    </xf>
    <xf numFmtId="0" fontId="0" fillId="61" borderId="93" xfId="0" applyNumberFormat="1" applyFont="1" applyFill="1" applyBorder="1" applyAlignment="1">
      <alignment horizontal="center" vertical="center"/>
    </xf>
    <xf numFmtId="0" fontId="0" fillId="61" borderId="97" xfId="0" applyNumberFormat="1" applyFont="1" applyFill="1" applyBorder="1" applyAlignment="1">
      <alignment horizontal="center" vertical="center"/>
    </xf>
    <xf numFmtId="49" fontId="0" fillId="61" borderId="102" xfId="0" applyNumberFormat="1" applyFill="1" applyBorder="1" applyAlignment="1">
      <alignment horizontal="center" vertical="center"/>
    </xf>
    <xf numFmtId="49" fontId="0" fillId="61" borderId="93" xfId="0" applyNumberFormat="1" applyFill="1" applyBorder="1" applyAlignment="1">
      <alignment horizontal="center" vertical="center"/>
    </xf>
    <xf numFmtId="49" fontId="0" fillId="61" borderId="103" xfId="0" applyNumberFormat="1" applyFill="1" applyBorder="1" applyAlignment="1">
      <alignment horizontal="center" vertical="center"/>
    </xf>
    <xf numFmtId="49" fontId="0" fillId="61" borderId="92" xfId="0" applyNumberFormat="1" applyFill="1" applyBorder="1" applyAlignment="1">
      <alignment horizontal="center" vertical="center"/>
    </xf>
    <xf numFmtId="49" fontId="0" fillId="61" borderId="97" xfId="0" applyNumberFormat="1" applyFill="1" applyBorder="1" applyAlignment="1">
      <alignment horizontal="center" vertical="center"/>
    </xf>
    <xf numFmtId="49" fontId="0" fillId="61" borderId="101" xfId="0" applyNumberFormat="1" applyFont="1" applyFill="1" applyBorder="1" applyAlignment="1" applyProtection="1">
      <alignment horizontal="center" vertical="center"/>
      <protection locked="0"/>
    </xf>
    <xf numFmtId="0" fontId="0" fillId="61" borderId="101" xfId="0" applyFont="1" applyFill="1" applyBorder="1" applyAlignment="1">
      <alignment horizontal="center"/>
    </xf>
    <xf numFmtId="49" fontId="0" fillId="61" borderId="102" xfId="0" applyNumberFormat="1" applyFont="1" applyFill="1" applyBorder="1" applyAlignment="1" applyProtection="1">
      <alignment horizontal="center" vertical="center"/>
      <protection locked="0"/>
    </xf>
    <xf numFmtId="49" fontId="0" fillId="61" borderId="93" xfId="0" applyNumberFormat="1" applyFont="1" applyFill="1" applyBorder="1" applyAlignment="1" applyProtection="1">
      <alignment horizontal="center"/>
      <protection locked="0"/>
    </xf>
    <xf numFmtId="49" fontId="0" fillId="61" borderId="103" xfId="0" applyNumberFormat="1" applyFont="1" applyFill="1" applyBorder="1" applyAlignment="1" applyProtection="1">
      <alignment horizontal="center" vertical="center"/>
      <protection locked="0"/>
    </xf>
    <xf numFmtId="49" fontId="0" fillId="61" borderId="93" xfId="0" applyNumberFormat="1" applyFill="1" applyBorder="1" applyAlignment="1">
      <alignment horizontal="center"/>
    </xf>
    <xf numFmtId="49" fontId="0" fillId="0" borderId="100"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0" fontId="0" fillId="0" borderId="101" xfId="0" applyFont="1" applyFill="1" applyBorder="1" applyAlignment="1">
      <alignment horizontal="center"/>
    </xf>
    <xf numFmtId="49" fontId="0" fillId="0" borderId="93" xfId="0" applyNumberFormat="1" applyFill="1" applyBorder="1" applyAlignment="1">
      <alignment horizontal="center"/>
    </xf>
    <xf numFmtId="49" fontId="0" fillId="0" borderId="103" xfId="0" applyNumberFormat="1" applyFont="1" applyFill="1" applyBorder="1" applyAlignment="1">
      <alignment horizontal="center" vertical="center"/>
    </xf>
    <xf numFmtId="49" fontId="0" fillId="0" borderId="93" xfId="0" applyNumberFormat="1" applyFont="1" applyFill="1" applyBorder="1" applyAlignment="1">
      <alignment horizontal="center"/>
    </xf>
    <xf numFmtId="0" fontId="0" fillId="0" borderId="92"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9" fontId="0" fillId="0" borderId="102" xfId="0" applyNumberFormat="1" applyFill="1" applyBorder="1" applyAlignment="1">
      <alignment horizontal="center" vertical="center"/>
    </xf>
    <xf numFmtId="49" fontId="0" fillId="0" borderId="103" xfId="0" applyNumberFormat="1" applyFill="1" applyBorder="1" applyAlignment="1">
      <alignment horizontal="center" vertical="center"/>
    </xf>
    <xf numFmtId="49" fontId="0" fillId="0" borderId="92" xfId="0" applyNumberFormat="1" applyFill="1" applyBorder="1" applyAlignment="1">
      <alignment horizontal="center" vertical="center"/>
    </xf>
    <xf numFmtId="49" fontId="0" fillId="0" borderId="97" xfId="0" applyNumberForma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49" fontId="0" fillId="0" borderId="102"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0" fontId="0" fillId="0" borderId="107" xfId="0" applyFont="1" applyFill="1" applyBorder="1" applyAlignment="1">
      <alignment horizontal="center"/>
    </xf>
    <xf numFmtId="0" fontId="23" fillId="0" borderId="112" xfId="0" applyFont="1" applyFill="1" applyBorder="1" applyAlignment="1">
      <alignment horizontal="center" vertical="center"/>
    </xf>
    <xf numFmtId="49" fontId="23" fillId="0" borderId="113" xfId="0" applyNumberFormat="1" applyFont="1" applyFill="1" applyBorder="1" applyAlignment="1">
      <alignment horizontal="center" vertical="center"/>
    </xf>
    <xf numFmtId="0" fontId="23" fillId="0" borderId="113" xfId="0" applyFont="1" applyFill="1" applyBorder="1" applyAlignment="1">
      <alignment horizontal="center" vertical="center"/>
    </xf>
    <xf numFmtId="0" fontId="23" fillId="0" borderId="114" xfId="0" applyFont="1" applyFill="1" applyBorder="1" applyAlignment="1">
      <alignment horizontal="center" vertical="center"/>
    </xf>
    <xf numFmtId="49" fontId="23" fillId="0" borderId="115" xfId="0" applyNumberFormat="1" applyFont="1" applyFill="1" applyBorder="1" applyAlignment="1">
      <alignment horizontal="center" vertical="center" wrapText="1"/>
    </xf>
    <xf numFmtId="49" fontId="23" fillId="0" borderId="116" xfId="0" applyNumberFormat="1" applyFont="1" applyFill="1" applyBorder="1" applyAlignment="1">
      <alignment horizontal="center" vertical="center" wrapText="1"/>
    </xf>
    <xf numFmtId="0" fontId="23" fillId="0" borderId="118" xfId="0" applyFont="1" applyFill="1" applyBorder="1" applyAlignment="1">
      <alignment horizontal="center" vertical="center" wrapText="1"/>
    </xf>
    <xf numFmtId="0" fontId="23" fillId="0" borderId="119" xfId="0" applyFont="1" applyFill="1" applyBorder="1" applyAlignment="1">
      <alignment horizontal="center" vertical="center"/>
    </xf>
    <xf numFmtId="49" fontId="23" fillId="0" borderId="120" xfId="0" applyNumberFormat="1" applyFont="1" applyFill="1" applyBorder="1" applyAlignment="1">
      <alignment horizontal="center" vertical="center"/>
    </xf>
    <xf numFmtId="0" fontId="23" fillId="0" borderId="120" xfId="0" applyFont="1" applyFill="1" applyBorder="1" applyAlignment="1">
      <alignment horizontal="center" vertical="center"/>
    </xf>
    <xf numFmtId="49" fontId="23" fillId="0" borderId="121" xfId="0" applyNumberFormat="1" applyFont="1" applyFill="1" applyBorder="1" applyAlignment="1">
      <alignment horizontal="center" vertical="center"/>
    </xf>
    <xf numFmtId="49" fontId="23" fillId="0" borderId="122" xfId="0" applyNumberFormat="1" applyFont="1" applyFill="1" applyBorder="1" applyAlignment="1">
      <alignment horizontal="center" vertical="center" wrapText="1"/>
    </xf>
    <xf numFmtId="49" fontId="23" fillId="0" borderId="123" xfId="0" applyNumberFormat="1" applyFont="1" applyFill="1" applyBorder="1" applyAlignment="1">
      <alignment horizontal="center" vertical="center" wrapText="1"/>
    </xf>
    <xf numFmtId="0" fontId="23" fillId="0" borderId="124" xfId="0" applyFont="1" applyFill="1" applyBorder="1" applyAlignment="1">
      <alignment horizontal="center" vertical="center" textRotation="90"/>
    </xf>
    <xf numFmtId="0" fontId="23" fillId="0" borderId="125" xfId="0" applyFont="1" applyFill="1" applyBorder="1" applyAlignment="1">
      <alignment horizontal="center" vertical="center" textRotation="90"/>
    </xf>
    <xf numFmtId="0" fontId="23" fillId="0" borderId="126" xfId="0" applyFont="1" applyFill="1" applyBorder="1" applyAlignment="1">
      <alignment horizontal="center" vertical="center" textRotation="90"/>
    </xf>
    <xf numFmtId="0" fontId="45" fillId="0" borderId="127" xfId="0" applyFont="1" applyFill="1" applyBorder="1"/>
    <xf numFmtId="49" fontId="0" fillId="61" borderId="128" xfId="0" applyNumberFormat="1" applyFont="1" applyFill="1" applyBorder="1" applyAlignment="1">
      <alignment horizontal="center" vertical="center"/>
    </xf>
    <xf numFmtId="49" fontId="0" fillId="61" borderId="91" xfId="0" applyNumberFormat="1" applyFont="1" applyFill="1" applyBorder="1" applyAlignment="1">
      <alignment horizontal="center"/>
    </xf>
    <xf numFmtId="49" fontId="0" fillId="61" borderId="91" xfId="0" applyNumberFormat="1" applyFill="1" applyBorder="1" applyAlignment="1">
      <alignment horizontal="center" vertical="center"/>
    </xf>
    <xf numFmtId="49" fontId="0" fillId="61" borderId="90" xfId="0" applyNumberFormat="1" applyFill="1" applyBorder="1" applyAlignment="1">
      <alignment horizontal="center" vertical="center"/>
    </xf>
    <xf numFmtId="49" fontId="0" fillId="61" borderId="96" xfId="0" applyNumberFormat="1" applyFill="1" applyBorder="1" applyAlignment="1">
      <alignment horizontal="center" vertical="center"/>
    </xf>
    <xf numFmtId="0" fontId="0" fillId="58" borderId="97" xfId="0" applyFont="1" applyFill="1" applyBorder="1"/>
    <xf numFmtId="49" fontId="0" fillId="61" borderId="130" xfId="0" applyNumberFormat="1" applyFont="1" applyFill="1" applyBorder="1" applyAlignment="1">
      <alignment horizontal="center" vertical="center"/>
    </xf>
    <xf numFmtId="49" fontId="0" fillId="61" borderId="131" xfId="0" applyNumberFormat="1" applyFont="1" applyFill="1" applyBorder="1" applyAlignment="1">
      <alignment horizontal="center" vertical="center"/>
    </xf>
    <xf numFmtId="0" fontId="0" fillId="58" borderId="134" xfId="0" applyFont="1" applyFill="1" applyBorder="1"/>
    <xf numFmtId="0" fontId="0" fillId="58" borderId="98" xfId="0" applyFont="1" applyFill="1" applyBorder="1"/>
    <xf numFmtId="0" fontId="4" fillId="58" borderId="93" xfId="0" applyFont="1" applyFill="1" applyBorder="1" applyAlignment="1">
      <alignment horizontal="center" vertical="center"/>
    </xf>
    <xf numFmtId="10" fontId="4" fillId="58" borderId="93" xfId="0" applyNumberFormat="1" applyFont="1" applyFill="1" applyBorder="1" applyAlignment="1">
      <alignment horizontal="center" vertical="center"/>
    </xf>
    <xf numFmtId="49" fontId="4" fillId="0" borderId="93" xfId="93" applyNumberFormat="1" applyFont="1" applyFill="1" applyBorder="1" applyAlignment="1">
      <alignment horizontal="center" vertical="center" wrapText="1"/>
    </xf>
    <xf numFmtId="49" fontId="4" fillId="58" borderId="93" xfId="93" applyNumberFormat="1" applyFont="1" applyFill="1" applyBorder="1" applyAlignment="1">
      <alignment horizontal="center" vertical="center" wrapText="1"/>
    </xf>
    <xf numFmtId="49" fontId="4" fillId="0" borderId="93" xfId="102"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9" fontId="4" fillId="0" borderId="0" xfId="93" applyNumberFormat="1" applyFont="1" applyFill="1" applyBorder="1" applyAlignment="1">
      <alignment horizontal="center" vertical="center"/>
    </xf>
    <xf numFmtId="49" fontId="4" fillId="0" borderId="0" xfId="93" applyNumberFormat="1" applyFont="1" applyFill="1" applyBorder="1" applyAlignment="1">
      <alignment horizontal="center" vertical="center" wrapText="1"/>
    </xf>
    <xf numFmtId="49" fontId="4" fillId="0" borderId="0" xfId="102" applyNumberFormat="1" applyFont="1" applyFill="1" applyBorder="1" applyAlignment="1">
      <alignment horizontal="center" vertical="center" wrapText="1"/>
    </xf>
    <xf numFmtId="49" fontId="23" fillId="0" borderId="135" xfId="93" applyNumberFormat="1" applyFont="1" applyFill="1" applyBorder="1" applyAlignment="1">
      <alignment horizontal="center" vertical="center" wrapText="1"/>
    </xf>
    <xf numFmtId="0" fontId="23" fillId="0" borderId="135" xfId="0" applyFont="1" applyBorder="1" applyAlignment="1">
      <alignment horizontal="center" vertical="center"/>
    </xf>
    <xf numFmtId="49" fontId="23" fillId="0" borderId="136" xfId="93" applyNumberFormat="1" applyFont="1" applyFill="1" applyBorder="1" applyAlignment="1">
      <alignment horizontal="center" vertical="center" wrapText="1"/>
    </xf>
    <xf numFmtId="49" fontId="23" fillId="0" borderId="137" xfId="93" applyNumberFormat="1" applyFont="1" applyFill="1" applyBorder="1" applyAlignment="1">
      <alignment horizontal="left" vertical="center" wrapText="1"/>
    </xf>
    <xf numFmtId="49" fontId="23" fillId="0" borderId="138" xfId="93" applyNumberFormat="1" applyFont="1" applyFill="1" applyBorder="1" applyAlignment="1">
      <alignment horizontal="center" vertical="center" wrapText="1"/>
    </xf>
    <xf numFmtId="49" fontId="23" fillId="28" borderId="138" xfId="93" applyNumberFormat="1" applyFont="1" applyFill="1" applyBorder="1" applyAlignment="1">
      <alignment horizontal="center" vertical="center" wrapText="1"/>
    </xf>
    <xf numFmtId="49" fontId="23" fillId="27" borderId="138" xfId="93" applyNumberFormat="1" applyFont="1" applyFill="1" applyBorder="1" applyAlignment="1">
      <alignment horizontal="center" vertical="center" wrapText="1"/>
    </xf>
    <xf numFmtId="0" fontId="23" fillId="0" borderId="139" xfId="0" applyFont="1" applyFill="1" applyBorder="1" applyAlignment="1">
      <alignment horizontal="center" vertical="center" wrapText="1"/>
    </xf>
    <xf numFmtId="0" fontId="4" fillId="58" borderId="91" xfId="0" applyFont="1" applyFill="1" applyBorder="1" applyAlignment="1">
      <alignment horizontal="center" vertical="center"/>
    </xf>
    <xf numFmtId="10" fontId="4" fillId="58" borderId="91" xfId="0" applyNumberFormat="1" applyFont="1" applyFill="1" applyBorder="1" applyAlignment="1">
      <alignment horizontal="center" vertical="center"/>
    </xf>
    <xf numFmtId="49" fontId="4" fillId="0" borderId="95" xfId="102" applyNumberFormat="1" applyFont="1" applyFill="1" applyBorder="1" applyAlignment="1">
      <alignment horizontal="center" vertical="center" wrapText="1"/>
    </xf>
    <xf numFmtId="49" fontId="4" fillId="0" borderId="95" xfId="93" applyNumberFormat="1" applyFont="1" applyFill="1" applyBorder="1" applyAlignment="1">
      <alignment horizontal="center" vertical="center" wrapText="1"/>
    </xf>
    <xf numFmtId="10" fontId="4" fillId="58" borderId="95"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0" fontId="4" fillId="0" borderId="93" xfId="0" applyFont="1" applyFill="1" applyBorder="1" applyAlignment="1">
      <alignment horizontal="center" vertical="center"/>
    </xf>
    <xf numFmtId="0" fontId="4" fillId="0" borderId="93" xfId="0" applyFont="1" applyFill="1" applyBorder="1" applyAlignment="1">
      <alignment horizontal="center" vertical="center" wrapText="1"/>
    </xf>
    <xf numFmtId="49" fontId="4" fillId="0" borderId="93" xfId="93" applyNumberFormat="1" applyFont="1" applyFill="1" applyBorder="1" applyAlignment="1">
      <alignment horizontal="center" vertical="center"/>
    </xf>
    <xf numFmtId="0" fontId="4" fillId="0" borderId="93" xfId="0" applyFont="1" applyBorder="1" applyAlignment="1">
      <alignment horizontal="center" vertical="center"/>
    </xf>
    <xf numFmtId="0" fontId="4" fillId="0" borderId="90" xfId="0" applyFont="1" applyFill="1" applyBorder="1" applyAlignment="1">
      <alignment horizontal="center" vertical="center"/>
    </xf>
    <xf numFmtId="0" fontId="4" fillId="0" borderId="91" xfId="0" applyFont="1" applyFill="1" applyBorder="1" applyAlignment="1">
      <alignment horizontal="center" vertical="center" wrapText="1"/>
    </xf>
    <xf numFmtId="0" fontId="4" fillId="0" borderId="91" xfId="0" applyFont="1" applyFill="1" applyBorder="1" applyAlignment="1">
      <alignment horizontal="center" vertical="center"/>
    </xf>
    <xf numFmtId="49" fontId="4" fillId="0" borderId="91" xfId="93" applyNumberFormat="1" applyFont="1" applyFill="1" applyBorder="1" applyAlignment="1">
      <alignment horizontal="center" vertical="center"/>
    </xf>
    <xf numFmtId="49" fontId="4" fillId="0" borderId="91" xfId="102" applyNumberFormat="1" applyFont="1" applyFill="1" applyBorder="1" applyAlignment="1">
      <alignment horizontal="center" vertical="center" wrapText="1"/>
    </xf>
    <xf numFmtId="49" fontId="4" fillId="0" borderId="91" xfId="93" applyNumberFormat="1" applyFont="1" applyFill="1" applyBorder="1" applyAlignment="1">
      <alignment horizontal="center" vertical="center" wrapText="1"/>
    </xf>
    <xf numFmtId="0" fontId="4" fillId="0" borderId="92"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wrapText="1"/>
    </xf>
    <xf numFmtId="0" fontId="4" fillId="0" borderId="95" xfId="0" applyFont="1" applyFill="1" applyBorder="1" applyAlignment="1">
      <alignment horizontal="center" vertical="center"/>
    </xf>
    <xf numFmtId="49" fontId="4" fillId="0" borderId="95" xfId="93" applyNumberFormat="1" applyFont="1" applyFill="1" applyBorder="1" applyAlignment="1">
      <alignment horizontal="center" vertical="center"/>
    </xf>
    <xf numFmtId="0" fontId="23" fillId="0" borderId="0" xfId="105" applyFont="1" applyAlignment="1">
      <alignment vertical="top" wrapText="1"/>
    </xf>
    <xf numFmtId="0" fontId="23" fillId="0" borderId="0" xfId="105" applyFont="1" applyAlignment="1">
      <alignment vertical="top"/>
    </xf>
    <xf numFmtId="0" fontId="4" fillId="0" borderId="0" xfId="105" applyFont="1"/>
    <xf numFmtId="0" fontId="4" fillId="0" borderId="0" xfId="0" applyFont="1" applyFill="1" applyBorder="1" applyAlignment="1">
      <alignment wrapText="1"/>
    </xf>
    <xf numFmtId="0" fontId="4" fillId="0" borderId="0" xfId="105" applyFont="1" applyAlignment="1">
      <alignment vertical="top" wrapText="1"/>
    </xf>
    <xf numFmtId="0" fontId="31" fillId="0" borderId="0" xfId="0" applyFont="1"/>
    <xf numFmtId="0" fontId="4" fillId="0" borderId="96" xfId="0" applyFont="1" applyFill="1" applyBorder="1"/>
    <xf numFmtId="0" fontId="4" fillId="0" borderId="97" xfId="0" applyFont="1" applyFill="1" applyBorder="1"/>
    <xf numFmtId="0" fontId="4" fillId="0" borderId="0" xfId="105" applyFont="1" applyAlignment="1">
      <alignment vertical="top"/>
    </xf>
    <xf numFmtId="0" fontId="4" fillId="0" borderId="0" xfId="105" applyFont="1" applyAlignment="1"/>
    <xf numFmtId="0" fontId="31" fillId="0" borderId="0" xfId="0" applyFont="1" applyAlignment="1"/>
    <xf numFmtId="0" fontId="4" fillId="57" borderId="0" xfId="0" applyFont="1" applyFill="1"/>
    <xf numFmtId="0" fontId="4" fillId="0" borderId="98" xfId="0" applyFont="1" applyFill="1" applyBorder="1"/>
    <xf numFmtId="0" fontId="23" fillId="57" borderId="0" xfId="0" applyFont="1" applyFill="1"/>
    <xf numFmtId="0" fontId="77" fillId="0" borderId="0" xfId="0" applyFont="1"/>
    <xf numFmtId="0" fontId="4" fillId="0" borderId="0" xfId="0" applyFont="1" applyAlignment="1">
      <alignment horizontal="justify"/>
    </xf>
    <xf numFmtId="0" fontId="0" fillId="0" borderId="78" xfId="197" applyFont="1" applyFill="1" applyBorder="1" applyAlignment="1">
      <alignment horizontal="center" vertical="center"/>
    </xf>
    <xf numFmtId="0" fontId="0" fillId="58" borderId="62" xfId="0" applyFont="1" applyFill="1" applyBorder="1" applyAlignment="1">
      <alignment horizontal="center" vertical="center"/>
    </xf>
    <xf numFmtId="0" fontId="0" fillId="0" borderId="78" xfId="0" applyFont="1" applyFill="1" applyBorder="1" applyAlignment="1">
      <alignment horizontal="center" vertical="center"/>
    </xf>
    <xf numFmtId="0" fontId="0" fillId="58" borderId="78" xfId="197" applyFont="1" applyFill="1" applyBorder="1" applyAlignment="1">
      <alignment horizontal="center" vertical="center"/>
    </xf>
    <xf numFmtId="49" fontId="0" fillId="58" borderId="78" xfId="197" applyNumberFormat="1" applyFont="1" applyFill="1" applyBorder="1" applyAlignment="1">
      <alignment horizontal="center" vertical="center"/>
    </xf>
    <xf numFmtId="49" fontId="0" fillId="58" borderId="78" xfId="197" applyNumberFormat="1" applyFont="1" applyFill="1" applyBorder="1" applyAlignment="1">
      <alignment horizontal="center" vertical="center" wrapText="1"/>
    </xf>
    <xf numFmtId="49" fontId="4" fillId="58" borderId="33" xfId="197" applyNumberFormat="1" applyFont="1" applyFill="1" applyBorder="1" applyAlignment="1">
      <alignment horizontal="center" vertical="center" wrapText="1"/>
    </xf>
    <xf numFmtId="0" fontId="23" fillId="0" borderId="135" xfId="197" applyFont="1" applyFill="1" applyBorder="1" applyAlignment="1">
      <alignment horizontal="center" vertical="center" wrapText="1"/>
    </xf>
    <xf numFmtId="0" fontId="23" fillId="0" borderId="140" xfId="197" applyFont="1" applyFill="1" applyBorder="1" applyAlignment="1">
      <alignment horizontal="center" vertical="center" wrapText="1"/>
    </xf>
    <xf numFmtId="0" fontId="23" fillId="0" borderId="143" xfId="197" applyFont="1" applyFill="1" applyBorder="1" applyAlignment="1">
      <alignment horizontal="center" vertical="center" wrapText="1"/>
    </xf>
    <xf numFmtId="0" fontId="0" fillId="0" borderId="83" xfId="197" applyFont="1" applyFill="1" applyBorder="1" applyAlignment="1">
      <alignment horizontal="center" vertical="center"/>
    </xf>
    <xf numFmtId="0" fontId="0" fillId="58" borderId="83" xfId="197" applyFont="1" applyFill="1" applyBorder="1" applyAlignment="1">
      <alignment horizontal="center" vertical="center"/>
    </xf>
    <xf numFmtId="49" fontId="0" fillId="58" borderId="83" xfId="197" applyNumberFormat="1" applyFont="1" applyFill="1" applyBorder="1" applyAlignment="1">
      <alignment horizontal="center" vertical="center"/>
    </xf>
    <xf numFmtId="0" fontId="23" fillId="0" borderId="144" xfId="197" applyFont="1" applyFill="1" applyBorder="1" applyAlignment="1">
      <alignment horizontal="center" vertical="center" wrapText="1"/>
    </xf>
    <xf numFmtId="0" fontId="23" fillId="0" borderId="145" xfId="197" applyFont="1" applyFill="1" applyBorder="1" applyAlignment="1">
      <alignment horizontal="center" vertical="center" wrapText="1"/>
    </xf>
    <xf numFmtId="0" fontId="23" fillId="0" borderId="146" xfId="197" applyFont="1" applyFill="1" applyBorder="1" applyAlignment="1">
      <alignment horizontal="center" vertical="center" wrapText="1"/>
    </xf>
    <xf numFmtId="49" fontId="0" fillId="58" borderId="10" xfId="197" applyNumberFormat="1" applyFont="1" applyFill="1" applyBorder="1" applyAlignment="1">
      <alignment horizontal="center" vertical="center"/>
    </xf>
    <xf numFmtId="0" fontId="4" fillId="0" borderId="109" xfId="197" applyFont="1" applyFill="1" applyBorder="1" applyAlignment="1">
      <alignment horizontal="center" vertical="center"/>
    </xf>
    <xf numFmtId="0" fontId="23" fillId="0" borderId="147" xfId="197" applyFont="1" applyFill="1" applyBorder="1" applyAlignment="1">
      <alignment horizontal="center" vertical="center"/>
    </xf>
    <xf numFmtId="49" fontId="0" fillId="58" borderId="83" xfId="197" applyNumberFormat="1"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141" xfId="0" applyFont="1" applyFill="1" applyBorder="1" applyAlignment="1">
      <alignment horizontal="center" vertical="center"/>
    </xf>
    <xf numFmtId="0" fontId="0" fillId="0" borderId="141" xfId="0" applyFont="1" applyFill="1" applyBorder="1" applyAlignment="1">
      <alignment horizontal="center"/>
    </xf>
    <xf numFmtId="0" fontId="0" fillId="0" borderId="141" xfId="0" applyBorder="1" applyAlignment="1">
      <alignment horizontal="center"/>
    </xf>
    <xf numFmtId="0" fontId="0" fillId="0" borderId="141" xfId="0" applyBorder="1"/>
    <xf numFmtId="0" fontId="0" fillId="0" borderId="141" xfId="0" applyFont="1" applyBorder="1" applyAlignment="1">
      <alignment horizontal="center"/>
    </xf>
    <xf numFmtId="0" fontId="4" fillId="62" borderId="78" xfId="0" applyFont="1" applyFill="1" applyBorder="1" applyAlignment="1">
      <alignment horizontal="center"/>
    </xf>
    <xf numFmtId="0" fontId="4" fillId="62" borderId="96" xfId="0" applyFont="1" applyFill="1" applyBorder="1" applyAlignment="1">
      <alignment horizontal="center"/>
    </xf>
    <xf numFmtId="0" fontId="0" fillId="0" borderId="78" xfId="0" applyFill="1" applyBorder="1" applyAlignment="1">
      <alignment horizontal="center" vertical="center" wrapText="1"/>
    </xf>
    <xf numFmtId="0" fontId="0" fillId="0" borderId="78" xfId="0" applyFont="1" applyFill="1" applyBorder="1" applyAlignment="1">
      <alignment horizontal="center"/>
    </xf>
    <xf numFmtId="0" fontId="0" fillId="0" borderId="78" xfId="0" applyFont="1" applyBorder="1" applyAlignment="1">
      <alignment horizontal="center"/>
    </xf>
    <xf numFmtId="0" fontId="0" fillId="0" borderId="78" xfId="0" applyBorder="1"/>
    <xf numFmtId="0" fontId="0" fillId="0" borderId="78" xfId="0" applyBorder="1" applyAlignment="1">
      <alignment horizontal="center"/>
    </xf>
    <xf numFmtId="0" fontId="4" fillId="0" borderId="78" xfId="0" applyFont="1" applyBorder="1"/>
    <xf numFmtId="0" fontId="0" fillId="62" borderId="78" xfId="0" applyFont="1" applyFill="1" applyBorder="1" applyAlignment="1">
      <alignment horizontal="center"/>
    </xf>
    <xf numFmtId="0" fontId="0" fillId="61" borderId="78" xfId="0" applyFont="1" applyFill="1" applyBorder="1" applyAlignment="1">
      <alignment horizontal="center"/>
    </xf>
    <xf numFmtId="0" fontId="23" fillId="0" borderId="71" xfId="0" applyFont="1" applyFill="1" applyBorder="1" applyAlignment="1">
      <alignment horizontal="center" vertical="center"/>
    </xf>
    <xf numFmtId="0" fontId="0" fillId="0" borderId="92" xfId="0" applyFill="1" applyBorder="1" applyAlignment="1">
      <alignment horizontal="center"/>
    </xf>
    <xf numFmtId="0" fontId="0" fillId="0" borderId="94" xfId="0" applyFont="1" applyFill="1" applyBorder="1" applyAlignment="1">
      <alignment horizontal="center"/>
    </xf>
    <xf numFmtId="0" fontId="0" fillId="0" borderId="95" xfId="0" applyFont="1" applyFill="1" applyBorder="1" applyAlignment="1">
      <alignment horizontal="center"/>
    </xf>
    <xf numFmtId="3" fontId="0" fillId="0" borderId="95" xfId="0" applyNumberFormat="1" applyFont="1" applyFill="1" applyBorder="1" applyAlignment="1">
      <alignment horizontal="right"/>
    </xf>
    <xf numFmtId="0" fontId="0" fillId="0" borderId="95" xfId="0" applyFill="1" applyBorder="1" applyAlignment="1">
      <alignment horizontal="center"/>
    </xf>
    <xf numFmtId="0" fontId="25" fillId="0" borderId="0" xfId="0" applyFont="1" applyFill="1" applyBorder="1" applyAlignment="1">
      <alignment horizontal="center" vertical="center" wrapText="1"/>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6" fillId="0" borderId="1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6" xfId="0" applyFont="1" applyFill="1" applyBorder="1" applyAlignment="1">
      <alignment horizontal="center" vertical="center" wrapText="1"/>
    </xf>
    <xf numFmtId="0" fontId="0" fillId="0" borderId="0" xfId="0" applyFont="1" applyAlignment="1">
      <alignment wrapText="1"/>
    </xf>
    <xf numFmtId="0" fontId="0" fillId="0" borderId="0" xfId="0" pivotButton="1" applyAlignment="1">
      <alignment wrapText="1"/>
    </xf>
    <xf numFmtId="0" fontId="0" fillId="0" borderId="0" xfId="0" applyNumberFormat="1" applyAlignment="1">
      <alignment wrapText="1"/>
    </xf>
    <xf numFmtId="0" fontId="0" fillId="0" borderId="0" xfId="105" applyFont="1"/>
    <xf numFmtId="0" fontId="23" fillId="58" borderId="10" xfId="0" applyFont="1" applyFill="1" applyBorder="1" applyAlignment="1">
      <alignment horizontal="center" vertical="center" wrapText="1"/>
    </xf>
    <xf numFmtId="0" fontId="0" fillId="0" borderId="0" xfId="105" applyFont="1" applyAlignment="1">
      <alignment vertical="top" wrapText="1"/>
    </xf>
    <xf numFmtId="0" fontId="0" fillId="0" borderId="0" xfId="0" applyFont="1" applyAlignment="1">
      <alignment horizontal="center" wrapText="1"/>
    </xf>
    <xf numFmtId="0" fontId="0" fillId="0" borderId="0" xfId="0" applyFont="1" applyAlignment="1">
      <alignment horizontal="justify"/>
    </xf>
    <xf numFmtId="0" fontId="0" fillId="0" borderId="0" xfId="0" applyFont="1" applyFill="1" applyAlignment="1">
      <alignment horizontal="center" wrapText="1"/>
    </xf>
    <xf numFmtId="0" fontId="23" fillId="0" borderId="0" xfId="105" applyFont="1" applyAlignment="1">
      <alignment horizontal="center" vertical="top" wrapText="1"/>
    </xf>
    <xf numFmtId="0" fontId="23" fillId="0" borderId="0" xfId="105" applyFont="1" applyAlignment="1">
      <alignment horizontal="center" vertical="top"/>
    </xf>
    <xf numFmtId="0" fontId="0" fillId="0" borderId="0" xfId="105" applyFont="1" applyAlignment="1">
      <alignment horizontal="center"/>
    </xf>
    <xf numFmtId="0" fontId="0" fillId="0" borderId="0" xfId="105" applyFont="1" applyAlignment="1">
      <alignment horizontal="center" vertical="top" wrapText="1"/>
    </xf>
    <xf numFmtId="0" fontId="31" fillId="0" borderId="0" xfId="0" applyFont="1" applyAlignment="1">
      <alignment horizontal="center"/>
    </xf>
    <xf numFmtId="0" fontId="0" fillId="0" borderId="0" xfId="105" applyFont="1" applyAlignment="1">
      <alignment horizontal="center" vertical="top"/>
    </xf>
    <xf numFmtId="0" fontId="0" fillId="57" borderId="0" xfId="0" applyFont="1" applyFill="1" applyAlignment="1">
      <alignment horizontal="center"/>
    </xf>
    <xf numFmtId="0" fontId="34" fillId="0" borderId="0" xfId="0" applyFont="1" applyAlignment="1">
      <alignment horizontal="center"/>
    </xf>
    <xf numFmtId="0" fontId="28" fillId="0" borderId="0" xfId="0" applyFont="1" applyAlignment="1">
      <alignment horizontal="center"/>
    </xf>
    <xf numFmtId="0" fontId="23" fillId="57" borderId="0" xfId="0" applyFont="1" applyFill="1" applyAlignment="1">
      <alignment horizontal="center"/>
    </xf>
    <xf numFmtId="0" fontId="77" fillId="0" borderId="0" xfId="0" applyFont="1" applyAlignment="1">
      <alignment horizontal="center"/>
    </xf>
    <xf numFmtId="0" fontId="0" fillId="0" borderId="62" xfId="0" applyFont="1" applyBorder="1" applyAlignment="1">
      <alignment horizontal="center" vertical="center" wrapText="1"/>
    </xf>
    <xf numFmtId="0" fontId="0" fillId="0" borderId="21" xfId="0" applyFont="1" applyFill="1" applyBorder="1" applyAlignment="1">
      <alignment horizontal="center" vertical="center" wrapText="1"/>
    </xf>
    <xf numFmtId="0" fontId="26" fillId="0" borderId="149" xfId="0" applyFont="1" applyFill="1" applyBorder="1" applyAlignment="1">
      <alignment horizontal="center" vertical="center"/>
    </xf>
    <xf numFmtId="0" fontId="23" fillId="58" borderId="149" xfId="0" applyFont="1" applyFill="1" applyBorder="1" applyAlignment="1">
      <alignment horizontal="center" vertical="center"/>
    </xf>
    <xf numFmtId="0" fontId="23" fillId="0" borderId="6" xfId="0" applyFont="1" applyFill="1" applyBorder="1" applyAlignment="1">
      <alignment horizontal="center" vertical="center"/>
    </xf>
    <xf numFmtId="49" fontId="0" fillId="61" borderId="150" xfId="0" applyNumberFormat="1" applyFont="1" applyFill="1" applyBorder="1" applyAlignment="1">
      <alignment horizontal="center" vertical="center"/>
    </xf>
    <xf numFmtId="49" fontId="0" fillId="61" borderId="151" xfId="0" applyNumberFormat="1" applyFont="1" applyFill="1" applyBorder="1" applyAlignment="1">
      <alignment horizontal="center" vertical="center"/>
    </xf>
    <xf numFmtId="0" fontId="0" fillId="58" borderId="152" xfId="0" applyFont="1" applyFill="1" applyBorder="1"/>
    <xf numFmtId="49" fontId="28" fillId="0" borderId="153" xfId="0" applyNumberFormat="1" applyFont="1" applyFill="1" applyBorder="1" applyAlignment="1">
      <alignment horizontal="center" vertical="center"/>
    </xf>
    <xf numFmtId="49" fontId="0" fillId="0" borderId="150" xfId="0" applyNumberFormat="1" applyFont="1" applyFill="1" applyBorder="1" applyAlignment="1">
      <alignment horizontal="center" vertical="center"/>
    </xf>
    <xf numFmtId="49" fontId="0" fillId="0" borderId="151" xfId="0" applyNumberFormat="1" applyFont="1" applyFill="1" applyBorder="1" applyAlignment="1">
      <alignment horizontal="center" vertical="center"/>
    </xf>
    <xf numFmtId="0" fontId="0" fillId="0" borderId="151" xfId="0" applyFont="1" applyFill="1" applyBorder="1" applyAlignment="1">
      <alignment horizontal="center"/>
    </xf>
    <xf numFmtId="0" fontId="0" fillId="58" borderId="154" xfId="0" applyFont="1" applyFill="1" applyBorder="1"/>
    <xf numFmtId="0" fontId="0" fillId="58" borderId="155" xfId="0" applyFont="1" applyFill="1" applyBorder="1"/>
    <xf numFmtId="49" fontId="28" fillId="0" borderId="156" xfId="0" applyNumberFormat="1" applyFont="1" applyFill="1" applyBorder="1" applyAlignment="1">
      <alignment horizontal="center" vertical="center"/>
    </xf>
    <xf numFmtId="49" fontId="0" fillId="0" borderId="158" xfId="0" applyNumberFormat="1" applyFont="1" applyFill="1" applyBorder="1" applyAlignment="1">
      <alignment horizontal="center" vertical="center"/>
    </xf>
    <xf numFmtId="49" fontId="0" fillId="0" borderId="160" xfId="0" applyNumberFormat="1" applyFont="1" applyFill="1" applyBorder="1" applyAlignment="1">
      <alignment horizontal="center" vertical="center"/>
    </xf>
    <xf numFmtId="49" fontId="0" fillId="0" borderId="156" xfId="0" applyNumberFormat="1" applyFont="1" applyFill="1" applyBorder="1" applyAlignment="1">
      <alignment horizontal="center"/>
    </xf>
    <xf numFmtId="49" fontId="0" fillId="0" borderId="159" xfId="0" applyNumberFormat="1" applyFont="1" applyFill="1" applyBorder="1" applyAlignment="1">
      <alignment horizontal="center" vertical="center"/>
    </xf>
    <xf numFmtId="49" fontId="0" fillId="0" borderId="161" xfId="0" applyNumberFormat="1" applyFont="1" applyFill="1" applyBorder="1" applyAlignment="1">
      <alignment horizontal="center" vertical="center"/>
    </xf>
    <xf numFmtId="0" fontId="0" fillId="58" borderId="166" xfId="0" applyFont="1" applyFill="1" applyBorder="1"/>
    <xf numFmtId="49" fontId="0" fillId="0" borderId="167" xfId="0" applyNumberFormat="1" applyFont="1" applyFill="1" applyBorder="1" applyAlignment="1">
      <alignment horizontal="center" vertical="center"/>
    </xf>
    <xf numFmtId="49" fontId="0" fillId="0" borderId="79" xfId="0" applyNumberFormat="1" applyFont="1" applyFill="1" applyBorder="1" applyAlignment="1">
      <alignment horizontal="center"/>
    </xf>
    <xf numFmtId="49" fontId="0" fillId="0" borderId="74" xfId="0" applyNumberFormat="1" applyFont="1" applyFill="1" applyBorder="1" applyAlignment="1">
      <alignment horizontal="center" vertical="center"/>
    </xf>
    <xf numFmtId="49" fontId="0" fillId="61" borderId="148" xfId="0" applyNumberFormat="1" applyFont="1" applyFill="1" applyBorder="1" applyAlignment="1">
      <alignment horizontal="center" vertical="center"/>
    </xf>
    <xf numFmtId="49" fontId="0" fillId="61" borderId="141" xfId="0" applyNumberFormat="1" applyFont="1" applyFill="1" applyBorder="1" applyAlignment="1">
      <alignment horizontal="center" vertical="center"/>
    </xf>
    <xf numFmtId="49" fontId="0" fillId="61" borderId="141" xfId="0" applyNumberFormat="1" applyFont="1" applyFill="1" applyBorder="1" applyAlignment="1">
      <alignment horizontal="center"/>
    </xf>
    <xf numFmtId="0" fontId="0" fillId="61" borderId="141" xfId="0" applyNumberFormat="1" applyFont="1" applyFill="1" applyBorder="1" applyAlignment="1">
      <alignment horizontal="center" vertical="center"/>
    </xf>
    <xf numFmtId="49" fontId="0" fillId="61" borderId="141" xfId="0" applyNumberFormat="1" applyFill="1" applyBorder="1" applyAlignment="1">
      <alignment horizontal="center" vertical="center"/>
    </xf>
    <xf numFmtId="49" fontId="0" fillId="61" borderId="142" xfId="0" applyNumberFormat="1" applyFill="1" applyBorder="1" applyAlignment="1">
      <alignment horizontal="center" vertical="center"/>
    </xf>
    <xf numFmtId="49" fontId="0" fillId="63" borderId="92" xfId="0" applyNumberFormat="1" applyFont="1" applyFill="1" applyBorder="1" applyAlignment="1">
      <alignment horizontal="center" vertical="center"/>
    </xf>
    <xf numFmtId="49" fontId="0" fillId="63" borderId="93" xfId="0" applyNumberFormat="1" applyFont="1" applyFill="1" applyBorder="1" applyAlignment="1">
      <alignment horizontal="center" vertical="center"/>
    </xf>
    <xf numFmtId="49" fontId="0" fillId="63" borderId="93" xfId="0" applyNumberFormat="1" applyFont="1" applyFill="1" applyBorder="1" applyAlignment="1">
      <alignment horizontal="center"/>
    </xf>
    <xf numFmtId="49" fontId="0" fillId="63" borderId="93" xfId="0" applyNumberFormat="1" applyFill="1" applyBorder="1" applyAlignment="1">
      <alignment horizontal="center" vertical="center"/>
    </xf>
    <xf numFmtId="49" fontId="0" fillId="63" borderId="97" xfId="0" applyNumberFormat="1" applyFill="1" applyBorder="1" applyAlignment="1">
      <alignment horizontal="center" vertical="center"/>
    </xf>
    <xf numFmtId="0" fontId="0" fillId="63" borderId="93" xfId="0" applyNumberFormat="1" applyFont="1" applyFill="1" applyBorder="1" applyAlignment="1">
      <alignment horizontal="center" vertical="center"/>
    </xf>
    <xf numFmtId="49" fontId="0" fillId="63" borderId="93" xfId="0" applyNumberFormat="1" applyFill="1" applyBorder="1" applyAlignment="1">
      <alignment horizontal="center"/>
    </xf>
    <xf numFmtId="49" fontId="0" fillId="63" borderId="93" xfId="0" applyNumberFormat="1" applyFont="1" applyFill="1" applyBorder="1" applyAlignment="1" applyProtection="1">
      <alignment horizontal="center" vertical="center"/>
      <protection locked="0"/>
    </xf>
    <xf numFmtId="0" fontId="0" fillId="63" borderId="93" xfId="0" applyFont="1" applyFill="1" applyBorder="1" applyAlignment="1">
      <alignment horizontal="center"/>
    </xf>
    <xf numFmtId="49" fontId="0" fillId="63" borderId="93" xfId="0" applyNumberFormat="1" applyFont="1" applyFill="1" applyBorder="1" applyAlignment="1" applyProtection="1">
      <alignment horizontal="center"/>
      <protection locked="0"/>
    </xf>
    <xf numFmtId="1" fontId="0" fillId="63" borderId="93" xfId="0" applyNumberFormat="1" applyFont="1" applyFill="1" applyBorder="1" applyAlignment="1" applyProtection="1">
      <alignment horizontal="center" vertical="center"/>
      <protection locked="0"/>
    </xf>
    <xf numFmtId="49" fontId="0" fillId="63" borderId="97" xfId="0" applyNumberFormat="1" applyFont="1" applyFill="1" applyBorder="1" applyAlignment="1">
      <alignment horizontal="center" vertical="center"/>
    </xf>
    <xf numFmtId="49" fontId="0" fillId="63" borderId="93" xfId="0" applyNumberFormat="1" applyFill="1" applyBorder="1" applyAlignment="1" applyProtection="1">
      <alignment horizontal="center" vertical="center"/>
      <protection locked="0"/>
    </xf>
    <xf numFmtId="0" fontId="0" fillId="63" borderId="93" xfId="0" applyNumberFormat="1" applyFont="1" applyFill="1" applyBorder="1" applyAlignment="1" applyProtection="1">
      <alignment horizontal="center" vertical="center"/>
      <protection locked="0"/>
    </xf>
    <xf numFmtId="0" fontId="0" fillId="61" borderId="93" xfId="0" applyFont="1" applyFill="1" applyBorder="1" applyAlignment="1">
      <alignment horizontal="center"/>
    </xf>
    <xf numFmtId="49" fontId="0" fillId="61" borderId="93" xfId="0" applyNumberFormat="1" applyFill="1" applyBorder="1" applyAlignment="1">
      <alignment horizontal="center" vertical="center"/>
    </xf>
    <xf numFmtId="49" fontId="0" fillId="61" borderId="97" xfId="0" applyNumberFormat="1" applyFill="1" applyBorder="1" applyAlignment="1">
      <alignment horizontal="center" vertical="center"/>
    </xf>
    <xf numFmtId="49" fontId="0" fillId="61" borderId="163" xfId="0" applyNumberFormat="1" applyFont="1" applyFill="1" applyBorder="1" applyAlignment="1">
      <alignment horizontal="center" vertical="center"/>
    </xf>
    <xf numFmtId="49" fontId="0" fillId="61" borderId="93" xfId="0" applyNumberFormat="1" applyFont="1" applyFill="1" applyBorder="1" applyAlignment="1">
      <alignment horizontal="center" vertical="center"/>
    </xf>
    <xf numFmtId="49" fontId="0" fillId="61" borderId="97" xfId="0" applyNumberFormat="1" applyFont="1" applyFill="1" applyBorder="1" applyAlignment="1">
      <alignment horizontal="center" vertical="center"/>
    </xf>
    <xf numFmtId="49" fontId="0" fillId="63" borderId="94" xfId="0" applyNumberFormat="1" applyFont="1" applyFill="1" applyBorder="1" applyAlignment="1">
      <alignment horizontal="center" vertical="center"/>
    </xf>
    <xf numFmtId="49" fontId="0" fillId="63" borderId="95" xfId="0" applyNumberFormat="1" applyFont="1" applyFill="1" applyBorder="1" applyAlignment="1">
      <alignment horizontal="center" vertical="center"/>
    </xf>
    <xf numFmtId="0" fontId="0" fillId="63" borderId="95" xfId="0" applyFont="1" applyFill="1" applyBorder="1" applyAlignment="1">
      <alignment horizontal="center"/>
    </xf>
    <xf numFmtId="49" fontId="0" fillId="63" borderId="95" xfId="0" applyNumberFormat="1" applyFont="1" applyFill="1" applyBorder="1" applyAlignment="1">
      <alignment horizontal="center"/>
    </xf>
    <xf numFmtId="49" fontId="0" fillId="63" borderId="95" xfId="0" applyNumberFormat="1" applyFill="1" applyBorder="1" applyAlignment="1">
      <alignment horizontal="center" vertical="center"/>
    </xf>
    <xf numFmtId="49" fontId="0" fillId="63" borderId="98" xfId="0" applyNumberFormat="1" applyFill="1" applyBorder="1" applyAlignment="1">
      <alignment horizontal="center" vertical="center"/>
    </xf>
    <xf numFmtId="0" fontId="0" fillId="0" borderId="0" xfId="0" applyAlignment="1">
      <alignment horizontal="left" wrapText="1"/>
    </xf>
    <xf numFmtId="0" fontId="0" fillId="0" borderId="93" xfId="0" applyFont="1" applyFill="1" applyBorder="1" applyAlignment="1">
      <alignment horizontal="center" vertical="center" wrapText="1"/>
    </xf>
    <xf numFmtId="49" fontId="0" fillId="0" borderId="157" xfId="0" applyNumberFormat="1" applyFont="1" applyFill="1" applyBorder="1" applyAlignment="1">
      <alignment horizontal="center" vertical="center"/>
    </xf>
    <xf numFmtId="49" fontId="0" fillId="61" borderId="158" xfId="0" applyNumberFormat="1" applyFont="1" applyFill="1" applyBorder="1" applyAlignment="1">
      <alignment horizontal="center" vertical="center"/>
    </xf>
    <xf numFmtId="0" fontId="0" fillId="61" borderId="128" xfId="0" applyFont="1" applyFill="1" applyBorder="1" applyAlignment="1">
      <alignment horizontal="center"/>
    </xf>
    <xf numFmtId="49" fontId="28" fillId="0" borderId="93" xfId="0" applyNumberFormat="1" applyFont="1" applyFill="1" applyBorder="1" applyAlignment="1">
      <alignment horizontal="center" vertical="center"/>
    </xf>
    <xf numFmtId="49" fontId="0" fillId="61" borderId="156" xfId="0" applyNumberFormat="1" applyFont="1" applyFill="1" applyBorder="1" applyAlignment="1">
      <alignment horizontal="center"/>
    </xf>
    <xf numFmtId="49" fontId="0" fillId="61" borderId="153" xfId="0" applyNumberFormat="1" applyFont="1" applyFill="1" applyBorder="1" applyAlignment="1">
      <alignment horizontal="center"/>
    </xf>
    <xf numFmtId="49" fontId="28" fillId="0" borderId="103" xfId="0" applyNumberFormat="1" applyFont="1" applyFill="1" applyBorder="1" applyAlignment="1">
      <alignment horizontal="center" vertical="center"/>
    </xf>
    <xf numFmtId="49" fontId="0" fillId="61" borderId="156"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49" fontId="0" fillId="61" borderId="46" xfId="0" applyNumberFormat="1" applyFill="1" applyBorder="1" applyAlignment="1">
      <alignment horizontal="center" vertical="center"/>
    </xf>
    <xf numFmtId="49" fontId="0" fillId="0" borderId="79" xfId="0" applyNumberFormat="1" applyFont="1" applyFill="1" applyBorder="1" applyAlignment="1">
      <alignment horizontal="center" vertical="center"/>
    </xf>
    <xf numFmtId="49" fontId="0" fillId="61" borderId="156" xfId="0" applyNumberFormat="1" applyFill="1" applyBorder="1" applyAlignment="1">
      <alignment horizontal="center" vertical="center"/>
    </xf>
    <xf numFmtId="49" fontId="0" fillId="0" borderId="98" xfId="0" applyNumberFormat="1" applyFont="1" applyFill="1" applyBorder="1" applyAlignment="1">
      <alignment horizontal="center" vertical="center"/>
    </xf>
    <xf numFmtId="49" fontId="0" fillId="61" borderId="155" xfId="0" applyNumberFormat="1" applyFill="1" applyBorder="1" applyAlignment="1">
      <alignment horizontal="center" vertical="center"/>
    </xf>
    <xf numFmtId="49" fontId="0" fillId="0" borderId="167" xfId="0" applyNumberFormat="1" applyFill="1" applyBorder="1" applyAlignment="1">
      <alignment horizontal="center" vertical="center"/>
    </xf>
    <xf numFmtId="49" fontId="0" fillId="61" borderId="160" xfId="0" applyNumberFormat="1" applyFont="1" applyFill="1" applyBorder="1" applyAlignment="1">
      <alignment horizontal="center" vertical="center"/>
    </xf>
    <xf numFmtId="49" fontId="0" fillId="61" borderId="91" xfId="0" applyNumberFormat="1" applyFont="1" applyFill="1" applyBorder="1" applyAlignment="1">
      <alignment horizontal="center" vertical="center"/>
    </xf>
    <xf numFmtId="49" fontId="0" fillId="0" borderId="79" xfId="0" applyNumberFormat="1" applyFill="1" applyBorder="1" applyAlignment="1">
      <alignment horizontal="center" vertical="center"/>
    </xf>
    <xf numFmtId="49" fontId="0" fillId="0" borderId="74" xfId="0" applyNumberFormat="1" applyFill="1" applyBorder="1" applyAlignment="1">
      <alignment horizontal="center" vertical="center"/>
    </xf>
    <xf numFmtId="49" fontId="0" fillId="61" borderId="159" xfId="0" applyNumberFormat="1" applyFont="1" applyFill="1" applyBorder="1" applyAlignment="1">
      <alignment horizontal="center" vertical="center"/>
    </xf>
    <xf numFmtId="49" fontId="0" fillId="0" borderId="94" xfId="0" applyNumberFormat="1" applyFill="1" applyBorder="1" applyAlignment="1">
      <alignment horizontal="center" vertical="center"/>
    </xf>
    <xf numFmtId="49" fontId="0" fillId="0" borderId="98" xfId="0" applyNumberFormat="1" applyFill="1" applyBorder="1" applyAlignment="1">
      <alignment horizontal="center" vertical="center"/>
    </xf>
    <xf numFmtId="0" fontId="0" fillId="0" borderId="0" xfId="105" applyFont="1" applyAlignment="1">
      <alignment vertical="top"/>
    </xf>
    <xf numFmtId="0" fontId="0" fillId="0" borderId="0" xfId="105" applyFont="1" applyAlignment="1"/>
    <xf numFmtId="9" fontId="0" fillId="59" borderId="62" xfId="0" applyNumberFormat="1" applyFont="1" applyFill="1" applyBorder="1" applyAlignment="1">
      <alignment horizontal="center" vertical="center"/>
    </xf>
    <xf numFmtId="0" fontId="0" fillId="0" borderId="0" xfId="0" applyFont="1" applyFill="1" applyAlignment="1"/>
    <xf numFmtId="0" fontId="0" fillId="57" borderId="0" xfId="0" applyFont="1" applyFill="1" applyAlignment="1"/>
    <xf numFmtId="0" fontId="23" fillId="57" borderId="0" xfId="0" applyFont="1" applyFill="1" applyAlignment="1"/>
    <xf numFmtId="0" fontId="77" fillId="0" borderId="0" xfId="0" applyFont="1" applyAlignment="1"/>
    <xf numFmtId="9" fontId="0" fillId="59" borderId="62" xfId="0" quotePrefix="1" applyNumberFormat="1" applyFont="1" applyFill="1" applyBorder="1" applyAlignment="1">
      <alignment horizontal="center" vertical="center"/>
    </xf>
    <xf numFmtId="0" fontId="23" fillId="0" borderId="149" xfId="0" applyFont="1" applyBorder="1" applyAlignment="1">
      <alignment horizontal="center"/>
    </xf>
    <xf numFmtId="0" fontId="0" fillId="0" borderId="149" xfId="0" applyFont="1" applyFill="1" applyBorder="1" applyAlignment="1">
      <alignment vertical="center"/>
    </xf>
    <xf numFmtId="0" fontId="23" fillId="0" borderId="86" xfId="0" applyFont="1" applyFill="1" applyBorder="1" applyAlignment="1">
      <alignment horizontal="left" vertical="center"/>
    </xf>
    <xf numFmtId="0" fontId="23" fillId="0" borderId="86" xfId="0" applyFont="1" applyFill="1" applyBorder="1" applyAlignment="1">
      <alignment horizontal="center" vertical="center"/>
    </xf>
    <xf numFmtId="0" fontId="0" fillId="0" borderId="156" xfId="0" applyFont="1" applyFill="1" applyBorder="1" applyAlignment="1">
      <alignment horizontal="center"/>
    </xf>
    <xf numFmtId="3" fontId="0" fillId="0" borderId="156" xfId="0" applyNumberFormat="1" applyFont="1" applyFill="1" applyBorder="1" applyAlignment="1">
      <alignment horizontal="right"/>
    </xf>
    <xf numFmtId="0" fontId="0" fillId="0" borderId="156" xfId="0" applyFill="1" applyBorder="1" applyAlignment="1">
      <alignment horizontal="center"/>
    </xf>
    <xf numFmtId="1" fontId="0" fillId="0" borderId="156" xfId="0" applyNumberFormat="1" applyFill="1" applyBorder="1" applyAlignment="1">
      <alignment horizontal="center"/>
    </xf>
    <xf numFmtId="3" fontId="0" fillId="0" borderId="156" xfId="0" applyNumberFormat="1" applyFill="1" applyBorder="1" applyAlignment="1">
      <alignment horizontal="right"/>
    </xf>
    <xf numFmtId="3" fontId="4" fillId="0" borderId="156" xfId="40" applyNumberFormat="1" applyFill="1" applyBorder="1" applyAlignment="1">
      <alignment horizontal="right"/>
    </xf>
    <xf numFmtId="0" fontId="55" fillId="0" borderId="0" xfId="0" applyFont="1" applyAlignment="1">
      <alignment horizontal="justify"/>
    </xf>
    <xf numFmtId="1" fontId="0" fillId="0" borderId="156" xfId="0" applyNumberFormat="1" applyFont="1" applyFill="1" applyBorder="1" applyAlignment="1">
      <alignment horizontal="center"/>
    </xf>
    <xf numFmtId="0" fontId="0" fillId="0" borderId="156" xfId="0" applyFont="1" applyFill="1" applyBorder="1" applyAlignment="1">
      <alignment horizontal="center" wrapText="1"/>
    </xf>
    <xf numFmtId="3" fontId="4" fillId="0" borderId="156" xfId="40" applyNumberFormat="1" applyFill="1" applyBorder="1" applyAlignment="1" applyProtection="1">
      <alignment horizontal="right"/>
    </xf>
    <xf numFmtId="0" fontId="23" fillId="0" borderId="170" xfId="0" applyFont="1" applyFill="1" applyBorder="1" applyAlignment="1">
      <alignment horizontal="center" vertical="center"/>
    </xf>
    <xf numFmtId="0" fontId="23" fillId="0" borderId="171" xfId="0" applyFont="1" applyFill="1" applyBorder="1" applyAlignment="1">
      <alignment horizontal="center" vertical="center" wrapText="1"/>
    </xf>
    <xf numFmtId="0" fontId="23" fillId="0" borderId="171" xfId="0" applyFont="1" applyFill="1" applyBorder="1" applyAlignment="1">
      <alignment horizontal="center" vertical="center"/>
    </xf>
    <xf numFmtId="0" fontId="23" fillId="0" borderId="172"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141" xfId="0" applyFont="1" applyFill="1" applyBorder="1" applyAlignment="1">
      <alignment vertical="center" wrapText="1"/>
    </xf>
    <xf numFmtId="0" fontId="0" fillId="0" borderId="141" xfId="0" applyFont="1" applyBorder="1" applyAlignment="1">
      <alignment horizontal="center" vertical="center" wrapText="1"/>
    </xf>
    <xf numFmtId="0" fontId="0" fillId="58" borderId="141" xfId="0" applyFont="1" applyFill="1" applyBorder="1" applyAlignment="1">
      <alignment horizontal="center" vertical="center" wrapText="1"/>
    </xf>
    <xf numFmtId="0" fontId="0" fillId="59" borderId="14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156" xfId="0" applyFont="1" applyFill="1" applyBorder="1" applyAlignment="1">
      <alignment horizontal="center" vertical="center" wrapText="1"/>
    </xf>
    <xf numFmtId="0" fontId="0" fillId="0" borderId="156" xfId="0" applyFont="1" applyFill="1" applyBorder="1" applyAlignment="1">
      <alignment vertical="center" wrapText="1"/>
    </xf>
    <xf numFmtId="0" fontId="0" fillId="0" borderId="156" xfId="0" applyFont="1" applyBorder="1" applyAlignment="1">
      <alignment horizontal="center" vertical="center" wrapText="1"/>
    </xf>
    <xf numFmtId="0" fontId="0" fillId="58" borderId="156" xfId="0" applyFont="1" applyFill="1" applyBorder="1" applyAlignment="1">
      <alignment horizontal="center" vertical="center" wrapText="1"/>
    </xf>
    <xf numFmtId="0" fontId="0" fillId="59" borderId="156"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58" borderId="95"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3" fillId="0" borderId="65" xfId="0" applyFont="1" applyBorder="1" applyAlignment="1">
      <alignment horizontal="center" vertical="center" wrapText="1"/>
    </xf>
    <xf numFmtId="49" fontId="23" fillId="0" borderId="84" xfId="91" applyNumberFormat="1"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59" borderId="62" xfId="0" applyFont="1" applyFill="1" applyBorder="1" applyAlignment="1">
      <alignment horizontal="center" vertical="center" wrapText="1"/>
    </xf>
    <xf numFmtId="0" fontId="0" fillId="58" borderId="156" xfId="0" applyFont="1" applyFill="1" applyBorder="1" applyAlignment="1" applyProtection="1">
      <alignment horizontal="center" vertical="center" wrapText="1"/>
      <protection locked="0"/>
    </xf>
    <xf numFmtId="0" fontId="0" fillId="0" borderId="93" xfId="0" applyFont="1" applyBorder="1" applyAlignment="1">
      <alignment horizontal="center" vertical="center" wrapText="1"/>
    </xf>
    <xf numFmtId="0" fontId="0" fillId="0" borderId="11" xfId="0" applyFont="1" applyBorder="1" applyAlignment="1">
      <alignment horizontal="center" vertical="center" wrapText="1"/>
    </xf>
    <xf numFmtId="0" fontId="58" fillId="0" borderId="0" xfId="0" applyFont="1" applyAlignment="1">
      <alignment horizontal="center"/>
    </xf>
    <xf numFmtId="0" fontId="58" fillId="0" borderId="0" xfId="105" applyFont="1" applyAlignment="1">
      <alignment horizontal="center" vertical="top"/>
    </xf>
    <xf numFmtId="0" fontId="58" fillId="0" borderId="0" xfId="105" applyFont="1" applyAlignment="1">
      <alignment horizontal="center"/>
    </xf>
    <xf numFmtId="0" fontId="79" fillId="0" borderId="0" xfId="0" applyFont="1" applyAlignment="1">
      <alignment horizontal="center"/>
    </xf>
    <xf numFmtId="0" fontId="0" fillId="0" borderId="19" xfId="0" applyFont="1" applyFill="1" applyBorder="1" applyAlignment="1">
      <alignment horizontal="center" vertical="center" wrapText="1"/>
    </xf>
    <xf numFmtId="49" fontId="0" fillId="0" borderId="62" xfId="91" applyNumberFormat="1" applyFont="1" applyFill="1" applyBorder="1" applyAlignment="1">
      <alignment horizontal="center" vertical="center" wrapText="1"/>
    </xf>
    <xf numFmtId="0" fontId="0" fillId="0" borderId="70" xfId="0" applyFont="1" applyFill="1" applyBorder="1" applyAlignment="1">
      <alignment horizontal="center" vertical="center"/>
    </xf>
    <xf numFmtId="0" fontId="0" fillId="59" borderId="62" xfId="0" applyFont="1" applyFill="1" applyBorder="1" applyAlignment="1">
      <alignment horizontal="center" vertical="center"/>
    </xf>
    <xf numFmtId="0" fontId="45" fillId="58" borderId="83" xfId="0" applyFont="1" applyFill="1" applyBorder="1" applyAlignment="1">
      <alignment vertical="center"/>
    </xf>
    <xf numFmtId="9" fontId="45" fillId="60" borderId="31" xfId="0" applyNumberFormat="1" applyFont="1" applyFill="1" applyBorder="1" applyAlignment="1">
      <alignment horizontal="center" vertical="center"/>
    </xf>
    <xf numFmtId="0" fontId="0" fillId="58" borderId="83" xfId="0" applyFont="1" applyFill="1" applyBorder="1" applyAlignment="1">
      <alignment vertical="center"/>
    </xf>
    <xf numFmtId="0" fontId="36" fillId="0" borderId="19" xfId="0" applyFont="1" applyFill="1" applyBorder="1"/>
    <xf numFmtId="49" fontId="66" fillId="0" borderId="0" xfId="102" applyNumberFormat="1" applyFont="1" applyFill="1" applyBorder="1" applyAlignment="1">
      <alignment vertical="center"/>
    </xf>
    <xf numFmtId="49" fontId="66" fillId="0" borderId="19" xfId="102" applyNumberFormat="1" applyFont="1" applyFill="1" applyBorder="1" applyAlignment="1">
      <alignment horizontal="left" vertical="center"/>
    </xf>
    <xf numFmtId="49" fontId="66" fillId="0" borderId="19" xfId="102" applyNumberFormat="1" applyFont="1" applyFill="1" applyBorder="1" applyAlignment="1">
      <alignment horizontal="center" vertical="center"/>
    </xf>
    <xf numFmtId="0" fontId="23" fillId="58" borderId="83" xfId="0" applyFont="1" applyFill="1" applyBorder="1" applyAlignment="1">
      <alignment vertical="center"/>
    </xf>
    <xf numFmtId="0" fontId="45" fillId="0" borderId="92" xfId="0" applyFont="1" applyFill="1" applyBorder="1" applyAlignment="1">
      <alignment horizontal="center" vertical="center"/>
    </xf>
    <xf numFmtId="49" fontId="45" fillId="0" borderId="83" xfId="91" applyNumberFormat="1" applyFont="1" applyFill="1" applyBorder="1" applyAlignment="1">
      <alignment vertical="center"/>
    </xf>
    <xf numFmtId="0" fontId="45" fillId="0" borderId="83" xfId="0" applyFont="1" applyFill="1" applyBorder="1" applyAlignment="1">
      <alignment vertical="center"/>
    </xf>
    <xf numFmtId="0" fontId="0" fillId="58" borderId="83" xfId="0" applyFont="1" applyFill="1" applyBorder="1" applyAlignment="1">
      <alignment horizontal="center" vertical="center"/>
    </xf>
    <xf numFmtId="0" fontId="0" fillId="58" borderId="35" xfId="0" applyFont="1" applyFill="1" applyBorder="1" applyAlignment="1">
      <alignment horizontal="center" vertical="center"/>
    </xf>
    <xf numFmtId="9" fontId="4" fillId="28" borderId="83" xfId="0" applyNumberFormat="1" applyFont="1" applyFill="1" applyBorder="1" applyAlignment="1">
      <alignment horizontal="center" vertical="center"/>
    </xf>
    <xf numFmtId="0" fontId="4" fillId="58" borderId="83" xfId="0" applyFont="1" applyFill="1" applyBorder="1"/>
    <xf numFmtId="0" fontId="36" fillId="58" borderId="83" xfId="0" applyFont="1" applyFill="1" applyBorder="1" applyAlignment="1">
      <alignment horizontal="center" vertical="center"/>
    </xf>
    <xf numFmtId="0" fontId="0" fillId="58" borderId="83" xfId="0" applyFill="1" applyBorder="1" applyAlignment="1">
      <alignment horizontal="center" vertical="center"/>
    </xf>
    <xf numFmtId="49" fontId="25" fillId="0" borderId="109" xfId="0" applyNumberFormat="1" applyFont="1" applyFill="1" applyBorder="1" applyAlignment="1">
      <alignment vertical="center"/>
    </xf>
    <xf numFmtId="0" fontId="0" fillId="0" borderId="110" xfId="0" applyFont="1" applyFill="1" applyBorder="1" applyAlignment="1">
      <alignment horizontal="center" vertical="center"/>
    </xf>
    <xf numFmtId="49" fontId="25" fillId="0" borderId="110" xfId="0" applyNumberFormat="1" applyFont="1" applyFill="1" applyBorder="1" applyAlignment="1">
      <alignment vertical="center"/>
    </xf>
    <xf numFmtId="49" fontId="25" fillId="0" borderId="111" xfId="0" applyNumberFormat="1" applyFont="1" applyFill="1" applyBorder="1" applyAlignment="1">
      <alignment vertical="center"/>
    </xf>
    <xf numFmtId="0" fontId="26" fillId="0" borderId="175" xfId="0" applyFont="1" applyFill="1" applyBorder="1" applyAlignment="1">
      <alignment horizontal="center" vertical="center"/>
    </xf>
    <xf numFmtId="0" fontId="23" fillId="27" borderId="34" xfId="0" applyFont="1" applyFill="1" applyBorder="1" applyAlignment="1">
      <alignment horizontal="center"/>
    </xf>
    <xf numFmtId="0" fontId="26" fillId="27" borderId="177" xfId="0" applyFont="1" applyFill="1" applyBorder="1" applyAlignment="1">
      <alignment horizontal="left" vertical="center"/>
    </xf>
    <xf numFmtId="49" fontId="23" fillId="0" borderId="178" xfId="0" applyNumberFormat="1" applyFont="1" applyFill="1" applyBorder="1" applyAlignment="1">
      <alignment horizontal="center" vertical="center" wrapText="1"/>
    </xf>
    <xf numFmtId="0" fontId="0" fillId="0" borderId="175" xfId="0" applyFont="1" applyFill="1" applyBorder="1" applyAlignment="1">
      <alignment horizontal="center" vertical="center"/>
    </xf>
    <xf numFmtId="49" fontId="0" fillId="0" borderId="173" xfId="0" applyNumberFormat="1" applyFont="1" applyFill="1" applyBorder="1" applyAlignment="1">
      <alignment horizontal="left" vertical="center"/>
    </xf>
    <xf numFmtId="49" fontId="36" fillId="0" borderId="173" xfId="0" applyNumberFormat="1" applyFont="1" applyFill="1" applyBorder="1" applyAlignment="1">
      <alignment horizontal="center" vertical="center"/>
    </xf>
    <xf numFmtId="49" fontId="0" fillId="0" borderId="173" xfId="0" applyNumberFormat="1" applyFont="1" applyFill="1" applyBorder="1" applyAlignment="1">
      <alignment horizontal="center" vertical="center"/>
    </xf>
    <xf numFmtId="0" fontId="28" fillId="0" borderId="176" xfId="0" applyFont="1" applyFill="1" applyBorder="1" applyAlignment="1">
      <alignment horizontal="left" vertical="center"/>
    </xf>
    <xf numFmtId="0" fontId="22" fillId="0" borderId="179" xfId="0" applyFont="1" applyFill="1" applyBorder="1" applyAlignment="1">
      <alignment horizontal="center" vertical="center"/>
    </xf>
    <xf numFmtId="0" fontId="23" fillId="0" borderId="181" xfId="0" applyFont="1" applyFill="1" applyBorder="1" applyAlignment="1">
      <alignment horizontal="center" vertical="center" wrapText="1"/>
    </xf>
    <xf numFmtId="0" fontId="23" fillId="0" borderId="179" xfId="0" applyFont="1" applyFill="1" applyBorder="1" applyAlignment="1">
      <alignment horizontal="center" vertical="center" wrapText="1"/>
    </xf>
    <xf numFmtId="0" fontId="0" fillId="0" borderId="172" xfId="0" applyFont="1" applyFill="1" applyBorder="1" applyAlignment="1">
      <alignment vertical="center"/>
    </xf>
    <xf numFmtId="0" fontId="0" fillId="0" borderId="174" xfId="0" applyFont="1" applyFill="1" applyBorder="1" applyAlignment="1">
      <alignment vertical="center"/>
    </xf>
    <xf numFmtId="0" fontId="0" fillId="0" borderId="174" xfId="0" applyFont="1" applyFill="1" applyBorder="1"/>
    <xf numFmtId="0" fontId="0" fillId="0" borderId="174" xfId="0" applyFont="1" applyFill="1" applyBorder="1" applyAlignment="1">
      <alignment horizontal="left" vertical="center" wrapText="1"/>
    </xf>
    <xf numFmtId="0" fontId="0" fillId="0" borderId="174" xfId="0" applyFont="1" applyBorder="1"/>
    <xf numFmtId="0" fontId="0" fillId="0" borderId="174" xfId="0" applyFont="1" applyFill="1" applyBorder="1" applyAlignment="1">
      <alignment horizontal="center" vertical="center" wrapText="1"/>
    </xf>
    <xf numFmtId="0" fontId="0" fillId="0" borderId="170" xfId="0" applyFont="1" applyFill="1" applyBorder="1" applyAlignment="1">
      <alignment horizontal="center" vertical="center" wrapText="1"/>
    </xf>
    <xf numFmtId="0" fontId="0" fillId="0" borderId="171" xfId="0" applyFont="1" applyFill="1" applyBorder="1" applyAlignment="1">
      <alignment vertical="center" wrapText="1"/>
    </xf>
    <xf numFmtId="0" fontId="0" fillId="0" borderId="171" xfId="0" applyFont="1" applyFill="1" applyBorder="1" applyAlignment="1">
      <alignment horizontal="center" vertical="center" wrapText="1"/>
    </xf>
    <xf numFmtId="0" fontId="0" fillId="0" borderId="174" xfId="0" applyFont="1" applyFill="1" applyBorder="1" applyAlignment="1">
      <alignment vertical="center" wrapText="1"/>
    </xf>
    <xf numFmtId="0" fontId="0" fillId="0" borderId="174" xfId="0" applyFont="1" applyFill="1" applyBorder="1" applyAlignment="1">
      <alignment wrapText="1"/>
    </xf>
    <xf numFmtId="0" fontId="0" fillId="0" borderId="174" xfId="0" applyFont="1" applyFill="1" applyBorder="1" applyAlignment="1">
      <alignment horizontal="center" wrapText="1"/>
    </xf>
    <xf numFmtId="0" fontId="0" fillId="0" borderId="174" xfId="0" applyFont="1" applyFill="1" applyBorder="1" applyAlignment="1">
      <alignment horizontal="left" wrapText="1"/>
    </xf>
    <xf numFmtId="0" fontId="0" fillId="0" borderId="174" xfId="0" applyFont="1" applyBorder="1" applyAlignment="1">
      <alignment horizontal="center" wrapText="1"/>
    </xf>
    <xf numFmtId="0" fontId="81" fillId="0" borderId="174" xfId="0" applyFont="1" applyBorder="1" applyAlignment="1">
      <alignment horizontal="justify" vertical="center" wrapText="1"/>
    </xf>
    <xf numFmtId="0" fontId="0" fillId="0" borderId="174" xfId="0" applyFont="1" applyBorder="1" applyAlignment="1">
      <alignment vertical="top" wrapText="1"/>
    </xf>
    <xf numFmtId="0" fontId="0" fillId="0" borderId="174" xfId="0" applyFont="1" applyBorder="1" applyAlignment="1">
      <alignment vertical="center" wrapText="1"/>
    </xf>
    <xf numFmtId="0" fontId="0" fillId="0" borderId="174" xfId="274" applyNumberFormat="1" applyFont="1" applyBorder="1" applyAlignment="1">
      <alignment vertical="top" wrapText="1"/>
    </xf>
    <xf numFmtId="0" fontId="0" fillId="0" borderId="174" xfId="274" applyFont="1" applyBorder="1" applyAlignment="1">
      <alignment vertical="top"/>
    </xf>
    <xf numFmtId="0" fontId="0" fillId="0" borderId="83" xfId="274" applyFont="1" applyBorder="1" applyAlignment="1">
      <alignment vertical="top" wrapText="1"/>
    </xf>
    <xf numFmtId="0" fontId="4" fillId="0" borderId="174" xfId="274" applyNumberFormat="1" applyFont="1" applyBorder="1" applyAlignment="1">
      <alignment vertical="top" wrapText="1"/>
    </xf>
    <xf numFmtId="0" fontId="4" fillId="0" borderId="174" xfId="274" applyFont="1" applyBorder="1" applyAlignment="1">
      <alignment horizontal="left" vertical="top" wrapText="1"/>
    </xf>
    <xf numFmtId="0" fontId="0" fillId="0" borderId="174" xfId="274" applyFont="1" applyBorder="1" applyAlignment="1">
      <alignment vertical="center"/>
    </xf>
    <xf numFmtId="0" fontId="55" fillId="0" borderId="174" xfId="274" applyFont="1" applyBorder="1" applyAlignment="1">
      <alignment vertical="top"/>
    </xf>
    <xf numFmtId="0" fontId="55" fillId="0" borderId="174" xfId="274" applyFont="1" applyBorder="1" applyAlignment="1">
      <alignment vertical="center"/>
    </xf>
    <xf numFmtId="0" fontId="55" fillId="0" borderId="83" xfId="274" applyFont="1" applyBorder="1" applyAlignment="1">
      <alignment horizontal="left" vertical="top"/>
    </xf>
    <xf numFmtId="0" fontId="55" fillId="0" borderId="83" xfId="274" applyFont="1" applyBorder="1" applyAlignment="1">
      <alignment horizontal="left" vertical="top" wrapText="1"/>
    </xf>
    <xf numFmtId="0" fontId="55" fillId="0" borderId="83" xfId="274" applyFont="1" applyBorder="1" applyAlignment="1">
      <alignment horizontal="left" vertical="center"/>
    </xf>
    <xf numFmtId="0" fontId="55" fillId="0" borderId="83" xfId="274" applyFont="1" applyBorder="1" applyAlignment="1">
      <alignment vertical="top" wrapText="1"/>
    </xf>
    <xf numFmtId="0" fontId="55" fillId="0" borderId="83" xfId="274" applyFont="1" applyBorder="1" applyAlignment="1">
      <alignment vertical="center" wrapText="1"/>
    </xf>
    <xf numFmtId="0" fontId="55" fillId="0" borderId="174" xfId="274" applyFont="1" applyBorder="1" applyAlignment="1">
      <alignment vertical="top" wrapText="1"/>
    </xf>
    <xf numFmtId="0" fontId="55" fillId="0" borderId="174" xfId="274" applyFont="1" applyBorder="1" applyAlignment="1">
      <alignment vertical="center" wrapText="1"/>
    </xf>
    <xf numFmtId="0" fontId="0" fillId="61" borderId="83" xfId="0" applyFont="1" applyFill="1" applyBorder="1" applyAlignment="1">
      <alignment horizontal="center" vertical="center" wrapText="1"/>
    </xf>
    <xf numFmtId="0" fontId="81" fillId="0" borderId="174" xfId="0" applyFont="1" applyBorder="1" applyAlignment="1">
      <alignment horizontal="center" vertical="center" wrapText="1"/>
    </xf>
    <xf numFmtId="0" fontId="81" fillId="0" borderId="174" xfId="0" applyFont="1" applyBorder="1" applyAlignment="1">
      <alignment horizontal="left" vertical="center" wrapText="1"/>
    </xf>
    <xf numFmtId="0" fontId="26" fillId="58" borderId="42" xfId="0" applyFont="1" applyFill="1" applyBorder="1" applyAlignment="1">
      <alignment horizontal="center"/>
    </xf>
    <xf numFmtId="0" fontId="26" fillId="0" borderId="43" xfId="0" applyFont="1" applyFill="1" applyBorder="1" applyAlignment="1">
      <alignment horizontal="center"/>
    </xf>
    <xf numFmtId="0" fontId="23" fillId="58" borderId="42" xfId="0" applyFont="1" applyFill="1" applyBorder="1" applyAlignment="1">
      <alignment horizontal="center"/>
    </xf>
    <xf numFmtId="0" fontId="23" fillId="0" borderId="43" xfId="0" applyFont="1" applyFill="1" applyBorder="1" applyAlignment="1">
      <alignment horizontal="center"/>
    </xf>
    <xf numFmtId="0" fontId="80" fillId="0" borderId="174" xfId="244" applyFont="1" applyFill="1" applyBorder="1" applyAlignment="1">
      <alignment vertical="top" wrapText="1"/>
    </xf>
    <xf numFmtId="0" fontId="0" fillId="0" borderId="0" xfId="0"/>
    <xf numFmtId="0" fontId="23" fillId="0" borderId="186" xfId="0" applyFont="1" applyFill="1" applyBorder="1" applyAlignment="1">
      <alignment horizontal="center" vertical="center" wrapText="1"/>
    </xf>
    <xf numFmtId="0" fontId="28" fillId="0" borderId="163" xfId="0" applyFont="1" applyFill="1" applyBorder="1" applyAlignment="1">
      <alignment horizontal="center" vertical="center"/>
    </xf>
    <xf numFmtId="0" fontId="28" fillId="0" borderId="174" xfId="0" applyFont="1" applyFill="1" applyBorder="1" applyAlignment="1">
      <alignment horizontal="center" vertical="center"/>
    </xf>
    <xf numFmtId="0" fontId="82" fillId="0" borderId="0" xfId="0" applyFont="1" applyAlignment="1">
      <alignment horizontal="center" vertical="center"/>
    </xf>
    <xf numFmtId="0" fontId="28" fillId="0" borderId="35" xfId="0" applyFont="1" applyFill="1" applyBorder="1" applyAlignment="1">
      <alignment horizontal="center" vertical="center"/>
    </xf>
    <xf numFmtId="0" fontId="0" fillId="0" borderId="0" xfId="0" applyAlignment="1">
      <alignment horizontal="center" vertical="center"/>
    </xf>
    <xf numFmtId="0" fontId="0" fillId="58" borderId="155"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6" xfId="0" applyBorder="1" applyAlignment="1">
      <alignment horizontal="center" vertical="center"/>
    </xf>
    <xf numFmtId="0" fontId="0" fillId="0" borderId="0" xfId="0" applyAlignment="1">
      <alignment horizontal="left"/>
    </xf>
    <xf numFmtId="0" fontId="0" fillId="0" borderId="0" xfId="0" applyNumberFormat="1"/>
    <xf numFmtId="0" fontId="45" fillId="0" borderId="19" xfId="0" applyFont="1" applyFill="1" applyBorder="1" applyAlignment="1">
      <alignment horizontal="center" vertical="center" wrapText="1"/>
    </xf>
    <xf numFmtId="49" fontId="0" fillId="0" borderId="92" xfId="0" applyNumberFormat="1" applyFont="1" applyFill="1" applyBorder="1" applyAlignment="1">
      <alignment horizontal="center" vertical="center" wrapText="1"/>
    </xf>
    <xf numFmtId="49" fontId="0" fillId="0" borderId="93" xfId="0" applyNumberFormat="1" applyFont="1" applyFill="1" applyBorder="1" applyAlignment="1">
      <alignment horizontal="center" vertical="center" wrapText="1"/>
    </xf>
    <xf numFmtId="0" fontId="0" fillId="0" borderId="93" xfId="0" applyFont="1" applyFill="1" applyBorder="1" applyAlignment="1">
      <alignment horizontal="center" vertical="center" wrapText="1"/>
    </xf>
    <xf numFmtId="1" fontId="71" fillId="0" borderId="93" xfId="0" applyNumberFormat="1" applyFont="1" applyFill="1" applyBorder="1" applyAlignment="1">
      <alignment horizontal="center" vertical="center" wrapText="1"/>
    </xf>
    <xf numFmtId="1" fontId="0" fillId="0" borderId="93" xfId="0" applyNumberFormat="1" applyFont="1" applyFill="1" applyBorder="1" applyAlignment="1">
      <alignment horizontal="center" vertical="center" wrapText="1"/>
    </xf>
    <xf numFmtId="49" fontId="26" fillId="0" borderId="187" xfId="0" applyNumberFormat="1" applyFont="1" applyFill="1" applyBorder="1" applyAlignment="1">
      <alignment horizontal="center" vertical="center"/>
    </xf>
    <xf numFmtId="49" fontId="26" fillId="0" borderId="188" xfId="0" applyNumberFormat="1" applyFont="1" applyFill="1" applyBorder="1" applyAlignment="1">
      <alignment horizontal="center" vertical="center"/>
    </xf>
    <xf numFmtId="0" fontId="26" fillId="0" borderId="189" xfId="0" applyFont="1" applyFill="1" applyBorder="1" applyAlignment="1">
      <alignment horizontal="center"/>
    </xf>
    <xf numFmtId="49" fontId="26" fillId="0" borderId="190" xfId="0" applyNumberFormat="1" applyFont="1" applyFill="1" applyBorder="1" applyAlignment="1">
      <alignment horizontal="center" vertical="center"/>
    </xf>
    <xf numFmtId="49" fontId="60" fillId="0" borderId="191" xfId="0" applyNumberFormat="1" applyFont="1" applyFill="1" applyBorder="1" applyAlignment="1">
      <alignment horizontal="center" vertical="center"/>
    </xf>
    <xf numFmtId="49" fontId="23" fillId="0" borderId="144" xfId="0" applyNumberFormat="1" applyFont="1" applyFill="1" applyBorder="1" applyAlignment="1">
      <alignment horizontal="center" vertical="center"/>
    </xf>
    <xf numFmtId="49" fontId="23" fillId="0" borderId="192" xfId="0" applyNumberFormat="1" applyFont="1" applyFill="1" applyBorder="1" applyAlignment="1">
      <alignment horizontal="center" vertical="center"/>
    </xf>
    <xf numFmtId="49" fontId="23" fillId="0" borderId="193" xfId="0" applyNumberFormat="1" applyFont="1" applyFill="1" applyBorder="1" applyAlignment="1">
      <alignment horizontal="center" vertical="center"/>
    </xf>
    <xf numFmtId="49" fontId="23" fillId="0" borderId="193" xfId="0" applyNumberFormat="1" applyFont="1" applyFill="1" applyBorder="1" applyAlignment="1">
      <alignment horizontal="center" vertical="center" wrapText="1"/>
    </xf>
    <xf numFmtId="0" fontId="23" fillId="0" borderId="193" xfId="0" applyFont="1" applyFill="1" applyBorder="1" applyAlignment="1">
      <alignment horizontal="center" vertical="center"/>
    </xf>
    <xf numFmtId="49" fontId="23" fillId="0" borderId="194" xfId="0" applyNumberFormat="1" applyFont="1" applyFill="1" applyBorder="1" applyAlignment="1">
      <alignment horizontal="center" vertical="center" wrapText="1"/>
    </xf>
    <xf numFmtId="0" fontId="23" fillId="0" borderId="195" xfId="0" applyFont="1" applyFill="1" applyBorder="1" applyAlignment="1">
      <alignment horizontal="center" vertical="center" wrapText="1"/>
    </xf>
    <xf numFmtId="49" fontId="0" fillId="0" borderId="196" xfId="0" applyNumberFormat="1" applyFont="1" applyFill="1" applyBorder="1" applyAlignment="1">
      <alignment horizontal="center" vertical="center" wrapText="1"/>
    </xf>
    <xf numFmtId="49" fontId="0" fillId="0" borderId="197" xfId="0" applyNumberFormat="1" applyFont="1" applyFill="1" applyBorder="1" applyAlignment="1">
      <alignment horizontal="center" vertical="center" wrapText="1"/>
    </xf>
    <xf numFmtId="49" fontId="0" fillId="0" borderId="197" xfId="0" applyNumberFormat="1" applyFill="1" applyBorder="1" applyAlignment="1">
      <alignment horizontal="center" vertical="center"/>
    </xf>
    <xf numFmtId="0" fontId="0" fillId="0" borderId="197" xfId="0" applyFont="1" applyFill="1" applyBorder="1" applyAlignment="1">
      <alignment horizontal="center" vertical="center" wrapText="1"/>
    </xf>
    <xf numFmtId="1" fontId="0" fillId="0" borderId="197" xfId="0" applyNumberFormat="1" applyFont="1" applyFill="1" applyBorder="1" applyAlignment="1">
      <alignment horizontal="center" vertical="center" wrapText="1"/>
    </xf>
    <xf numFmtId="1" fontId="71" fillId="0" borderId="197" xfId="0" applyNumberFormat="1" applyFont="1" applyFill="1" applyBorder="1" applyAlignment="1">
      <alignment horizontal="center" vertical="center" wrapText="1"/>
    </xf>
    <xf numFmtId="49" fontId="0" fillId="0" borderId="199" xfId="0" applyNumberFormat="1" applyFont="1" applyFill="1" applyBorder="1" applyAlignment="1">
      <alignment horizontal="center" vertical="center" wrapText="1"/>
    </xf>
    <xf numFmtId="49" fontId="0" fillId="0" borderId="200" xfId="0" applyNumberFormat="1" applyFont="1" applyFill="1" applyBorder="1" applyAlignment="1">
      <alignment horizontal="center" vertical="center" wrapText="1"/>
    </xf>
    <xf numFmtId="9" fontId="0" fillId="0" borderId="173" xfId="0" applyNumberFormat="1" applyFont="1" applyFill="1" applyBorder="1" applyAlignment="1">
      <alignment horizontal="center" vertical="center" wrapText="1"/>
    </xf>
    <xf numFmtId="9" fontId="0" fillId="0" borderId="201" xfId="0" applyNumberFormat="1" applyFont="1" applyFill="1" applyBorder="1" applyAlignment="1">
      <alignment horizontal="center" vertical="center" wrapText="1"/>
    </xf>
    <xf numFmtId="0" fontId="46" fillId="0" borderId="163" xfId="0" applyFont="1" applyFill="1" applyBorder="1"/>
    <xf numFmtId="49" fontId="0" fillId="0" borderId="156" xfId="0" applyNumberFormat="1" applyFont="1" applyFill="1" applyBorder="1" applyAlignment="1">
      <alignment horizontal="center" vertical="center" wrapText="1"/>
    </xf>
    <xf numFmtId="49" fontId="0" fillId="0" borderId="156" xfId="0" applyNumberFormat="1" applyFont="1" applyFill="1" applyBorder="1" applyAlignment="1">
      <alignment horizontal="center" vertical="center"/>
    </xf>
    <xf numFmtId="1" fontId="0" fillId="0" borderId="156" xfId="0" applyNumberFormat="1" applyFont="1" applyFill="1" applyBorder="1" applyAlignment="1">
      <alignment horizontal="center" vertical="center" wrapText="1"/>
    </xf>
    <xf numFmtId="1" fontId="71" fillId="0" borderId="15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9" fontId="0" fillId="0" borderId="62" xfId="0" applyNumberFormat="1" applyFont="1" applyFill="1" applyBorder="1" applyAlignment="1">
      <alignment horizontal="center" vertical="center" wrapText="1"/>
    </xf>
    <xf numFmtId="9" fontId="0" fillId="0" borderId="202" xfId="0" applyNumberFormat="1" applyFont="1" applyFill="1" applyBorder="1" applyAlignment="1">
      <alignment horizontal="center" vertical="center" wrapText="1"/>
    </xf>
    <xf numFmtId="0" fontId="46" fillId="0" borderId="156" xfId="0" applyFont="1" applyFill="1" applyBorder="1"/>
    <xf numFmtId="49" fontId="71" fillId="0" borderId="11" xfId="0" applyNumberFormat="1" applyFont="1" applyFill="1" applyBorder="1" applyAlignment="1">
      <alignment horizontal="center" vertical="center" wrapText="1"/>
    </xf>
    <xf numFmtId="49" fontId="71" fillId="0" borderId="62" xfId="0" applyNumberFormat="1" applyFont="1" applyFill="1" applyBorder="1" applyAlignment="1">
      <alignment horizontal="center" vertical="center" wrapText="1"/>
    </xf>
    <xf numFmtId="9" fontId="71" fillId="0" borderId="62" xfId="0" applyNumberFormat="1" applyFont="1" applyFill="1" applyBorder="1" applyAlignment="1">
      <alignment horizontal="center" vertical="center" wrapText="1"/>
    </xf>
    <xf numFmtId="9" fontId="71" fillId="0" borderId="202" xfId="0" applyNumberFormat="1" applyFont="1" applyFill="1" applyBorder="1" applyAlignment="1">
      <alignment horizontal="center" vertical="center" wrapText="1"/>
    </xf>
    <xf numFmtId="49" fontId="0" fillId="0" borderId="175" xfId="0" applyNumberFormat="1" applyFont="1" applyFill="1" applyBorder="1" applyAlignment="1">
      <alignment horizontal="center" vertical="center" wrapText="1"/>
    </xf>
    <xf numFmtId="49" fontId="0" fillId="0" borderId="173" xfId="0" applyNumberFormat="1" applyFont="1" applyFill="1" applyBorder="1" applyAlignment="1">
      <alignment horizontal="center" vertical="center" wrapText="1"/>
    </xf>
    <xf numFmtId="0" fontId="46" fillId="0" borderId="174" xfId="0" applyFont="1" applyFill="1" applyBorder="1"/>
    <xf numFmtId="0" fontId="4" fillId="0" borderId="174" xfId="0" applyFont="1" applyFill="1" applyBorder="1" applyAlignment="1">
      <alignment horizontal="center" vertical="center"/>
    </xf>
    <xf numFmtId="49" fontId="0" fillId="0" borderId="174" xfId="0" applyNumberFormat="1" applyFont="1" applyFill="1" applyBorder="1" applyAlignment="1">
      <alignment horizontal="center" vertical="center" wrapText="1"/>
    </xf>
    <xf numFmtId="1" fontId="0" fillId="0" borderId="174" xfId="0" applyNumberFormat="1" applyFont="1" applyFill="1" applyBorder="1" applyAlignment="1">
      <alignment horizontal="center" vertical="center" wrapText="1"/>
    </xf>
    <xf numFmtId="1" fontId="71" fillId="0" borderId="174" xfId="0" applyNumberFormat="1" applyFont="1" applyFill="1" applyBorder="1" applyAlignment="1">
      <alignment horizontal="center" vertical="center" wrapText="1"/>
    </xf>
    <xf numFmtId="49" fontId="0" fillId="0" borderId="207" xfId="0" applyNumberFormat="1" applyFont="1" applyFill="1" applyBorder="1" applyAlignment="1">
      <alignment horizontal="center" vertical="center" wrapText="1"/>
    </xf>
    <xf numFmtId="9" fontId="0" fillId="0" borderId="208" xfId="0" applyNumberFormat="1" applyFont="1" applyFill="1" applyBorder="1" applyAlignment="1">
      <alignment horizontal="center" vertical="center" wrapText="1"/>
    </xf>
    <xf numFmtId="0" fontId="46" fillId="0" borderId="209" xfId="0" applyFont="1" applyFill="1" applyBorder="1"/>
    <xf numFmtId="1" fontId="0" fillId="0" borderId="209" xfId="0" applyNumberFormat="1" applyFont="1" applyFill="1" applyBorder="1" applyAlignment="1">
      <alignment horizontal="center" vertical="center" wrapText="1"/>
    </xf>
    <xf numFmtId="1" fontId="71" fillId="0" borderId="209" xfId="0" applyNumberFormat="1" applyFont="1" applyFill="1" applyBorder="1" applyAlignment="1">
      <alignment horizontal="center" vertical="center" wrapText="1"/>
    </xf>
    <xf numFmtId="49" fontId="0" fillId="0" borderId="209" xfId="0" applyNumberFormat="1" applyFont="1" applyFill="1" applyBorder="1" applyAlignment="1">
      <alignment horizontal="center" vertical="center" wrapText="1"/>
    </xf>
    <xf numFmtId="0" fontId="0" fillId="0" borderId="209" xfId="0" applyFont="1" applyFill="1" applyBorder="1" applyAlignment="1">
      <alignment horizontal="center" vertical="center" wrapText="1"/>
    </xf>
    <xf numFmtId="49" fontId="0" fillId="0" borderId="212" xfId="0" applyNumberFormat="1" applyFont="1" applyFill="1" applyBorder="1" applyAlignment="1">
      <alignment horizontal="center" vertical="center" wrapText="1"/>
    </xf>
    <xf numFmtId="49" fontId="0" fillId="0" borderId="213" xfId="0" applyNumberFormat="1" applyFont="1" applyFill="1" applyBorder="1" applyAlignment="1">
      <alignment horizontal="center" vertical="center" wrapText="1"/>
    </xf>
    <xf numFmtId="9" fontId="0" fillId="0" borderId="213" xfId="0" applyNumberFormat="1" applyFont="1" applyFill="1" applyBorder="1" applyAlignment="1">
      <alignment horizontal="center" vertical="center" wrapText="1"/>
    </xf>
    <xf numFmtId="9" fontId="0" fillId="0" borderId="214" xfId="0" applyNumberFormat="1" applyFont="1" applyFill="1" applyBorder="1" applyAlignment="1">
      <alignment horizontal="center" vertical="center" wrapText="1"/>
    </xf>
    <xf numFmtId="0" fontId="4" fillId="0" borderId="209" xfId="0" applyFont="1" applyFill="1" applyBorder="1" applyAlignment="1">
      <alignment horizontal="center" vertical="center"/>
    </xf>
    <xf numFmtId="49" fontId="0" fillId="0" borderId="217" xfId="0" applyNumberFormat="1" applyFont="1" applyFill="1" applyBorder="1" applyAlignment="1">
      <alignment horizontal="center" vertical="center" wrapText="1"/>
    </xf>
    <xf numFmtId="9" fontId="0" fillId="0" borderId="218" xfId="0" applyNumberFormat="1" applyFont="1" applyFill="1" applyBorder="1" applyAlignment="1">
      <alignment horizontal="center" vertical="center" wrapText="1"/>
    </xf>
    <xf numFmtId="0" fontId="46" fillId="0" borderId="219" xfId="0" applyFont="1" applyFill="1" applyBorder="1"/>
    <xf numFmtId="1" fontId="0" fillId="0" borderId="219" xfId="0" applyNumberFormat="1" applyFont="1" applyFill="1" applyBorder="1" applyAlignment="1">
      <alignment horizontal="center" vertical="center" wrapText="1"/>
    </xf>
    <xf numFmtId="49" fontId="0" fillId="0" borderId="219" xfId="0" applyNumberFormat="1" applyFont="1" applyFill="1" applyBorder="1" applyAlignment="1">
      <alignment horizontal="center" vertical="center" wrapText="1"/>
    </xf>
    <xf numFmtId="49" fontId="0" fillId="0" borderId="219" xfId="0" applyNumberFormat="1" applyFill="1" applyBorder="1" applyAlignment="1">
      <alignment horizontal="center" vertical="center" wrapText="1"/>
    </xf>
    <xf numFmtId="0" fontId="0" fillId="0" borderId="219" xfId="0" applyFill="1" applyBorder="1" applyAlignment="1">
      <alignment horizontal="center" vertical="center" wrapText="1"/>
    </xf>
    <xf numFmtId="1" fontId="0" fillId="0" borderId="219" xfId="0" applyNumberFormat="1" applyFill="1" applyBorder="1" applyAlignment="1">
      <alignment horizontal="center" vertical="center" wrapText="1"/>
    </xf>
    <xf numFmtId="1" fontId="71" fillId="0" borderId="219" xfId="0" applyNumberFormat="1" applyFont="1" applyFill="1" applyBorder="1" applyAlignment="1">
      <alignment horizontal="center" vertical="center" wrapText="1"/>
    </xf>
    <xf numFmtId="49" fontId="0" fillId="0" borderId="223" xfId="0" applyNumberFormat="1" applyFont="1" applyFill="1" applyBorder="1" applyAlignment="1">
      <alignment horizontal="center" vertical="center" wrapText="1"/>
    </xf>
    <xf numFmtId="49" fontId="0" fillId="0" borderId="224" xfId="0" applyNumberFormat="1" applyFont="1" applyFill="1" applyBorder="1" applyAlignment="1">
      <alignment horizontal="center" vertical="center" wrapText="1"/>
    </xf>
    <xf numFmtId="9" fontId="0" fillId="0" borderId="224" xfId="0" applyNumberFormat="1" applyFont="1" applyFill="1" applyBorder="1" applyAlignment="1">
      <alignment horizontal="center" vertical="center" wrapText="1"/>
    </xf>
    <xf numFmtId="9" fontId="0" fillId="0" borderId="225" xfId="0" applyNumberFormat="1" applyFont="1" applyFill="1" applyBorder="1" applyAlignment="1">
      <alignment horizontal="center" vertical="center" wrapText="1"/>
    </xf>
    <xf numFmtId="0" fontId="46" fillId="0" borderId="226" xfId="0" applyFont="1" applyFill="1" applyBorder="1"/>
    <xf numFmtId="49" fontId="0" fillId="0" borderId="226" xfId="0" applyNumberFormat="1" applyFill="1" applyBorder="1" applyAlignment="1">
      <alignment horizontal="center" vertical="center" wrapText="1"/>
    </xf>
    <xf numFmtId="0" fontId="0" fillId="0" borderId="226" xfId="0" applyFill="1" applyBorder="1" applyAlignment="1">
      <alignment horizontal="center" vertical="center" wrapText="1"/>
    </xf>
    <xf numFmtId="1" fontId="0" fillId="0" borderId="226" xfId="0" applyNumberFormat="1" applyFont="1" applyFill="1" applyBorder="1" applyAlignment="1">
      <alignment horizontal="center" vertical="center" wrapText="1"/>
    </xf>
    <xf numFmtId="1" fontId="71" fillId="0" borderId="226" xfId="0" applyNumberFormat="1" applyFont="1" applyFill="1" applyBorder="1" applyAlignment="1">
      <alignment horizontal="center" vertical="center" wrapText="1"/>
    </xf>
    <xf numFmtId="49" fontId="0" fillId="0" borderId="227" xfId="0" applyNumberFormat="1" applyFont="1" applyFill="1" applyBorder="1" applyAlignment="1">
      <alignment horizontal="center" vertical="center" wrapText="1"/>
    </xf>
    <xf numFmtId="49" fontId="0" fillId="0" borderId="228" xfId="0" applyNumberFormat="1" applyFont="1" applyFill="1" applyBorder="1" applyAlignment="1">
      <alignment horizontal="center" vertical="center" wrapText="1"/>
    </xf>
    <xf numFmtId="9" fontId="0" fillId="0" borderId="228" xfId="0" applyNumberFormat="1" applyFont="1" applyFill="1" applyBorder="1" applyAlignment="1">
      <alignment horizontal="center" vertical="center" wrapText="1"/>
    </xf>
    <xf numFmtId="9" fontId="0" fillId="0" borderId="229" xfId="0" applyNumberFormat="1" applyFont="1" applyFill="1" applyBorder="1" applyAlignment="1">
      <alignment horizontal="center" vertical="center" wrapText="1"/>
    </xf>
    <xf numFmtId="49" fontId="0" fillId="0" borderId="230" xfId="0" applyNumberFormat="1" applyFont="1" applyFill="1" applyBorder="1" applyAlignment="1">
      <alignment horizontal="center" vertical="center" wrapText="1"/>
    </xf>
    <xf numFmtId="49" fontId="0" fillId="0" borderId="231" xfId="0" applyNumberFormat="1" applyFont="1" applyFill="1" applyBorder="1" applyAlignment="1">
      <alignment horizontal="center" vertical="center" wrapText="1"/>
    </xf>
    <xf numFmtId="0" fontId="0" fillId="0" borderId="231" xfId="0" applyFont="1" applyFill="1" applyBorder="1" applyAlignment="1">
      <alignment horizontal="center" vertical="center" wrapText="1"/>
    </xf>
    <xf numFmtId="1" fontId="0" fillId="0" borderId="231" xfId="0" applyNumberFormat="1" applyFont="1" applyFill="1" applyBorder="1" applyAlignment="1">
      <alignment horizontal="center" vertical="center" wrapText="1"/>
    </xf>
    <xf numFmtId="1" fontId="71" fillId="0" borderId="231" xfId="0" applyNumberFormat="1" applyFont="1" applyFill="1" applyBorder="1" applyAlignment="1">
      <alignment horizontal="center" vertical="center" wrapText="1"/>
    </xf>
    <xf numFmtId="1" fontId="0" fillId="0" borderId="163" xfId="0" applyNumberFormat="1" applyFont="1" applyFill="1" applyBorder="1" applyAlignment="1">
      <alignment horizontal="center" vertical="center" wrapText="1"/>
    </xf>
    <xf numFmtId="1" fontId="71" fillId="0" borderId="163" xfId="0" applyNumberFormat="1" applyFont="1" applyFill="1" applyBorder="1" applyAlignment="1">
      <alignment horizontal="center" vertical="center" wrapText="1"/>
    </xf>
    <xf numFmtId="49" fontId="0" fillId="0" borderId="163" xfId="0" applyNumberFormat="1" applyFont="1" applyFill="1" applyBorder="1" applyAlignment="1">
      <alignment horizontal="center" vertical="center" wrapText="1"/>
    </xf>
    <xf numFmtId="49" fontId="0" fillId="0" borderId="163"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wrapText="1"/>
    </xf>
    <xf numFmtId="9" fontId="0" fillId="0" borderId="232" xfId="0" applyNumberFormat="1" applyFont="1" applyFill="1" applyBorder="1" applyAlignment="1">
      <alignment horizontal="center" vertical="center" wrapText="1"/>
    </xf>
    <xf numFmtId="0" fontId="4" fillId="0" borderId="226" xfId="0" applyFont="1" applyFill="1" applyBorder="1" applyAlignment="1">
      <alignment horizontal="center" vertical="center"/>
    </xf>
    <xf numFmtId="1" fontId="73" fillId="0" borderId="95" xfId="0" applyNumberFormat="1" applyFont="1" applyFill="1" applyBorder="1" applyAlignment="1">
      <alignment horizontal="center" vertical="center" wrapText="1"/>
    </xf>
    <xf numFmtId="49" fontId="71" fillId="0" borderId="95" xfId="0" applyNumberFormat="1" applyFont="1" applyFill="1" applyBorder="1" applyAlignment="1">
      <alignment horizontal="center" vertical="center" wrapText="1"/>
    </xf>
    <xf numFmtId="49" fontId="71" fillId="0" borderId="233" xfId="0" applyNumberFormat="1" applyFont="1" applyFill="1" applyBorder="1" applyAlignment="1">
      <alignment horizontal="center" vertical="center" wrapText="1"/>
    </xf>
    <xf numFmtId="49" fontId="71" fillId="0" borderId="234" xfId="0" applyNumberFormat="1" applyFont="1" applyFill="1" applyBorder="1" applyAlignment="1">
      <alignment horizontal="center" vertical="center" wrapText="1"/>
    </xf>
    <xf numFmtId="9" fontId="71" fillId="0" borderId="234" xfId="0" applyNumberFormat="1" applyFont="1" applyFill="1" applyBorder="1" applyAlignment="1">
      <alignment horizontal="center" vertical="center" wrapText="1"/>
    </xf>
    <xf numFmtId="9" fontId="71" fillId="0" borderId="235" xfId="0" applyNumberFormat="1" applyFont="1" applyFill="1" applyBorder="1" applyAlignment="1">
      <alignment horizontal="center" vertical="center" wrapText="1"/>
    </xf>
    <xf numFmtId="49" fontId="0" fillId="0" borderId="226" xfId="0" applyNumberFormat="1" applyFont="1" applyFill="1" applyBorder="1" applyAlignment="1">
      <alignment horizontal="center" vertical="center" wrapText="1"/>
    </xf>
    <xf numFmtId="0" fontId="0" fillId="0" borderId="226" xfId="0" applyFont="1" applyFill="1" applyBorder="1" applyAlignment="1">
      <alignment horizontal="center" vertical="center" wrapText="1"/>
    </xf>
    <xf numFmtId="49" fontId="0" fillId="0" borderId="226" xfId="0" applyNumberFormat="1" applyFont="1" applyFill="1" applyBorder="1" applyAlignment="1">
      <alignment horizontal="center" vertical="center"/>
    </xf>
    <xf numFmtId="49" fontId="0" fillId="0" borderId="236" xfId="0" applyNumberFormat="1" applyFont="1" applyFill="1" applyBorder="1" applyAlignment="1">
      <alignment horizontal="center" vertical="center"/>
    </xf>
    <xf numFmtId="49" fontId="0" fillId="0" borderId="237" xfId="0" applyNumberFormat="1" applyFont="1" applyFill="1" applyBorder="1" applyAlignment="1">
      <alignment horizontal="center" vertical="center"/>
    </xf>
    <xf numFmtId="9" fontId="71" fillId="0" borderId="238" xfId="0" applyNumberFormat="1" applyFont="1" applyFill="1" applyBorder="1" applyAlignment="1">
      <alignment horizontal="center" vertical="center" wrapText="1"/>
    </xf>
    <xf numFmtId="0" fontId="4" fillId="0" borderId="239" xfId="0" applyFont="1" applyFill="1" applyBorder="1" applyAlignment="1">
      <alignment horizontal="center" vertical="center"/>
    </xf>
    <xf numFmtId="49" fontId="0" fillId="0" borderId="239" xfId="0" applyNumberFormat="1" applyFont="1" applyFill="1" applyBorder="1" applyAlignment="1">
      <alignment horizontal="center" vertical="center" wrapText="1"/>
    </xf>
    <xf numFmtId="0" fontId="0" fillId="0" borderId="239" xfId="0" applyFont="1" applyFill="1" applyBorder="1" applyAlignment="1">
      <alignment horizontal="center" vertical="center" wrapText="1"/>
    </xf>
    <xf numFmtId="1" fontId="0" fillId="0" borderId="239" xfId="0" applyNumberFormat="1" applyFont="1" applyFill="1" applyBorder="1" applyAlignment="1">
      <alignment horizontal="center" vertical="center" wrapText="1"/>
    </xf>
    <xf numFmtId="1" fontId="71" fillId="0" borderId="239" xfId="0" applyNumberFormat="1" applyFont="1" applyFill="1" applyBorder="1" applyAlignment="1">
      <alignment horizontal="center" vertical="center" wrapText="1"/>
    </xf>
    <xf numFmtId="49" fontId="0" fillId="0" borderId="239" xfId="0" applyNumberFormat="1" applyFont="1" applyFill="1" applyBorder="1" applyAlignment="1">
      <alignment horizontal="center" vertical="center"/>
    </xf>
    <xf numFmtId="49" fontId="71" fillId="0" borderId="236" xfId="0" applyNumberFormat="1" applyFont="1" applyFill="1" applyBorder="1" applyAlignment="1">
      <alignment horizontal="center" vertical="center"/>
    </xf>
    <xf numFmtId="49" fontId="71" fillId="0" borderId="237" xfId="0" applyNumberFormat="1" applyFont="1" applyFill="1" applyBorder="1" applyAlignment="1">
      <alignment horizontal="center" vertical="center"/>
    </xf>
    <xf numFmtId="0" fontId="26" fillId="0" borderId="240" xfId="91" applyFont="1" applyFill="1" applyBorder="1" applyAlignment="1">
      <alignment horizontal="center" vertical="center"/>
    </xf>
    <xf numFmtId="49" fontId="26" fillId="0" borderId="240" xfId="91" applyNumberFormat="1" applyFont="1" applyFill="1" applyBorder="1" applyAlignment="1">
      <alignment horizontal="center" vertical="center"/>
    </xf>
    <xf numFmtId="49" fontId="25" fillId="0" borderId="241" xfId="91" applyNumberFormat="1" applyFont="1" applyFill="1" applyBorder="1" applyAlignment="1">
      <alignment vertical="center"/>
    </xf>
    <xf numFmtId="49" fontId="47" fillId="0" borderId="241" xfId="91" applyNumberFormat="1" applyFont="1" applyFill="1" applyBorder="1" applyAlignment="1">
      <alignment vertical="center"/>
    </xf>
    <xf numFmtId="0" fontId="0" fillId="0" borderId="241" xfId="0" applyFont="1" applyBorder="1"/>
    <xf numFmtId="0" fontId="23" fillId="0" borderId="242" xfId="0" applyFont="1" applyBorder="1" applyAlignment="1">
      <alignment horizontal="center" vertical="center"/>
    </xf>
    <xf numFmtId="0" fontId="26" fillId="27" borderId="240" xfId="91" applyNumberFormat="1" applyFont="1" applyFill="1" applyBorder="1" applyAlignment="1">
      <alignment horizontal="center" vertical="center"/>
    </xf>
    <xf numFmtId="49" fontId="23" fillId="0" borderId="186" xfId="91" applyNumberFormat="1" applyFont="1" applyFill="1" applyBorder="1" applyAlignment="1">
      <alignment horizontal="center" vertical="center"/>
    </xf>
    <xf numFmtId="49" fontId="23" fillId="0" borderId="186" xfId="91" applyNumberFormat="1" applyFont="1" applyFill="1" applyBorder="1" applyAlignment="1">
      <alignment vertical="center"/>
    </xf>
    <xf numFmtId="49" fontId="23" fillId="0" borderId="243" xfId="91" applyNumberFormat="1" applyFont="1" applyFill="1" applyBorder="1" applyAlignment="1">
      <alignment vertical="center"/>
    </xf>
    <xf numFmtId="49" fontId="23" fillId="0" borderId="186" xfId="93" applyNumberFormat="1" applyFont="1" applyFill="1" applyBorder="1" applyAlignment="1">
      <alignment horizontal="left" vertical="center" wrapText="1"/>
    </xf>
    <xf numFmtId="49" fontId="23" fillId="0" borderId="186" xfId="91" applyNumberFormat="1" applyFont="1" applyFill="1" applyBorder="1" applyAlignment="1">
      <alignment horizontal="center" vertical="center" wrapText="1"/>
    </xf>
    <xf numFmtId="0" fontId="23" fillId="0" borderId="244" xfId="0" applyFont="1" applyFill="1" applyBorder="1" applyAlignment="1">
      <alignment horizontal="center" vertical="center" wrapText="1"/>
    </xf>
    <xf numFmtId="0" fontId="23" fillId="0" borderId="245" xfId="0" applyFont="1" applyFill="1" applyBorder="1" applyAlignment="1">
      <alignment horizontal="center" vertical="center" wrapText="1"/>
    </xf>
    <xf numFmtId="49" fontId="45" fillId="0" borderId="246" xfId="91" applyNumberFormat="1" applyFont="1" applyFill="1" applyBorder="1" applyAlignment="1">
      <alignment vertical="center" wrapText="1"/>
    </xf>
    <xf numFmtId="49" fontId="45" fillId="0" borderId="247" xfId="91" applyNumberFormat="1" applyFont="1" applyFill="1" applyBorder="1" applyAlignment="1">
      <alignment vertical="center"/>
    </xf>
    <xf numFmtId="0" fontId="45" fillId="0" borderId="248" xfId="91" applyNumberFormat="1" applyFont="1" applyFill="1" applyBorder="1" applyAlignment="1">
      <alignment horizontal="center" vertical="center"/>
    </xf>
    <xf numFmtId="0" fontId="45" fillId="0" borderId="249" xfId="91" applyNumberFormat="1" applyFont="1" applyFill="1" applyBorder="1" applyAlignment="1">
      <alignment horizontal="center" vertical="center"/>
    </xf>
    <xf numFmtId="9" fontId="45" fillId="0" borderId="248" xfId="92" applyFont="1" applyFill="1" applyBorder="1" applyAlignment="1">
      <alignment horizontal="center" vertical="center" wrapText="1"/>
    </xf>
    <xf numFmtId="49" fontId="45" fillId="0" borderId="249" xfId="91" applyNumberFormat="1" applyFont="1" applyFill="1" applyBorder="1" applyAlignment="1">
      <alignment horizontal="center" vertical="center" wrapText="1"/>
    </xf>
    <xf numFmtId="0" fontId="45" fillId="0" borderId="248" xfId="0" applyFont="1" applyFill="1" applyBorder="1" applyAlignment="1">
      <alignment horizontal="center" vertical="center"/>
    </xf>
    <xf numFmtId="9" fontId="45" fillId="0" borderId="249" xfId="0" applyNumberFormat="1" applyFont="1" applyFill="1" applyBorder="1" applyAlignment="1">
      <alignment horizontal="center" vertical="center"/>
    </xf>
    <xf numFmtId="0" fontId="45" fillId="0" borderId="239" xfId="0" applyFont="1" applyFill="1" applyBorder="1" applyAlignment="1">
      <alignment vertical="center"/>
    </xf>
    <xf numFmtId="0" fontId="45" fillId="0" borderId="250" xfId="0" applyFont="1" applyFill="1" applyBorder="1" applyAlignment="1">
      <alignment horizontal="center" vertical="center"/>
    </xf>
    <xf numFmtId="49" fontId="45" fillId="0" borderId="239" xfId="91" applyNumberFormat="1" applyFont="1" applyFill="1" applyBorder="1" applyAlignment="1">
      <alignment vertical="center"/>
    </xf>
    <xf numFmtId="1" fontId="45" fillId="0" borderId="249" xfId="91" applyNumberFormat="1" applyFont="1" applyFill="1" applyBorder="1" applyAlignment="1">
      <alignment horizontal="center" vertical="center"/>
    </xf>
    <xf numFmtId="0" fontId="0" fillId="0" borderId="248" xfId="0" applyFont="1" applyBorder="1" applyAlignment="1">
      <alignment horizontal="center" vertical="center"/>
    </xf>
    <xf numFmtId="49" fontId="4" fillId="26" borderId="246" xfId="91" applyNumberFormat="1" applyFont="1" applyFill="1" applyBorder="1" applyAlignment="1">
      <alignment vertical="center"/>
    </xf>
    <xf numFmtId="0" fontId="0" fillId="0" borderId="239" xfId="0" applyFont="1" applyBorder="1"/>
    <xf numFmtId="49" fontId="27" fillId="0" borderId="239" xfId="91" applyNumberFormat="1" applyFont="1" applyFill="1" applyBorder="1" applyAlignment="1">
      <alignment vertical="center"/>
    </xf>
    <xf numFmtId="0" fontId="4" fillId="0" borderId="239" xfId="91" applyNumberFormat="1" applyFont="1" applyFill="1" applyBorder="1" applyAlignment="1">
      <alignment horizontal="center" vertical="center"/>
    </xf>
    <xf numFmtId="9" fontId="36" fillId="0" borderId="239" xfId="92" applyFont="1" applyFill="1" applyBorder="1" applyAlignment="1">
      <alignment horizontal="center" vertical="center" wrapText="1"/>
    </xf>
    <xf numFmtId="49" fontId="4" fillId="0" borderId="239" xfId="91" applyNumberFormat="1" applyFont="1" applyFill="1" applyBorder="1" applyAlignment="1">
      <alignment vertical="center" wrapText="1"/>
    </xf>
    <xf numFmtId="0" fontId="0" fillId="0" borderId="239" xfId="0" applyFont="1" applyFill="1" applyBorder="1" applyAlignment="1">
      <alignment horizontal="center" vertical="center"/>
    </xf>
    <xf numFmtId="9" fontId="0" fillId="0" borderId="239" xfId="0" applyNumberFormat="1" applyFont="1" applyFill="1" applyBorder="1" applyAlignment="1">
      <alignment horizontal="center" vertical="center"/>
    </xf>
    <xf numFmtId="0" fontId="0" fillId="0" borderId="239" xfId="0" applyFont="1" applyFill="1" applyBorder="1"/>
    <xf numFmtId="0" fontId="23" fillId="0" borderId="251" xfId="0" applyFont="1" applyBorder="1" applyAlignment="1">
      <alignment horizontal="center"/>
    </xf>
    <xf numFmtId="0" fontId="23" fillId="0" borderId="240" xfId="0" applyFont="1" applyBorder="1" applyAlignment="1">
      <alignment horizontal="center" vertical="center"/>
    </xf>
    <xf numFmtId="0" fontId="23" fillId="0" borderId="186" xfId="0" applyFont="1" applyBorder="1" applyAlignment="1">
      <alignment horizontal="center" vertical="center"/>
    </xf>
    <xf numFmtId="0" fontId="23" fillId="0" borderId="252" xfId="0" applyFont="1" applyBorder="1" applyAlignment="1">
      <alignment horizontal="center" vertical="center" wrapText="1"/>
    </xf>
    <xf numFmtId="0" fontId="23" fillId="0" borderId="179" xfId="0" applyFont="1" applyBorder="1" applyAlignment="1">
      <alignment horizontal="center" vertical="center" wrapText="1"/>
    </xf>
    <xf numFmtId="0" fontId="23" fillId="0" borderId="252" xfId="0" applyFont="1" applyFill="1" applyBorder="1" applyAlignment="1">
      <alignment horizontal="center" wrapText="1"/>
    </xf>
    <xf numFmtId="0" fontId="23" fillId="0" borderId="253" xfId="0" applyFont="1" applyBorder="1" applyAlignment="1">
      <alignment horizontal="center" vertical="center" wrapText="1"/>
    </xf>
    <xf numFmtId="0" fontId="45" fillId="27" borderId="248" xfId="0" applyFont="1" applyFill="1" applyBorder="1" applyAlignment="1">
      <alignment horizontal="center" vertical="center"/>
    </xf>
    <xf numFmtId="0" fontId="0" fillId="58" borderId="239" xfId="0" applyFont="1" applyFill="1" applyBorder="1" applyAlignment="1">
      <alignment horizontal="center" vertical="center"/>
    </xf>
    <xf numFmtId="0" fontId="0" fillId="58" borderId="239" xfId="0" applyFont="1" applyFill="1" applyBorder="1" applyAlignment="1">
      <alignment horizontal="center" vertical="center" wrapText="1"/>
    </xf>
    <xf numFmtId="0" fontId="45" fillId="0" borderId="248" xfId="0" applyFont="1" applyFill="1" applyBorder="1" applyAlignment="1">
      <alignment horizontal="center" vertical="center" wrapText="1"/>
    </xf>
    <xf numFmtId="0" fontId="45" fillId="0" borderId="254" xfId="0" applyFont="1" applyFill="1" applyBorder="1" applyAlignment="1">
      <alignment horizontal="center" vertical="center" wrapText="1"/>
    </xf>
    <xf numFmtId="0" fontId="45" fillId="27" borderId="254" xfId="0" applyFont="1" applyFill="1" applyBorder="1" applyAlignment="1">
      <alignment horizontal="center" vertical="center"/>
    </xf>
    <xf numFmtId="0" fontId="0" fillId="0" borderId="239" xfId="0" applyFill="1" applyBorder="1"/>
    <xf numFmtId="49" fontId="25" fillId="0" borderId="241" xfId="93" applyNumberFormat="1" applyFont="1" applyFill="1" applyBorder="1" applyAlignment="1">
      <alignment vertical="center"/>
    </xf>
    <xf numFmtId="49" fontId="26" fillId="27" borderId="240" xfId="91" applyNumberFormat="1" applyFont="1" applyFill="1" applyBorder="1" applyAlignment="1">
      <alignment horizontal="center" vertical="center"/>
    </xf>
    <xf numFmtId="49" fontId="23" fillId="0" borderId="186" xfId="93" applyNumberFormat="1" applyFont="1" applyFill="1" applyBorder="1" applyAlignment="1">
      <alignment horizontal="center" vertical="center" wrapText="1"/>
    </xf>
    <xf numFmtId="49" fontId="23" fillId="0" borderId="257" xfId="93" applyNumberFormat="1" applyFont="1" applyFill="1" applyBorder="1" applyAlignment="1">
      <alignment horizontal="center" vertical="center" wrapText="1"/>
    </xf>
    <xf numFmtId="49" fontId="23" fillId="0" borderId="258" xfId="93" applyNumberFormat="1" applyFont="1" applyFill="1" applyBorder="1" applyAlignment="1">
      <alignment horizontal="center" vertical="center" wrapText="1"/>
    </xf>
    <xf numFmtId="49" fontId="45" fillId="0" borderId="248" xfId="93" applyNumberFormat="1" applyFont="1" applyFill="1" applyBorder="1" applyAlignment="1">
      <alignment horizontal="center" vertical="center" wrapText="1"/>
    </xf>
    <xf numFmtId="49" fontId="45" fillId="0" borderId="248" xfId="93" applyNumberFormat="1" applyFont="1" applyFill="1" applyBorder="1" applyAlignment="1">
      <alignment horizontal="left" vertical="center"/>
    </xf>
    <xf numFmtId="49" fontId="45" fillId="0" borderId="248" xfId="93" applyNumberFormat="1" applyFont="1" applyFill="1" applyBorder="1" applyAlignment="1">
      <alignment horizontal="left" vertical="center" wrapText="1"/>
    </xf>
    <xf numFmtId="1" fontId="45" fillId="0" borderId="248" xfId="93" applyNumberFormat="1" applyFont="1" applyFill="1" applyBorder="1" applyAlignment="1">
      <alignment horizontal="center" vertical="center"/>
    </xf>
    <xf numFmtId="49" fontId="4" fillId="0" borderId="248" xfId="93" applyNumberFormat="1" applyFont="1" applyFill="1" applyBorder="1" applyAlignment="1">
      <alignment horizontal="center" vertical="center" wrapText="1"/>
    </xf>
    <xf numFmtId="49" fontId="4" fillId="0" borderId="247" xfId="93" applyNumberFormat="1" applyFont="1" applyFill="1" applyBorder="1" applyAlignment="1">
      <alignment horizontal="center" vertical="center" wrapText="1"/>
    </xf>
    <xf numFmtId="49" fontId="4" fillId="0" borderId="246" xfId="93" applyNumberFormat="1" applyFont="1" applyFill="1" applyBorder="1" applyAlignment="1">
      <alignment horizontal="center" vertical="center" wrapText="1"/>
    </xf>
    <xf numFmtId="0" fontId="4" fillId="58" borderId="239" xfId="0" applyFont="1" applyFill="1" applyBorder="1"/>
    <xf numFmtId="0" fontId="4" fillId="0" borderId="248" xfId="0" applyFont="1" applyBorder="1" applyAlignment="1">
      <alignment horizontal="center" vertical="center"/>
    </xf>
    <xf numFmtId="0" fontId="4" fillId="0" borderId="248" xfId="0" applyFont="1" applyBorder="1" applyAlignment="1">
      <alignment horizontal="left"/>
    </xf>
    <xf numFmtId="49" fontId="4" fillId="0" borderId="248" xfId="93" applyNumberFormat="1" applyFont="1" applyFill="1" applyBorder="1" applyAlignment="1">
      <alignment horizontal="left" vertical="center"/>
    </xf>
    <xf numFmtId="49" fontId="4" fillId="0" borderId="248" xfId="93" applyNumberFormat="1" applyFont="1" applyFill="1" applyBorder="1" applyAlignment="1">
      <alignment vertical="center"/>
    </xf>
    <xf numFmtId="49" fontId="4" fillId="0" borderId="248" xfId="93" applyNumberFormat="1" applyFont="1" applyFill="1" applyBorder="1" applyAlignment="1">
      <alignment vertical="center" wrapText="1"/>
    </xf>
    <xf numFmtId="49" fontId="4" fillId="0" borderId="247" xfId="93" applyNumberFormat="1" applyFont="1" applyFill="1" applyBorder="1" applyAlignment="1">
      <alignment horizontal="left" vertical="center" wrapText="1"/>
    </xf>
    <xf numFmtId="49" fontId="4" fillId="0" borderId="246" xfId="93" applyNumberFormat="1" applyFont="1" applyFill="1" applyBorder="1" applyAlignment="1">
      <alignment horizontal="left" vertical="center" wrapText="1"/>
    </xf>
    <xf numFmtId="49" fontId="4" fillId="0" borderId="249" xfId="93" applyNumberFormat="1" applyFont="1" applyFill="1" applyBorder="1" applyAlignment="1">
      <alignment vertical="center" wrapText="1"/>
    </xf>
    <xf numFmtId="0" fontId="4" fillId="28" borderId="239" xfId="0" applyFont="1" applyFill="1" applyBorder="1"/>
    <xf numFmtId="0" fontId="4" fillId="28" borderId="259" xfId="0" applyFont="1" applyFill="1" applyBorder="1"/>
    <xf numFmtId="49" fontId="26" fillId="0" borderId="260" xfId="0" applyNumberFormat="1" applyFont="1" applyFill="1" applyBorder="1" applyAlignment="1">
      <alignment horizontal="center" vertical="center"/>
    </xf>
    <xf numFmtId="49" fontId="26" fillId="0" borderId="261" xfId="0" applyNumberFormat="1" applyFont="1" applyFill="1" applyBorder="1" applyAlignment="1">
      <alignment horizontal="center" vertical="center"/>
    </xf>
    <xf numFmtId="0" fontId="25" fillId="0" borderId="241" xfId="0" applyFont="1" applyBorder="1" applyAlignment="1">
      <alignment horizontal="center" vertical="center"/>
    </xf>
    <xf numFmtId="0" fontId="26" fillId="0" borderId="262" xfId="0" applyFont="1" applyFill="1" applyBorder="1" applyAlignment="1">
      <alignment horizontal="center"/>
    </xf>
    <xf numFmtId="49" fontId="26" fillId="58" borderId="263" xfId="0" applyNumberFormat="1" applyFont="1" applyFill="1" applyBorder="1" applyAlignment="1">
      <alignment horizontal="center" vertical="center"/>
    </xf>
    <xf numFmtId="0" fontId="0" fillId="0" borderId="267" xfId="0" applyBorder="1" applyAlignment="1">
      <alignment horizontal="center" vertical="center"/>
    </xf>
    <xf numFmtId="0" fontId="23" fillId="0" borderId="248" xfId="0" applyFont="1" applyFill="1" applyBorder="1" applyAlignment="1">
      <alignment horizontal="center" vertical="center" wrapText="1"/>
    </xf>
    <xf numFmtId="0" fontId="23" fillId="0" borderId="268" xfId="0" applyFont="1" applyBorder="1" applyAlignment="1">
      <alignment horizontal="center" vertical="center"/>
    </xf>
    <xf numFmtId="0" fontId="23" fillId="0" borderId="269" xfId="0" applyFont="1" applyFill="1" applyBorder="1" applyAlignment="1">
      <alignment horizontal="center" vertical="center" wrapText="1"/>
    </xf>
    <xf numFmtId="0" fontId="0" fillId="0" borderId="248" xfId="0" applyFont="1" applyFill="1" applyBorder="1" applyAlignment="1">
      <alignment horizontal="left" vertical="center" wrapText="1"/>
    </xf>
    <xf numFmtId="0" fontId="45" fillId="58" borderId="248" xfId="0" applyFont="1" applyFill="1" applyBorder="1" applyAlignment="1">
      <alignment horizontal="center" vertical="center" wrapText="1"/>
    </xf>
    <xf numFmtId="0" fontId="36" fillId="58" borderId="239" xfId="0" applyFont="1" applyFill="1" applyBorder="1" applyAlignment="1">
      <alignment horizontal="center" vertical="center"/>
    </xf>
    <xf numFmtId="0" fontId="0" fillId="0" borderId="248" xfId="0" applyFont="1" applyFill="1" applyBorder="1" applyAlignment="1">
      <alignment horizontal="left" vertical="center"/>
    </xf>
    <xf numFmtId="0" fontId="45" fillId="58" borderId="248" xfId="0" applyFont="1" applyFill="1" applyBorder="1" applyAlignment="1">
      <alignment horizontal="center" vertical="center"/>
    </xf>
    <xf numFmtId="0" fontId="0" fillId="58" borderId="270" xfId="0" applyFill="1" applyBorder="1" applyAlignment="1">
      <alignment horizontal="center" vertical="center"/>
    </xf>
    <xf numFmtId="0" fontId="26" fillId="0" borderId="271" xfId="91" applyFont="1" applyFill="1" applyBorder="1" applyAlignment="1">
      <alignment horizontal="left" vertical="center"/>
    </xf>
    <xf numFmtId="49" fontId="26" fillId="0" borderId="272" xfId="91" applyNumberFormat="1" applyFont="1" applyFill="1" applyBorder="1" applyAlignment="1">
      <alignment horizontal="center" vertical="center"/>
    </xf>
    <xf numFmtId="49" fontId="26" fillId="0" borderId="273" xfId="91" applyNumberFormat="1" applyFont="1" applyFill="1" applyBorder="1" applyAlignment="1">
      <alignment horizontal="center" vertical="center"/>
    </xf>
    <xf numFmtId="0" fontId="26" fillId="0" borderId="271" xfId="91" applyFont="1" applyFill="1" applyBorder="1" applyAlignment="1">
      <alignment horizontal="center" vertical="center"/>
    </xf>
    <xf numFmtId="49" fontId="26" fillId="58" borderId="274" xfId="91" applyNumberFormat="1" applyFont="1" applyFill="1" applyBorder="1" applyAlignment="1">
      <alignment horizontal="center" vertical="center"/>
    </xf>
    <xf numFmtId="49" fontId="26" fillId="58" borderId="180" xfId="91" applyNumberFormat="1" applyFont="1" applyFill="1" applyBorder="1" applyAlignment="1">
      <alignment horizontal="center" vertical="center"/>
    </xf>
    <xf numFmtId="49" fontId="23" fillId="0" borderId="264" xfId="91" applyNumberFormat="1" applyFont="1" applyFill="1" applyBorder="1" applyAlignment="1">
      <alignment horizontal="center" vertical="center" wrapText="1"/>
    </xf>
    <xf numFmtId="49" fontId="23" fillId="0" borderId="275" xfId="91" applyNumberFormat="1" applyFont="1" applyFill="1" applyBorder="1" applyAlignment="1">
      <alignment vertical="center"/>
    </xf>
    <xf numFmtId="49" fontId="23" fillId="0" borderId="276" xfId="91" applyNumberFormat="1" applyFont="1" applyFill="1" applyBorder="1" applyAlignment="1">
      <alignment horizontal="center" vertical="center" wrapText="1"/>
    </xf>
    <xf numFmtId="0" fontId="23" fillId="0" borderId="268" xfId="0" applyFont="1" applyFill="1" applyBorder="1" applyAlignment="1">
      <alignment horizontal="center" vertical="center" wrapText="1"/>
    </xf>
    <xf numFmtId="49" fontId="45" fillId="0" borderId="247" xfId="91" applyNumberFormat="1" applyFont="1" applyFill="1" applyBorder="1" applyAlignment="1">
      <alignment vertical="center" wrapText="1"/>
    </xf>
    <xf numFmtId="0" fontId="45" fillId="58" borderId="248" xfId="102" applyNumberFormat="1" applyFont="1" applyFill="1" applyBorder="1" applyAlignment="1">
      <alignment horizontal="center" vertical="center" wrapText="1"/>
    </xf>
    <xf numFmtId="0" fontId="45" fillId="58" borderId="248" xfId="91" applyNumberFormat="1" applyFont="1" applyFill="1" applyBorder="1" applyAlignment="1">
      <alignment horizontal="center" vertical="center"/>
    </xf>
    <xf numFmtId="0" fontId="45" fillId="58" borderId="249" xfId="91" applyNumberFormat="1" applyFont="1" applyFill="1" applyBorder="1" applyAlignment="1">
      <alignment horizontal="center" vertical="center"/>
    </xf>
    <xf numFmtId="1" fontId="45" fillId="0" borderId="249" xfId="91" quotePrefix="1" applyNumberFormat="1" applyFont="1" applyFill="1" applyBorder="1" applyAlignment="1">
      <alignment horizontal="center" vertical="center"/>
    </xf>
    <xf numFmtId="9" fontId="45" fillId="59" borderId="248" xfId="92" applyFont="1" applyFill="1" applyBorder="1" applyAlignment="1">
      <alignment horizontal="center" vertical="center" wrapText="1"/>
    </xf>
    <xf numFmtId="9" fontId="45" fillId="59" borderId="249" xfId="0" applyNumberFormat="1" applyFont="1" applyFill="1" applyBorder="1" applyAlignment="1">
      <alignment horizontal="center" vertical="center"/>
    </xf>
    <xf numFmtId="0" fontId="45" fillId="58" borderId="239" xfId="0" applyFont="1" applyFill="1" applyBorder="1" applyAlignment="1">
      <alignment vertical="center"/>
    </xf>
    <xf numFmtId="16" fontId="45" fillId="27" borderId="248" xfId="0" applyNumberFormat="1" applyFont="1" applyFill="1" applyBorder="1" applyAlignment="1">
      <alignment horizontal="center" vertical="center"/>
    </xf>
    <xf numFmtId="16" fontId="45" fillId="0" borderId="249" xfId="91" quotePrefix="1" applyNumberFormat="1" applyFont="1" applyFill="1" applyBorder="1" applyAlignment="1">
      <alignment horizontal="center" vertical="center"/>
    </xf>
    <xf numFmtId="0" fontId="0" fillId="0" borderId="250" xfId="0" applyFont="1" applyFill="1" applyBorder="1" applyAlignment="1">
      <alignment horizontal="center" vertical="center"/>
    </xf>
    <xf numFmtId="49" fontId="0" fillId="0" borderId="248" xfId="91" applyNumberFormat="1" applyFont="1" applyFill="1" applyBorder="1" applyAlignment="1">
      <alignment vertical="center"/>
    </xf>
    <xf numFmtId="49" fontId="0" fillId="58" borderId="246" xfId="91" applyNumberFormat="1" applyFont="1" applyFill="1" applyBorder="1" applyAlignment="1">
      <alignment vertical="center"/>
    </xf>
    <xf numFmtId="0" fontId="0" fillId="58" borderId="249" xfId="91" applyNumberFormat="1" applyFont="1" applyFill="1" applyBorder="1" applyAlignment="1">
      <alignment horizontal="center" vertical="center"/>
    </xf>
    <xf numFmtId="1" fontId="0" fillId="0" borderId="249" xfId="91" applyNumberFormat="1" applyFont="1" applyFill="1" applyBorder="1" applyAlignment="1">
      <alignment horizontal="center" vertical="center"/>
    </xf>
    <xf numFmtId="9" fontId="0" fillId="59" borderId="248" xfId="92" applyFont="1" applyFill="1" applyBorder="1" applyAlignment="1">
      <alignment horizontal="center" vertical="center" wrapText="1"/>
    </xf>
    <xf numFmtId="49" fontId="0" fillId="0" borderId="249" xfId="91" applyNumberFormat="1" applyFont="1" applyFill="1" applyBorder="1" applyAlignment="1">
      <alignment vertical="center" wrapText="1"/>
    </xf>
    <xf numFmtId="0" fontId="0" fillId="27" borderId="248" xfId="0" applyFont="1" applyFill="1" applyBorder="1" applyAlignment="1">
      <alignment vertical="center"/>
    </xf>
    <xf numFmtId="9" fontId="0" fillId="59" borderId="249" xfId="0" applyNumberFormat="1" applyFont="1" applyFill="1" applyBorder="1" applyAlignment="1">
      <alignment vertical="center"/>
    </xf>
    <xf numFmtId="0" fontId="0" fillId="58" borderId="239" xfId="0" applyFont="1" applyFill="1" applyBorder="1" applyAlignment="1">
      <alignment vertical="center"/>
    </xf>
    <xf numFmtId="0" fontId="0" fillId="0" borderId="249" xfId="91" applyNumberFormat="1" applyFont="1" applyFill="1" applyBorder="1" applyAlignment="1">
      <alignment horizontal="center" vertical="center"/>
    </xf>
    <xf numFmtId="49" fontId="0" fillId="0" borderId="277" xfId="91" applyNumberFormat="1" applyFont="1" applyFill="1" applyBorder="1" applyAlignment="1">
      <alignment vertical="center"/>
    </xf>
    <xf numFmtId="49" fontId="0" fillId="58" borderId="278" xfId="91" applyNumberFormat="1" applyFont="1" applyFill="1" applyBorder="1" applyAlignment="1">
      <alignment vertical="center"/>
    </xf>
    <xf numFmtId="0" fontId="0" fillId="58" borderId="279" xfId="91" applyNumberFormat="1" applyFont="1" applyFill="1" applyBorder="1" applyAlignment="1">
      <alignment horizontal="center" vertical="center"/>
    </xf>
    <xf numFmtId="0" fontId="0" fillId="0" borderId="279" xfId="91" applyNumberFormat="1" applyFont="1" applyFill="1" applyBorder="1" applyAlignment="1">
      <alignment horizontal="center" vertical="center"/>
    </xf>
    <xf numFmtId="9" fontId="0" fillId="59" borderId="254" xfId="92" applyFont="1" applyFill="1" applyBorder="1" applyAlignment="1">
      <alignment horizontal="center" vertical="center"/>
    </xf>
    <xf numFmtId="49" fontId="0" fillId="0" borderId="279" xfId="91" applyNumberFormat="1" applyFont="1" applyFill="1" applyBorder="1" applyAlignment="1">
      <alignment vertical="center"/>
    </xf>
    <xf numFmtId="0" fontId="0" fillId="27" borderId="254" xfId="0" applyFont="1" applyFill="1" applyBorder="1" applyAlignment="1">
      <alignment vertical="center"/>
    </xf>
    <xf numFmtId="9" fontId="0" fillId="59" borderId="279" xfId="0" applyNumberFormat="1" applyFont="1" applyFill="1" applyBorder="1" applyAlignment="1">
      <alignment vertical="center"/>
    </xf>
    <xf numFmtId="0" fontId="0" fillId="58" borderId="267" xfId="0" applyFont="1" applyFill="1" applyBorder="1" applyAlignment="1">
      <alignment vertical="center"/>
    </xf>
    <xf numFmtId="49" fontId="0" fillId="0" borderId="239" xfId="91" applyNumberFormat="1" applyFont="1" applyFill="1" applyBorder="1" applyAlignment="1">
      <alignment vertical="center"/>
    </xf>
    <xf numFmtId="49" fontId="0" fillId="58" borderId="239" xfId="91" applyNumberFormat="1" applyFont="1" applyFill="1" applyBorder="1" applyAlignment="1">
      <alignment vertical="center"/>
    </xf>
    <xf numFmtId="0" fontId="0" fillId="58" borderId="239" xfId="91" applyNumberFormat="1" applyFont="1" applyFill="1" applyBorder="1" applyAlignment="1">
      <alignment horizontal="center" vertical="center"/>
    </xf>
    <xf numFmtId="0" fontId="0" fillId="0" borderId="239" xfId="91" applyNumberFormat="1" applyFont="1" applyFill="1" applyBorder="1" applyAlignment="1">
      <alignment horizontal="center" vertical="center"/>
    </xf>
    <xf numFmtId="9" fontId="36" fillId="59" borderId="239" xfId="92" applyFont="1" applyFill="1" applyBorder="1" applyAlignment="1">
      <alignment horizontal="center" vertical="center" wrapText="1"/>
    </xf>
    <xf numFmtId="49" fontId="0" fillId="0" borderId="239" xfId="91" applyNumberFormat="1" applyFont="1" applyFill="1" applyBorder="1" applyAlignment="1">
      <alignment vertical="center" wrapText="1"/>
    </xf>
    <xf numFmtId="0" fontId="0" fillId="27" borderId="239" xfId="0" applyFont="1" applyFill="1" applyBorder="1" applyAlignment="1">
      <alignment vertical="center"/>
    </xf>
    <xf numFmtId="9" fontId="0" fillId="59" borderId="239" xfId="0" applyNumberFormat="1" applyFont="1" applyFill="1" applyBorder="1" applyAlignment="1">
      <alignment vertical="center"/>
    </xf>
    <xf numFmtId="0" fontId="0" fillId="58" borderId="239" xfId="0" applyFill="1" applyBorder="1" applyAlignment="1">
      <alignment vertical="center"/>
    </xf>
    <xf numFmtId="49" fontId="26" fillId="0" borderId="280" xfId="102" applyNumberFormat="1" applyFont="1" applyFill="1" applyBorder="1" applyAlignment="1">
      <alignment horizontal="center" vertical="center"/>
    </xf>
    <xf numFmtId="0" fontId="0" fillId="0" borderId="280" xfId="0" applyFont="1" applyBorder="1" applyAlignment="1">
      <alignment horizontal="right"/>
    </xf>
    <xf numFmtId="0" fontId="0" fillId="58" borderId="280" xfId="0" applyFont="1" applyFill="1" applyBorder="1" applyAlignment="1"/>
    <xf numFmtId="49" fontId="23" fillId="0" borderId="281" xfId="102" applyNumberFormat="1" applyFont="1" applyFill="1" applyBorder="1" applyAlignment="1">
      <alignment horizontal="center" vertical="center" wrapText="1"/>
    </xf>
    <xf numFmtId="49" fontId="23" fillId="0" borderId="282" xfId="102" applyNumberFormat="1" applyFont="1" applyFill="1" applyBorder="1" applyAlignment="1">
      <alignment horizontal="center" vertical="center" wrapText="1"/>
    </xf>
    <xf numFmtId="49" fontId="23" fillId="0" borderId="283" xfId="102" applyNumberFormat="1" applyFont="1" applyFill="1" applyBorder="1" applyAlignment="1">
      <alignment horizontal="center" vertical="center" wrapText="1"/>
    </xf>
    <xf numFmtId="0" fontId="23" fillId="0" borderId="284" xfId="0" applyFont="1" applyFill="1" applyBorder="1" applyAlignment="1">
      <alignment horizontal="center" vertical="center" wrapText="1"/>
    </xf>
    <xf numFmtId="0" fontId="0" fillId="58" borderId="248" xfId="102" applyNumberFormat="1" applyFont="1" applyFill="1" applyBorder="1" applyAlignment="1">
      <alignment horizontal="center" vertical="center"/>
    </xf>
    <xf numFmtId="49" fontId="0" fillId="0" borderId="248" xfId="102" applyNumberFormat="1" applyFont="1" applyFill="1" applyBorder="1" applyAlignment="1">
      <alignment vertical="center"/>
    </xf>
    <xf numFmtId="49" fontId="0" fillId="0" borderId="249" xfId="91" applyNumberFormat="1" applyFont="1" applyFill="1" applyBorder="1" applyAlignment="1">
      <alignment horizontal="center" vertical="center"/>
    </xf>
    <xf numFmtId="9" fontId="0" fillId="27" borderId="248" xfId="102" applyNumberFormat="1" applyFont="1" applyFill="1" applyBorder="1" applyAlignment="1">
      <alignment vertical="center" wrapText="1"/>
    </xf>
    <xf numFmtId="49" fontId="0" fillId="0" borderId="248" xfId="102" applyNumberFormat="1" applyFont="1" applyFill="1" applyBorder="1" applyAlignment="1">
      <alignment horizontal="center" vertical="center"/>
    </xf>
    <xf numFmtId="49" fontId="0" fillId="0" borderId="248" xfId="102" applyNumberFormat="1" applyFont="1" applyFill="1" applyBorder="1" applyAlignment="1">
      <alignment horizontal="center" vertical="center" wrapText="1"/>
    </xf>
    <xf numFmtId="0" fontId="0" fillId="0" borderId="285" xfId="0" applyFont="1" applyFill="1" applyBorder="1" applyAlignment="1">
      <alignment horizontal="center" vertical="center"/>
    </xf>
    <xf numFmtId="49" fontId="0" fillId="0" borderId="286" xfId="102" applyNumberFormat="1" applyFont="1" applyFill="1" applyBorder="1" applyAlignment="1">
      <alignment vertical="center"/>
    </xf>
    <xf numFmtId="0" fontId="0" fillId="58" borderId="287" xfId="102" applyNumberFormat="1" applyFont="1" applyFill="1" applyBorder="1" applyAlignment="1">
      <alignment horizontal="center" vertical="center"/>
    </xf>
    <xf numFmtId="49" fontId="0" fillId="0" borderId="287" xfId="102" applyNumberFormat="1" applyFont="1" applyFill="1" applyBorder="1" applyAlignment="1">
      <alignment vertical="center"/>
    </xf>
    <xf numFmtId="49" fontId="0" fillId="0" borderId="287" xfId="102" applyNumberFormat="1" applyFont="1" applyFill="1" applyBorder="1" applyAlignment="1">
      <alignment horizontal="center" vertical="center"/>
    </xf>
    <xf numFmtId="9" fontId="0" fillId="27" borderId="287" xfId="102" applyNumberFormat="1" applyFont="1" applyFill="1" applyBorder="1" applyAlignment="1">
      <alignment vertical="center" wrapText="1"/>
    </xf>
    <xf numFmtId="0" fontId="0" fillId="58" borderId="288" xfId="0" applyFont="1" applyFill="1" applyBorder="1" applyAlignment="1">
      <alignment vertical="center"/>
    </xf>
    <xf numFmtId="0" fontId="26" fillId="0" borderId="289" xfId="0" applyFont="1" applyFill="1" applyBorder="1" applyAlignment="1">
      <alignment horizontal="left" vertical="center"/>
    </xf>
    <xf numFmtId="0" fontId="0" fillId="0" borderId="272" xfId="0" applyFont="1" applyFill="1" applyBorder="1" applyAlignment="1">
      <alignment horizontal="center"/>
    </xf>
    <xf numFmtId="0" fontId="0" fillId="0" borderId="273" xfId="0" applyFont="1" applyFill="1" applyBorder="1" applyAlignment="1">
      <alignment horizontal="center"/>
    </xf>
    <xf numFmtId="0" fontId="26" fillId="0" borderId="290" xfId="0" applyFont="1" applyFill="1" applyBorder="1" applyAlignment="1">
      <alignment horizontal="left" vertical="center"/>
    </xf>
    <xf numFmtId="0" fontId="0" fillId="58" borderId="291" xfId="0" applyFont="1" applyFill="1" applyBorder="1" applyAlignment="1">
      <alignment horizontal="center"/>
    </xf>
    <xf numFmtId="49" fontId="23" fillId="0" borderId="292" xfId="91" applyNumberFormat="1" applyFont="1" applyFill="1" applyBorder="1" applyAlignment="1">
      <alignment horizontal="center" vertical="center" wrapText="1"/>
    </xf>
    <xf numFmtId="49" fontId="23" fillId="0" borderId="293" xfId="0" applyNumberFormat="1" applyFont="1" applyFill="1" applyBorder="1" applyAlignment="1">
      <alignment vertical="center"/>
    </xf>
    <xf numFmtId="49" fontId="23" fillId="0" borderId="294" xfId="0" applyNumberFormat="1" applyFont="1" applyFill="1" applyBorder="1" applyAlignment="1">
      <alignment horizontal="center" vertical="center" wrapText="1"/>
    </xf>
    <xf numFmtId="49" fontId="23" fillId="0" borderId="295" xfId="0" applyNumberFormat="1" applyFont="1" applyFill="1" applyBorder="1" applyAlignment="1">
      <alignment horizontal="center" vertical="center" wrapText="1"/>
    </xf>
    <xf numFmtId="49" fontId="23" fillId="0" borderId="295" xfId="91" applyNumberFormat="1" applyFont="1" applyFill="1" applyBorder="1" applyAlignment="1">
      <alignment horizontal="center" vertical="center" wrapText="1"/>
    </xf>
    <xf numFmtId="0" fontId="23" fillId="0" borderId="295" xfId="0" applyFont="1" applyFill="1" applyBorder="1" applyAlignment="1">
      <alignment horizontal="center" vertical="center" wrapText="1"/>
    </xf>
    <xf numFmtId="0" fontId="23" fillId="0" borderId="296" xfId="0" applyFont="1" applyFill="1" applyBorder="1" applyAlignment="1">
      <alignment horizontal="center" vertical="center" wrapText="1"/>
    </xf>
    <xf numFmtId="0" fontId="23" fillId="0" borderId="297" xfId="0" applyFont="1" applyFill="1" applyBorder="1" applyAlignment="1">
      <alignment horizontal="center" vertical="center" wrapText="1"/>
    </xf>
    <xf numFmtId="49" fontId="45" fillId="0" borderId="248" xfId="0" applyNumberFormat="1" applyFont="1" applyFill="1" applyBorder="1" applyAlignment="1">
      <alignment vertical="center"/>
    </xf>
    <xf numFmtId="0" fontId="45" fillId="27" borderId="248" xfId="0" applyFont="1" applyFill="1" applyBorder="1" applyAlignment="1">
      <alignment vertical="center"/>
    </xf>
    <xf numFmtId="49" fontId="0" fillId="0" borderId="248" xfId="0" applyNumberFormat="1" applyFont="1" applyFill="1" applyBorder="1" applyAlignment="1">
      <alignment vertical="center"/>
    </xf>
    <xf numFmtId="49" fontId="0" fillId="58" borderId="248" xfId="0" applyNumberFormat="1" applyFont="1" applyFill="1" applyBorder="1" applyAlignment="1">
      <alignment vertical="center"/>
    </xf>
    <xf numFmtId="0" fontId="0" fillId="0" borderId="248" xfId="0" applyNumberFormat="1" applyFont="1" applyFill="1" applyBorder="1" applyAlignment="1">
      <alignment horizontal="center" vertical="center"/>
    </xf>
    <xf numFmtId="0" fontId="0" fillId="0" borderId="248" xfId="0" applyFont="1" applyFill="1" applyBorder="1" applyAlignment="1">
      <alignment vertical="center"/>
    </xf>
    <xf numFmtId="49" fontId="0" fillId="0" borderId="249" xfId="91" applyNumberFormat="1" applyFont="1" applyFill="1" applyBorder="1" applyAlignment="1">
      <alignment horizontal="center" vertical="center" wrapText="1"/>
    </xf>
    <xf numFmtId="0" fontId="36" fillId="0" borderId="295" xfId="0" applyFont="1" applyFill="1" applyBorder="1"/>
    <xf numFmtId="49" fontId="23" fillId="0" borderId="295" xfId="0" applyNumberFormat="1" applyFont="1" applyFill="1" applyBorder="1" applyAlignment="1">
      <alignment vertical="center"/>
    </xf>
    <xf numFmtId="0" fontId="36" fillId="0" borderId="248" xfId="0" applyFont="1" applyFill="1" applyBorder="1"/>
    <xf numFmtId="49" fontId="0" fillId="0" borderId="239" xfId="0" applyNumberFormat="1" applyFont="1" applyFill="1" applyBorder="1" applyAlignment="1">
      <alignment vertical="center"/>
    </xf>
    <xf numFmtId="49" fontId="0" fillId="58" borderId="239" xfId="0" applyNumberFormat="1" applyFont="1" applyFill="1" applyBorder="1" applyAlignment="1">
      <alignment vertical="center"/>
    </xf>
    <xf numFmtId="0" fontId="0" fillId="0" borderId="239" xfId="0" applyNumberFormat="1" applyFont="1" applyFill="1" applyBorder="1" applyAlignment="1">
      <alignment horizontal="center" vertical="center"/>
    </xf>
    <xf numFmtId="0" fontId="0" fillId="59" borderId="239" xfId="0" applyNumberFormat="1" applyFont="1" applyFill="1" applyBorder="1" applyAlignment="1">
      <alignment horizontal="center" vertical="center" wrapText="1"/>
    </xf>
    <xf numFmtId="9" fontId="0" fillId="60" borderId="298" xfId="0" applyNumberFormat="1" applyFont="1" applyFill="1" applyBorder="1" applyAlignment="1">
      <alignment vertical="center"/>
    </xf>
    <xf numFmtId="49" fontId="26" fillId="0" borderId="299" xfId="102" applyNumberFormat="1" applyFont="1" applyFill="1" applyBorder="1" applyAlignment="1">
      <alignment horizontal="center" vertical="center"/>
    </xf>
    <xf numFmtId="0" fontId="0" fillId="0" borderId="299" xfId="0" applyFont="1" applyBorder="1" applyAlignment="1">
      <alignment horizontal="center"/>
    </xf>
    <xf numFmtId="49" fontId="25" fillId="0" borderId="241" xfId="102" applyNumberFormat="1" applyFont="1" applyFill="1" applyBorder="1" applyAlignment="1">
      <alignment vertical="center"/>
    </xf>
    <xf numFmtId="49" fontId="26" fillId="0" borderId="300" xfId="102" applyNumberFormat="1" applyFont="1" applyFill="1" applyBorder="1" applyAlignment="1">
      <alignment horizontal="center" vertical="center"/>
    </xf>
    <xf numFmtId="0" fontId="0" fillId="58" borderId="300" xfId="0" applyFont="1" applyFill="1" applyBorder="1" applyAlignment="1">
      <alignment horizontal="center"/>
    </xf>
    <xf numFmtId="49" fontId="23" fillId="0" borderId="292" xfId="102" applyNumberFormat="1" applyFont="1" applyFill="1" applyBorder="1" applyAlignment="1">
      <alignment horizontal="center" vertical="center" wrapText="1"/>
    </xf>
    <xf numFmtId="49" fontId="23" fillId="0" borderId="301" xfId="102" applyNumberFormat="1" applyFont="1" applyFill="1" applyBorder="1" applyAlignment="1">
      <alignment horizontal="center" vertical="center" wrapText="1"/>
    </xf>
    <xf numFmtId="49" fontId="23" fillId="0" borderId="294" xfId="102" applyNumberFormat="1" applyFont="1" applyFill="1" applyBorder="1" applyAlignment="1">
      <alignment horizontal="center" vertical="center" wrapText="1"/>
    </xf>
    <xf numFmtId="49" fontId="23" fillId="0" borderId="295" xfId="102" applyNumberFormat="1" applyFont="1" applyFill="1" applyBorder="1" applyAlignment="1">
      <alignment horizontal="center" vertical="center" wrapText="1"/>
    </xf>
    <xf numFmtId="49" fontId="45" fillId="0" borderId="247" xfId="102" applyNumberFormat="1" applyFont="1" applyFill="1" applyBorder="1" applyAlignment="1">
      <alignment vertical="center"/>
    </xf>
    <xf numFmtId="0" fontId="45" fillId="0" borderId="248" xfId="102" applyNumberFormat="1" applyFont="1" applyFill="1" applyBorder="1" applyAlignment="1">
      <alignment horizontal="center" vertical="center"/>
    </xf>
    <xf numFmtId="0" fontId="66" fillId="0" borderId="250" xfId="0" applyFont="1" applyFill="1" applyBorder="1" applyAlignment="1">
      <alignment horizontal="center" vertical="center"/>
    </xf>
    <xf numFmtId="49" fontId="66" fillId="0" borderId="249" xfId="91" applyNumberFormat="1" applyFont="1" applyFill="1" applyBorder="1" applyAlignment="1">
      <alignment horizontal="center" vertical="center" wrapText="1"/>
    </xf>
    <xf numFmtId="49" fontId="0" fillId="27" borderId="248" xfId="102" applyNumberFormat="1" applyFont="1" applyFill="1" applyBorder="1" applyAlignment="1">
      <alignment horizontal="center" vertical="center" wrapText="1"/>
    </xf>
    <xf numFmtId="0" fontId="0" fillId="58" borderId="155" xfId="0" applyFont="1" applyFill="1" applyBorder="1" applyAlignment="1" applyProtection="1">
      <alignment horizontal="center" vertical="center" wrapText="1"/>
      <protection locked="0"/>
    </xf>
    <xf numFmtId="49" fontId="0" fillId="58" borderId="155" xfId="0" applyNumberFormat="1" applyFont="1" applyFill="1" applyBorder="1" applyAlignment="1" applyProtection="1">
      <alignment horizontal="center" vertical="center" wrapText="1"/>
      <protection locked="0"/>
    </xf>
    <xf numFmtId="0" fontId="0" fillId="58" borderId="219" xfId="0" applyFont="1" applyFill="1" applyBorder="1" applyAlignment="1">
      <alignment vertical="center"/>
    </xf>
    <xf numFmtId="0" fontId="0" fillId="58" borderId="219" xfId="0" applyFont="1" applyFill="1" applyBorder="1" applyAlignment="1"/>
    <xf numFmtId="0" fontId="26" fillId="0" borderId="299" xfId="91" applyFont="1" applyFill="1" applyBorder="1" applyAlignment="1">
      <alignment horizontal="center" vertical="center"/>
    </xf>
    <xf numFmtId="49" fontId="26" fillId="0" borderId="299" xfId="91" applyNumberFormat="1" applyFont="1" applyFill="1" applyBorder="1" applyAlignment="1">
      <alignment vertical="center"/>
    </xf>
    <xf numFmtId="49" fontId="25" fillId="0" borderId="302" xfId="93" applyNumberFormat="1" applyFont="1" applyFill="1" applyBorder="1" applyAlignment="1">
      <alignment vertical="center"/>
    </xf>
    <xf numFmtId="49" fontId="62" fillId="0" borderId="302" xfId="93" applyNumberFormat="1" applyFont="1" applyFill="1" applyBorder="1" applyAlignment="1">
      <alignment vertical="center"/>
    </xf>
    <xf numFmtId="0" fontId="23" fillId="0" borderId="299" xfId="0" applyFont="1" applyBorder="1" applyAlignment="1">
      <alignment horizontal="center"/>
    </xf>
    <xf numFmtId="49" fontId="26" fillId="58" borderId="300" xfId="91" applyNumberFormat="1" applyFont="1" applyFill="1" applyBorder="1" applyAlignment="1">
      <alignment vertical="center"/>
    </xf>
    <xf numFmtId="49" fontId="23" fillId="0" borderId="303" xfId="93" applyNumberFormat="1" applyFont="1" applyFill="1" applyBorder="1" applyAlignment="1">
      <alignment horizontal="center" vertical="center" wrapText="1"/>
    </xf>
    <xf numFmtId="0" fontId="23" fillId="0" borderId="181" xfId="0" applyFont="1" applyBorder="1" applyAlignment="1">
      <alignment horizontal="center" vertical="center"/>
    </xf>
    <xf numFmtId="49" fontId="23" fillId="0" borderId="181" xfId="93" applyNumberFormat="1" applyFont="1" applyFill="1" applyBorder="1" applyAlignment="1">
      <alignment horizontal="center" vertical="center" wrapText="1"/>
    </xf>
    <xf numFmtId="0" fontId="0" fillId="0" borderId="196" xfId="0" applyFont="1" applyFill="1" applyBorder="1" applyAlignment="1">
      <alignment horizontal="center" vertical="center"/>
    </xf>
    <xf numFmtId="0" fontId="0" fillId="0" borderId="197" xfId="0" applyFont="1" applyFill="1" applyBorder="1" applyAlignment="1">
      <alignment horizontal="center" vertical="center"/>
    </xf>
    <xf numFmtId="0" fontId="0" fillId="0" borderId="197" xfId="0" applyFont="1" applyFill="1" applyBorder="1" applyAlignment="1">
      <alignment vertical="center" wrapText="1"/>
    </xf>
    <xf numFmtId="0" fontId="0" fillId="0" borderId="200" xfId="0" applyFont="1" applyFill="1" applyBorder="1" applyAlignment="1">
      <alignment horizontal="center" vertical="center"/>
    </xf>
    <xf numFmtId="0" fontId="0" fillId="0" borderId="199" xfId="0" applyFont="1" applyFill="1" applyBorder="1" applyAlignment="1">
      <alignment horizontal="center" vertical="center"/>
    </xf>
    <xf numFmtId="0" fontId="0" fillId="58" borderId="200" xfId="0" applyFont="1" applyFill="1" applyBorder="1" applyAlignment="1">
      <alignment horizontal="center" vertical="center"/>
    </xf>
    <xf numFmtId="49" fontId="0" fillId="58" borderId="304" xfId="93" applyNumberFormat="1" applyFont="1" applyFill="1" applyBorder="1" applyAlignment="1">
      <alignment horizontal="center" vertical="center" wrapText="1"/>
    </xf>
    <xf numFmtId="0" fontId="0" fillId="58" borderId="305" xfId="0" applyFont="1" applyFill="1" applyBorder="1" applyAlignment="1">
      <alignment horizontal="center"/>
    </xf>
    <xf numFmtId="0" fontId="0" fillId="0" borderId="304" xfId="0" applyFont="1" applyFill="1" applyBorder="1" applyAlignment="1">
      <alignment horizontal="center" vertical="center"/>
    </xf>
    <xf numFmtId="0" fontId="0" fillId="0" borderId="219" xfId="0" applyFont="1" applyFill="1" applyBorder="1" applyAlignment="1">
      <alignment vertical="center" wrapText="1"/>
    </xf>
    <xf numFmtId="0" fontId="0" fillId="0" borderId="306" xfId="0" applyFont="1" applyFill="1" applyBorder="1" applyAlignment="1">
      <alignment horizontal="center" vertical="center"/>
    </xf>
    <xf numFmtId="0" fontId="0" fillId="0" borderId="307" xfId="0" applyFont="1" applyFill="1" applyBorder="1" applyAlignment="1">
      <alignment horizontal="center" vertical="center"/>
    </xf>
    <xf numFmtId="0" fontId="0" fillId="58" borderId="306" xfId="0" applyFont="1" applyFill="1" applyBorder="1" applyAlignment="1">
      <alignment horizontal="center" vertical="center"/>
    </xf>
    <xf numFmtId="49" fontId="0" fillId="58" borderId="219" xfId="93" applyNumberFormat="1" applyFont="1" applyFill="1" applyBorder="1" applyAlignment="1">
      <alignment horizontal="center" vertical="center" wrapText="1"/>
    </xf>
    <xf numFmtId="0" fontId="0" fillId="58" borderId="308" xfId="0" applyFont="1" applyFill="1" applyBorder="1" applyAlignment="1">
      <alignment horizontal="center"/>
    </xf>
    <xf numFmtId="49" fontId="0" fillId="58" borderId="308" xfId="93" applyNumberFormat="1" applyFont="1" applyFill="1" applyBorder="1" applyAlignment="1">
      <alignment horizontal="center" vertical="center" wrapText="1"/>
    </xf>
    <xf numFmtId="0" fontId="0" fillId="0" borderId="309" xfId="0" applyFont="1" applyFill="1" applyBorder="1" applyAlignment="1">
      <alignment vertical="center" wrapText="1"/>
    </xf>
    <xf numFmtId="0" fontId="0" fillId="0" borderId="287" xfId="0" applyFont="1" applyFill="1" applyBorder="1" applyAlignment="1">
      <alignment horizontal="center" vertical="center"/>
    </xf>
    <xf numFmtId="0" fontId="0" fillId="0" borderId="286" xfId="0" applyFont="1" applyFill="1" applyBorder="1" applyAlignment="1">
      <alignment horizontal="center" vertical="center"/>
    </xf>
    <xf numFmtId="0" fontId="0" fillId="58" borderId="287" xfId="0" applyFont="1" applyFill="1" applyBorder="1" applyAlignment="1">
      <alignment horizontal="center" vertical="center"/>
    </xf>
    <xf numFmtId="49" fontId="0" fillId="58" borderId="309" xfId="93" applyNumberFormat="1" applyFont="1" applyFill="1" applyBorder="1" applyAlignment="1">
      <alignment horizontal="center" vertical="center" wrapText="1"/>
    </xf>
    <xf numFmtId="49" fontId="0" fillId="58" borderId="310" xfId="93" applyNumberFormat="1" applyFont="1" applyFill="1" applyBorder="1" applyAlignment="1">
      <alignment horizontal="center" vertical="center" wrapText="1"/>
    </xf>
    <xf numFmtId="49" fontId="0" fillId="0" borderId="308" xfId="0" applyNumberFormat="1" applyFont="1" applyFill="1" applyBorder="1" applyAlignment="1" applyProtection="1">
      <alignment vertical="center" wrapText="1"/>
      <protection locked="0"/>
    </xf>
    <xf numFmtId="49" fontId="0" fillId="58" borderId="156" xfId="0" applyNumberFormat="1" applyFont="1" applyFill="1" applyBorder="1" applyAlignment="1" applyProtection="1">
      <alignment horizontal="left" vertical="center" wrapText="1"/>
      <protection locked="0"/>
    </xf>
    <xf numFmtId="0" fontId="0" fillId="58" borderId="219" xfId="0" applyFont="1" applyFill="1" applyBorder="1" applyAlignment="1">
      <alignment horizontal="center" vertical="center" wrapText="1"/>
    </xf>
    <xf numFmtId="0" fontId="23" fillId="0" borderId="179" xfId="0" applyFont="1" applyFill="1" applyBorder="1" applyAlignment="1">
      <alignment horizontal="center"/>
    </xf>
    <xf numFmtId="0" fontId="25" fillId="58" borderId="180" xfId="0" applyFont="1" applyFill="1" applyBorder="1" applyAlignment="1">
      <alignment horizontal="center"/>
    </xf>
    <xf numFmtId="0" fontId="0" fillId="0" borderId="171" xfId="0" applyNumberFormat="1" applyFont="1" applyFill="1" applyBorder="1" applyAlignment="1">
      <alignment horizontal="center" vertical="center" wrapText="1"/>
    </xf>
    <xf numFmtId="0" fontId="0" fillId="0" borderId="174" xfId="0" applyNumberFormat="1" applyFont="1" applyFill="1" applyBorder="1" applyAlignment="1">
      <alignment horizontal="center" vertical="center" wrapText="1"/>
    </xf>
    <xf numFmtId="0" fontId="0" fillId="0" borderId="156" xfId="0" applyFont="1" applyBorder="1" applyAlignment="1">
      <alignment wrapText="1"/>
    </xf>
    <xf numFmtId="0" fontId="0" fillId="0" borderId="156" xfId="0" applyFont="1" applyBorder="1" applyAlignment="1">
      <alignment horizontal="center" wrapText="1"/>
    </xf>
    <xf numFmtId="0" fontId="0" fillId="0" borderId="156" xfId="0" applyFont="1" applyBorder="1" applyAlignment="1">
      <alignment horizontal="left" wrapText="1"/>
    </xf>
    <xf numFmtId="0" fontId="0" fillId="0" borderId="156" xfId="0" applyNumberFormat="1" applyFont="1" applyBorder="1" applyAlignment="1">
      <alignment horizontal="center" wrapText="1"/>
    </xf>
    <xf numFmtId="0" fontId="0" fillId="0" borderId="172"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4" xfId="0" applyFont="1" applyFill="1" applyBorder="1" applyAlignment="1">
      <alignment horizontal="center"/>
    </xf>
    <xf numFmtId="0" fontId="0" fillId="0" borderId="174" xfId="0" applyFont="1" applyBorder="1" applyAlignment="1">
      <alignment horizontal="center"/>
    </xf>
    <xf numFmtId="0" fontId="22" fillId="58" borderId="39" xfId="0" applyFont="1" applyFill="1" applyBorder="1" applyAlignment="1">
      <alignment horizontal="center" vertical="center"/>
    </xf>
    <xf numFmtId="0" fontId="80" fillId="0" borderId="156" xfId="244" applyFont="1" applyFill="1" applyBorder="1" applyAlignment="1">
      <alignment vertical="top" wrapText="1"/>
    </xf>
    <xf numFmtId="49" fontId="23" fillId="0" borderId="17" xfId="0" applyNumberFormat="1" applyFont="1" applyFill="1" applyBorder="1" applyAlignment="1">
      <alignment horizontal="center" vertical="center"/>
    </xf>
    <xf numFmtId="0" fontId="0" fillId="0" borderId="175" xfId="0" applyFont="1" applyFill="1" applyBorder="1" applyAlignment="1">
      <alignment horizontal="center" vertical="center" wrapText="1"/>
    </xf>
    <xf numFmtId="0" fontId="23" fillId="0" borderId="65" xfId="0" applyFont="1" applyFill="1" applyBorder="1" applyAlignment="1" applyProtection="1">
      <alignment horizontal="center" vertical="center"/>
      <protection locked="0"/>
    </xf>
    <xf numFmtId="0" fontId="23" fillId="0" borderId="65" xfId="0" applyFont="1" applyFill="1" applyBorder="1" applyAlignment="1">
      <alignment horizontal="center" vertical="center"/>
    </xf>
    <xf numFmtId="49" fontId="23" fillId="0" borderId="65" xfId="0" applyNumberFormat="1" applyFont="1" applyFill="1" applyBorder="1" applyAlignment="1">
      <alignment horizontal="center" vertical="center"/>
    </xf>
    <xf numFmtId="0" fontId="23" fillId="0" borderId="0" xfId="0" applyFont="1" applyFill="1" applyBorder="1" applyAlignment="1">
      <alignment horizontal="left"/>
    </xf>
    <xf numFmtId="0" fontId="45" fillId="0" borderId="248" xfId="0" applyFont="1" applyFill="1" applyBorder="1" applyAlignment="1">
      <alignment vertical="center"/>
    </xf>
    <xf numFmtId="0" fontId="45" fillId="0" borderId="247" xfId="0" applyFont="1" applyFill="1" applyBorder="1" applyAlignment="1">
      <alignment horizontal="left" vertical="center" wrapText="1"/>
    </xf>
    <xf numFmtId="0" fontId="45" fillId="0" borderId="248"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27" borderId="248" xfId="0" applyFont="1" applyFill="1" applyBorder="1" applyAlignment="1">
      <alignment horizontal="center" vertical="center"/>
    </xf>
    <xf numFmtId="0" fontId="45" fillId="0" borderId="254" xfId="0" applyFont="1" applyFill="1" applyBorder="1" applyAlignment="1">
      <alignment vertical="center"/>
    </xf>
    <xf numFmtId="0" fontId="45" fillId="0" borderId="255" xfId="0" applyFont="1" applyFill="1" applyBorder="1" applyAlignment="1">
      <alignment horizontal="left" vertical="center" wrapText="1"/>
    </xf>
    <xf numFmtId="0" fontId="45" fillId="0" borderId="254" xfId="0" applyFont="1" applyFill="1" applyBorder="1" applyAlignment="1">
      <alignment horizontal="center" vertical="center" wrapText="1"/>
    </xf>
    <xf numFmtId="0" fontId="45" fillId="0" borderId="256" xfId="0" applyFont="1" applyFill="1" applyBorder="1" applyAlignment="1">
      <alignment horizontal="center" vertical="center" wrapText="1"/>
    </xf>
    <xf numFmtId="0" fontId="45" fillId="27" borderId="254" xfId="0" applyFont="1" applyFill="1" applyBorder="1" applyAlignment="1">
      <alignment horizontal="center" vertical="center"/>
    </xf>
    <xf numFmtId="0" fontId="23" fillId="0" borderId="65" xfId="0" applyFont="1" applyFill="1" applyBorder="1" applyAlignment="1">
      <alignment horizontal="center" vertical="center" wrapText="1"/>
    </xf>
    <xf numFmtId="0" fontId="23" fillId="0" borderId="84" xfId="0" applyFont="1" applyFill="1" applyBorder="1" applyAlignment="1">
      <alignment horizontal="center" vertical="center" wrapText="1"/>
    </xf>
    <xf numFmtId="49" fontId="23" fillId="0" borderId="71" xfId="0" applyNumberFormat="1" applyFont="1" applyFill="1" applyBorder="1" applyAlignment="1">
      <alignment horizontal="center" vertical="center"/>
    </xf>
    <xf numFmtId="49" fontId="23" fillId="0" borderId="58" xfId="0" applyNumberFormat="1" applyFont="1" applyFill="1" applyBorder="1" applyAlignment="1">
      <alignment horizontal="center" vertical="center"/>
    </xf>
    <xf numFmtId="0" fontId="0" fillId="0" borderId="0" xfId="0" applyAlignment="1">
      <alignment horizontal="left" wrapText="1"/>
    </xf>
    <xf numFmtId="0" fontId="33" fillId="0" borderId="0" xfId="0" applyFont="1" applyAlignment="1">
      <alignment horizontal="left" wrapText="1"/>
    </xf>
    <xf numFmtId="49" fontId="0" fillId="61" borderId="93" xfId="0" applyNumberFormat="1" applyFill="1" applyBorder="1" applyAlignment="1">
      <alignment horizontal="center" vertical="center"/>
    </xf>
    <xf numFmtId="49" fontId="0" fillId="61" borderId="97" xfId="0" applyNumberFormat="1" applyFill="1" applyBorder="1" applyAlignment="1">
      <alignment horizontal="center" vertical="center"/>
    </xf>
    <xf numFmtId="49" fontId="0" fillId="61" borderId="169" xfId="0" applyNumberFormat="1" applyFill="1" applyBorder="1" applyAlignment="1">
      <alignment horizontal="center" vertical="center"/>
    </xf>
    <xf numFmtId="49" fontId="0" fillId="61" borderId="163" xfId="0" applyNumberFormat="1" applyFont="1" applyFill="1" applyBorder="1" applyAlignment="1">
      <alignment horizontal="center" vertical="center"/>
    </xf>
    <xf numFmtId="49" fontId="0" fillId="61" borderId="93" xfId="0" applyNumberFormat="1" applyFont="1" applyFill="1" applyBorder="1" applyAlignment="1">
      <alignment horizontal="center" vertical="center"/>
    </xf>
    <xf numFmtId="49" fontId="0" fillId="61" borderId="97" xfId="0" applyNumberFormat="1" applyFont="1" applyFill="1" applyBorder="1" applyAlignment="1">
      <alignment horizontal="center" vertical="center"/>
    </xf>
    <xf numFmtId="49" fontId="0" fillId="0" borderId="108" xfId="197" applyNumberFormat="1" applyFont="1" applyFill="1" applyBorder="1" applyAlignment="1">
      <alignment horizontal="center" vertical="center"/>
    </xf>
    <xf numFmtId="49" fontId="0" fillId="0" borderId="129" xfId="197" applyNumberFormat="1" applyFont="1" applyFill="1" applyBorder="1" applyAlignment="1">
      <alignment horizontal="center" vertical="center"/>
    </xf>
    <xf numFmtId="49" fontId="36" fillId="0" borderId="168" xfId="197" applyNumberFormat="1" applyFont="1" applyFill="1" applyBorder="1" applyAlignment="1">
      <alignment horizontal="center" vertical="center"/>
    </xf>
    <xf numFmtId="49" fontId="0" fillId="0" borderId="104" xfId="197" applyNumberFormat="1" applyFont="1" applyFill="1" applyBorder="1" applyAlignment="1">
      <alignment horizontal="center" vertical="center"/>
    </xf>
    <xf numFmtId="49" fontId="0" fillId="0" borderId="69" xfId="197" applyNumberFormat="1" applyFont="1" applyFill="1" applyBorder="1" applyAlignment="1">
      <alignment horizontal="center" vertical="center"/>
    </xf>
    <xf numFmtId="49" fontId="36" fillId="0" borderId="105" xfId="197" applyNumberFormat="1" applyFont="1" applyFill="1" applyBorder="1" applyAlignment="1">
      <alignment horizontal="center" vertical="center"/>
    </xf>
    <xf numFmtId="49" fontId="0" fillId="0" borderId="164" xfId="197" applyNumberFormat="1" applyFont="1" applyFill="1" applyBorder="1" applyAlignment="1">
      <alignment horizontal="center" vertical="center"/>
    </xf>
    <xf numFmtId="49" fontId="0" fillId="0" borderId="165" xfId="197" applyNumberFormat="1" applyFont="1" applyFill="1" applyBorder="1" applyAlignment="1">
      <alignment horizontal="center" vertical="center"/>
    </xf>
    <xf numFmtId="49" fontId="36" fillId="0" borderId="162" xfId="197" applyNumberFormat="1" applyFont="1" applyFill="1" applyBorder="1" applyAlignment="1">
      <alignment horizontal="center" vertical="center"/>
    </xf>
    <xf numFmtId="49" fontId="23" fillId="0" borderId="113" xfId="0" applyNumberFormat="1" applyFont="1" applyFill="1" applyBorder="1" applyAlignment="1">
      <alignment horizontal="center" vertical="center" wrapText="1"/>
    </xf>
    <xf numFmtId="0" fontId="23" fillId="0" borderId="113" xfId="0" applyFont="1" applyFill="1" applyBorder="1" applyAlignment="1">
      <alignment horizontal="center" vertical="center"/>
    </xf>
    <xf numFmtId="0" fontId="23" fillId="0" borderId="117"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77" xfId="0" applyFont="1" applyFill="1" applyBorder="1" applyAlignment="1">
      <alignment horizontal="center" vertical="center"/>
    </xf>
    <xf numFmtId="49" fontId="23" fillId="0" borderId="64" xfId="0" applyNumberFormat="1" applyFont="1" applyFill="1" applyBorder="1" applyAlignment="1">
      <alignment horizontal="center" vertical="center"/>
    </xf>
    <xf numFmtId="49" fontId="23" fillId="0" borderId="28" xfId="0" applyNumberFormat="1" applyFont="1" applyFill="1" applyBorder="1" applyAlignment="1">
      <alignment horizontal="center" vertical="center"/>
    </xf>
    <xf numFmtId="49" fontId="23" fillId="0" borderId="77" xfId="0" applyNumberFormat="1" applyFont="1" applyFill="1" applyBorder="1" applyAlignment="1">
      <alignment horizontal="center" vertical="center"/>
    </xf>
    <xf numFmtId="0" fontId="23" fillId="0" borderId="109" xfId="0" applyFont="1" applyFill="1" applyBorder="1" applyAlignment="1">
      <alignment horizontal="center" vertical="center"/>
    </xf>
    <xf numFmtId="0" fontId="23" fillId="0" borderId="110" xfId="0" applyFont="1" applyFill="1" applyBorder="1" applyAlignment="1">
      <alignment horizontal="center" vertical="center"/>
    </xf>
    <xf numFmtId="0" fontId="23" fillId="0" borderId="111" xfId="0" applyFont="1" applyFill="1" applyBorder="1" applyAlignment="1">
      <alignment horizontal="center" vertical="center"/>
    </xf>
    <xf numFmtId="49" fontId="23" fillId="58" borderId="109" xfId="0" applyNumberFormat="1" applyFont="1" applyFill="1" applyBorder="1" applyAlignment="1">
      <alignment horizontal="center" vertical="center"/>
    </xf>
    <xf numFmtId="49" fontId="23" fillId="58" borderId="110" xfId="0" applyNumberFormat="1" applyFont="1" applyFill="1" applyBorder="1" applyAlignment="1">
      <alignment horizontal="center" vertical="center"/>
    </xf>
    <xf numFmtId="49" fontId="23" fillId="58" borderId="111" xfId="0" applyNumberFormat="1" applyFont="1" applyFill="1" applyBorder="1" applyAlignment="1">
      <alignment horizontal="center" vertical="center"/>
    </xf>
    <xf numFmtId="49" fontId="0" fillId="0" borderId="132" xfId="197" applyNumberFormat="1" applyFont="1" applyFill="1" applyBorder="1" applyAlignment="1">
      <alignment horizontal="center" vertical="center"/>
    </xf>
    <xf numFmtId="49" fontId="36" fillId="0" borderId="133" xfId="197" applyNumberFormat="1" applyFont="1" applyFill="1" applyBorder="1" applyAlignment="1">
      <alignment horizontal="center" vertical="center"/>
    </xf>
    <xf numFmtId="0" fontId="4" fillId="0" borderId="0" xfId="0" applyFont="1" applyAlignment="1">
      <alignment horizontal="left" wrapText="1"/>
    </xf>
    <xf numFmtId="1" fontId="71" fillId="0" borderId="226" xfId="0" applyNumberFormat="1" applyFont="1" applyFill="1" applyBorder="1" applyAlignment="1">
      <alignment horizontal="center" vertical="center" wrapText="1"/>
    </xf>
    <xf numFmtId="9" fontId="0" fillId="0" borderId="206" xfId="0" applyNumberFormat="1" applyFont="1" applyFill="1" applyBorder="1" applyAlignment="1">
      <alignment horizontal="center" vertical="center" wrapText="1"/>
    </xf>
    <xf numFmtId="9" fontId="0" fillId="0" borderId="211" xfId="0" applyNumberFormat="1" applyFont="1" applyFill="1" applyBorder="1" applyAlignment="1">
      <alignment horizontal="center" vertical="center" wrapText="1"/>
    </xf>
    <xf numFmtId="9" fontId="0" fillId="0" borderId="216" xfId="0" applyNumberFormat="1" applyFont="1" applyFill="1" applyBorder="1" applyAlignment="1">
      <alignment horizontal="center" vertical="center" wrapText="1"/>
    </xf>
    <xf numFmtId="49" fontId="0" fillId="0" borderId="215" xfId="0" applyNumberFormat="1" applyFont="1" applyFill="1" applyBorder="1" applyAlignment="1">
      <alignment horizontal="center" vertical="center" wrapText="1"/>
    </xf>
    <xf numFmtId="49" fontId="0" fillId="0" borderId="163" xfId="0" applyNumberFormat="1" applyFont="1" applyFill="1" applyBorder="1" applyAlignment="1">
      <alignment horizontal="center" vertical="center" wrapText="1"/>
    </xf>
    <xf numFmtId="49" fontId="0" fillId="0" borderId="216" xfId="0" applyNumberFormat="1" applyFont="1" applyFill="1" applyBorder="1" applyAlignment="1">
      <alignment horizontal="center" vertical="center" wrapText="1"/>
    </xf>
    <xf numFmtId="49" fontId="0" fillId="0" borderId="211" xfId="0" applyNumberFormat="1" applyFont="1" applyFill="1" applyBorder="1" applyAlignment="1">
      <alignment horizontal="center" vertical="center" wrapText="1"/>
    </xf>
    <xf numFmtId="49" fontId="0" fillId="0" borderId="205" xfId="0" applyNumberFormat="1" applyFont="1" applyFill="1" applyBorder="1" applyAlignment="1">
      <alignment horizontal="center" vertical="center" wrapText="1"/>
    </xf>
    <xf numFmtId="49" fontId="0" fillId="0" borderId="206" xfId="0" applyNumberFormat="1" applyFont="1" applyFill="1" applyBorder="1" applyAlignment="1">
      <alignment horizontal="center" vertical="center" wrapText="1"/>
    </xf>
    <xf numFmtId="0" fontId="0" fillId="0" borderId="215" xfId="0" applyFont="1" applyFill="1" applyBorder="1" applyAlignment="1">
      <alignment horizontal="center" vertical="center" wrapText="1"/>
    </xf>
    <xf numFmtId="0" fontId="0" fillId="0" borderId="163" xfId="0" applyFont="1" applyFill="1" applyBorder="1" applyAlignment="1">
      <alignment horizontal="center" vertical="center" wrapText="1"/>
    </xf>
    <xf numFmtId="1" fontId="0" fillId="0" borderId="215" xfId="0" applyNumberFormat="1" applyFont="1" applyFill="1" applyBorder="1" applyAlignment="1">
      <alignment horizontal="center" vertical="center" wrapText="1"/>
    </xf>
    <xf numFmtId="1" fontId="0" fillId="0" borderId="163" xfId="0" applyNumberFormat="1" applyFont="1" applyFill="1" applyBorder="1" applyAlignment="1">
      <alignment horizontal="center" vertical="center" wrapText="1"/>
    </xf>
    <xf numFmtId="1" fontId="71" fillId="0" borderId="215" xfId="0" applyNumberFormat="1" applyFont="1" applyFill="1" applyBorder="1" applyAlignment="1">
      <alignment horizontal="center" vertical="center" wrapText="1"/>
    </xf>
    <xf numFmtId="1" fontId="71" fillId="0" borderId="163" xfId="0" applyNumberFormat="1" applyFont="1" applyFill="1" applyBorder="1" applyAlignment="1">
      <alignment horizontal="center" vertical="center" wrapText="1"/>
    </xf>
    <xf numFmtId="1" fontId="71" fillId="0" borderId="220" xfId="0" applyNumberFormat="1" applyFont="1" applyFill="1" applyBorder="1" applyAlignment="1">
      <alignment horizontal="center" vertical="center" wrapText="1"/>
    </xf>
    <xf numFmtId="1" fontId="71" fillId="0" borderId="221" xfId="0" applyNumberFormat="1" applyFont="1" applyFill="1" applyBorder="1" applyAlignment="1">
      <alignment horizontal="center" vertical="center" wrapText="1"/>
    </xf>
    <xf numFmtId="1" fontId="71" fillId="0" borderId="222"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0" fillId="0" borderId="205" xfId="0" applyFont="1" applyFill="1" applyBorder="1" applyAlignment="1">
      <alignment horizontal="center" vertical="center" wrapText="1"/>
    </xf>
    <xf numFmtId="1" fontId="71" fillId="0" borderId="205" xfId="0" applyNumberFormat="1" applyFont="1" applyFill="1" applyBorder="1" applyAlignment="1">
      <alignment horizontal="center" vertical="center" wrapText="1"/>
    </xf>
    <xf numFmtId="49" fontId="0" fillId="0" borderId="215" xfId="0" applyNumberFormat="1" applyFill="1" applyBorder="1" applyAlignment="1">
      <alignment horizontal="center" vertical="center" wrapText="1"/>
    </xf>
    <xf numFmtId="49" fontId="0" fillId="0" borderId="163" xfId="0" applyNumberFormat="1" applyFill="1" applyBorder="1" applyAlignment="1">
      <alignment horizontal="center" vertical="center" wrapText="1"/>
    </xf>
    <xf numFmtId="0" fontId="0" fillId="0" borderId="0" xfId="0" applyFont="1" applyBorder="1" applyAlignment="1">
      <alignment vertical="center"/>
    </xf>
    <xf numFmtId="49" fontId="0" fillId="0" borderId="198" xfId="0" applyNumberFormat="1" applyFont="1" applyFill="1" applyBorder="1" applyAlignment="1">
      <alignment horizontal="center" vertical="center" wrapText="1"/>
    </xf>
    <xf numFmtId="49" fontId="0" fillId="0" borderId="203" xfId="0" applyNumberFormat="1" applyFont="1" applyFill="1" applyBorder="1" applyAlignment="1">
      <alignment horizontal="center" vertical="center" wrapText="1"/>
    </xf>
    <xf numFmtId="49" fontId="0" fillId="0" borderId="204" xfId="0" applyNumberFormat="1" applyFont="1" applyFill="1" applyBorder="1" applyAlignment="1">
      <alignment horizontal="center" vertical="center" wrapText="1"/>
    </xf>
    <xf numFmtId="49" fontId="0" fillId="0" borderId="210" xfId="0" applyNumberFormat="1" applyFont="1" applyFill="1" applyBorder="1" applyAlignment="1">
      <alignment horizontal="center" vertical="center" wrapText="1"/>
    </xf>
    <xf numFmtId="0" fontId="23" fillId="0" borderId="264" xfId="0" applyFont="1" applyFill="1" applyBorder="1" applyAlignment="1">
      <alignment horizontal="center" vertical="center" wrapText="1"/>
    </xf>
    <xf numFmtId="0" fontId="23" fillId="0" borderId="265" xfId="0" applyFont="1" applyFill="1" applyBorder="1" applyAlignment="1">
      <alignment horizontal="center" vertical="center" wrapText="1"/>
    </xf>
    <xf numFmtId="0" fontId="23" fillId="0" borderId="266" xfId="0" applyFont="1" applyFill="1" applyBorder="1" applyAlignment="1">
      <alignment horizontal="center" vertical="center" wrapText="1"/>
    </xf>
    <xf numFmtId="0" fontId="23" fillId="0" borderId="248" xfId="0" applyFont="1" applyFill="1" applyBorder="1" applyAlignment="1">
      <alignment horizontal="center" vertical="center" wrapText="1"/>
    </xf>
    <xf numFmtId="49" fontId="51" fillId="0" borderId="0" xfId="0" applyNumberFormat="1" applyFont="1" applyFill="1" applyBorder="1" applyAlignment="1">
      <alignment horizontal="left" vertical="center" wrapText="1"/>
    </xf>
  </cellXfs>
  <cellStyles count="291">
    <cellStyle name="20 % - Markeringsfarve1" xfId="68" builtinId="30" hidden="1"/>
    <cellStyle name="20 % - Markeringsfarve2" xfId="72" builtinId="34" hidden="1"/>
    <cellStyle name="20 % - Markeringsfarve3" xfId="76" builtinId="38" hidden="1"/>
    <cellStyle name="20 % - Markeringsfarve4" xfId="80" builtinId="42" hidden="1"/>
    <cellStyle name="20 % - Markeringsfarve5" xfId="84" builtinId="46" hidden="1"/>
    <cellStyle name="20 % - Markeringsfarve6" xfId="88" builtinId="50" hidden="1"/>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 Markeringsfarve1" xfId="69" builtinId="31" hidden="1"/>
    <cellStyle name="40 % - Markeringsfarve2" xfId="73" builtinId="35" hidden="1"/>
    <cellStyle name="40 % - Markeringsfarve3" xfId="77" builtinId="39" hidden="1"/>
    <cellStyle name="40 % - Markeringsfarve4" xfId="81" builtinId="43" hidden="1"/>
    <cellStyle name="40 % - Markeringsfarve5" xfId="85" builtinId="47" hidden="1"/>
    <cellStyle name="40 % - Markeringsfarve6" xfId="89" builtinId="51" hidden="1"/>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60 % - Markeringsfarve1" xfId="70" builtinId="32" hidden="1"/>
    <cellStyle name="60 % - Markeringsfarve2" xfId="74" builtinId="36" hidden="1"/>
    <cellStyle name="60 % - Markeringsfarve3" xfId="78" builtinId="40" hidden="1"/>
    <cellStyle name="60 % - Markeringsfarve4" xfId="82" builtinId="44" hidden="1"/>
    <cellStyle name="60 % - Markeringsfarve5" xfId="86" builtinId="48" hidden="1"/>
    <cellStyle name="60 % - Markeringsfarve6" xfId="90" builtinId="52" hidden="1"/>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Akzent1" xfId="67" hidden="1"/>
    <cellStyle name="Akzent1" xfId="94"/>
    <cellStyle name="Akzent1 2" xfId="199"/>
    <cellStyle name="Akzent2" xfId="71" hidden="1"/>
    <cellStyle name="Akzent2" xfId="95"/>
    <cellStyle name="Akzent2 2" xfId="200"/>
    <cellStyle name="Akzent3" xfId="75" hidden="1"/>
    <cellStyle name="Akzent3" xfId="96"/>
    <cellStyle name="Akzent3 2" xfId="201"/>
    <cellStyle name="Akzent4" xfId="79" hidden="1"/>
    <cellStyle name="Akzent4" xfId="97"/>
    <cellStyle name="Akzent4 2" xfId="202"/>
    <cellStyle name="Akzent5" xfId="83" hidden="1"/>
    <cellStyle name="Akzent5" xfId="98"/>
    <cellStyle name="Akzent5 2" xfId="203"/>
    <cellStyle name="Akzent6" xfId="87" hidden="1"/>
    <cellStyle name="Akzent6" xfId="99"/>
    <cellStyle name="Akzent6 2" xfId="204"/>
    <cellStyle name="Ausgabe" xfId="64" hidden="1"/>
    <cellStyle name="Ausgabe" xfId="205"/>
    <cellStyle name="Ausgabe 2" xfId="206"/>
    <cellStyle name="Ausgabe 3" xfId="207"/>
    <cellStyle name="Ausgabe 3 2" xfId="247"/>
    <cellStyle name="Ausgabe 4" xfId="246"/>
    <cellStyle name="Berechnung" xfId="65" hidden="1"/>
    <cellStyle name="Berechnung" xfId="208"/>
    <cellStyle name="Berechnung 2" xfId="209"/>
    <cellStyle name="Berechnung 3" xfId="210"/>
    <cellStyle name="Berechnung 3 2" xfId="249"/>
    <cellStyle name="Berechnung 4" xfId="248"/>
    <cellStyle name="Besøgt link" xfId="104" builtinId="9" hidden="1"/>
    <cellStyle name="Besøgt link" xfId="107" builtinId="9" hidden="1"/>
    <cellStyle name="Besøgt link" xfId="110" builtinId="9" hidden="1"/>
    <cellStyle name="Besøgt link" xfId="112" builtinId="9" hidden="1"/>
    <cellStyle name="Besøgt link" xfId="114" builtinId="9" hidden="1"/>
    <cellStyle name="Besøgt link" xfId="116" builtinId="9" hidden="1"/>
    <cellStyle name="Besøgt link" xfId="118" builtinId="9" hidden="1"/>
    <cellStyle name="Besøgt link" xfId="120" builtinId="9" hidden="1"/>
    <cellStyle name="Besøgt link" xfId="122" builtinId="9" hidden="1"/>
    <cellStyle name="Besøgt link" xfId="124" builtinId="9" hidden="1"/>
    <cellStyle name="Besøgt link" xfId="126" builtinId="9" hidden="1"/>
    <cellStyle name="Besøgt link" xfId="128" builtinId="9" hidden="1"/>
    <cellStyle name="Besøgt link" xfId="130" builtinId="9" hidden="1"/>
    <cellStyle name="Besøgt link" xfId="132" builtinId="9" hidden="1"/>
    <cellStyle name="Besøgt link" xfId="134" builtinId="9" hidden="1"/>
    <cellStyle name="Besøgt link" xfId="136" builtinId="9" hidden="1"/>
    <cellStyle name="Besøgt link" xfId="138" builtinId="9" hidden="1"/>
    <cellStyle name="Besøgt link" xfId="140" builtinId="9" hidden="1"/>
    <cellStyle name="Besøgt link" xfId="142" builtinId="9" hidden="1"/>
    <cellStyle name="Besøgt link" xfId="144" builtinId="9" hidden="1"/>
    <cellStyle name="Besøgt link" xfId="146" builtinId="9" hidden="1"/>
    <cellStyle name="Besøgt link" xfId="148" builtinId="9" hidden="1"/>
    <cellStyle name="Besøgt link" xfId="150" builtinId="9" hidden="1"/>
    <cellStyle name="Besøgt link" xfId="152" builtinId="9" hidden="1"/>
    <cellStyle name="Besøgt link" xfId="154" builtinId="9" hidden="1"/>
    <cellStyle name="Besøgt link" xfId="156" builtinId="9" hidden="1"/>
    <cellStyle name="Besøgt link" xfId="158" builtinId="9" hidden="1"/>
    <cellStyle name="Besøgt link" xfId="160" builtinId="9" hidden="1"/>
    <cellStyle name="Besøgt link" xfId="162" builtinId="9" hidden="1"/>
    <cellStyle name="Besøgt link" xfId="164" builtinId="9" hidden="1"/>
    <cellStyle name="Besøgt link" xfId="166" builtinId="9" hidden="1"/>
    <cellStyle name="Besøgt link" xfId="168" builtinId="9" hidden="1"/>
    <cellStyle name="Besøgt link" xfId="170" builtinId="9" hidden="1"/>
    <cellStyle name="Besøgt link" xfId="172" builtinId="9" hidden="1"/>
    <cellStyle name="Besøgt link" xfId="174" builtinId="9" hidden="1"/>
    <cellStyle name="Besøgt link" xfId="176" builtinId="9" hidden="1"/>
    <cellStyle name="Besøgt link" xfId="178" builtinId="9" hidden="1"/>
    <cellStyle name="Besøgt link" xfId="180" builtinId="9" hidden="1"/>
    <cellStyle name="Besøgt link" xfId="182" builtinId="9" hidden="1"/>
    <cellStyle name="Besøgt link" xfId="184" builtinId="9" hidden="1"/>
    <cellStyle name="Besøgt link" xfId="186" builtinId="9" hidden="1"/>
    <cellStyle name="Besøgt link" xfId="188" builtinId="9" hidden="1"/>
    <cellStyle name="Besøgt link" xfId="190" builtinId="9" hidden="1"/>
    <cellStyle name="Besøgt link" xfId="192" builtinId="9" hidden="1"/>
    <cellStyle name="Besøgt link" xfId="194" builtinId="9" hidden="1"/>
    <cellStyle name="Besøgt link" xfId="196" builtinId="9" hidden="1"/>
    <cellStyle name="Besøgt link" xfId="243" builtinId="9" hidden="1"/>
    <cellStyle name="Buena" xfId="61" hidden="1"/>
    <cellStyle name="Buena" xfId="211"/>
    <cellStyle name="Cálculo" xfId="37"/>
    <cellStyle name="Cálculo 2" xfId="212"/>
    <cellStyle name="Cálculo 2 2" xfId="213"/>
    <cellStyle name="Cálculo 2 2 2" xfId="252"/>
    <cellStyle name="Cálculo 2 3" xfId="251"/>
    <cellStyle name="Cálculo 3" xfId="250"/>
    <cellStyle name="Celda de comprobación" xfId="38"/>
    <cellStyle name="Celda vinculada" xfId="39"/>
    <cellStyle name="Comma 2" xfId="214"/>
    <cellStyle name="Eingabe" xfId="41"/>
    <cellStyle name="Eingabe 2" xfId="215"/>
    <cellStyle name="Eingabe 2 2" xfId="216"/>
    <cellStyle name="Eingabe 2 2 2" xfId="255"/>
    <cellStyle name="Eingabe 2 3" xfId="254"/>
    <cellStyle name="Eingabe 3" xfId="253"/>
    <cellStyle name="Encabezado 4" xfId="42"/>
    <cellStyle name="Énfasis1" xfId="43"/>
    <cellStyle name="Énfasis2" xfId="44"/>
    <cellStyle name="Énfasis3" xfId="45"/>
    <cellStyle name="Énfasis4" xfId="46"/>
    <cellStyle name="Énfasis5" xfId="47"/>
    <cellStyle name="Énfasis6" xfId="48"/>
    <cellStyle name="Entrada" xfId="63" hidden="1"/>
    <cellStyle name="Entrada" xfId="100"/>
    <cellStyle name="Entrada 2" xfId="217"/>
    <cellStyle name="Entrada 2 2" xfId="218"/>
    <cellStyle name="Entrada 2 2 2" xfId="258"/>
    <cellStyle name="Entrada 2 3" xfId="257"/>
    <cellStyle name="Entrada 3" xfId="219"/>
    <cellStyle name="Entrada 3 2" xfId="259"/>
    <cellStyle name="Entrada 4" xfId="256"/>
    <cellStyle name="Ergebnis" xfId="49"/>
    <cellStyle name="Ergebnis 2" xfId="220"/>
    <cellStyle name="Ergebnis 2 2" xfId="221"/>
    <cellStyle name="Ergebnis 2 2 2" xfId="262"/>
    <cellStyle name="Ergebnis 2 3" xfId="261"/>
    <cellStyle name="Ergebnis 3" xfId="260"/>
    <cellStyle name="Erklärender Text" xfId="66" hidden="1"/>
    <cellStyle name="Erklärender Text" xfId="222"/>
    <cellStyle name="Erklärender Text 2" xfId="223"/>
    <cellStyle name="Gut" xfId="50"/>
    <cellStyle name="Incorrecto" xfId="51"/>
    <cellStyle name="Komma" xfId="40" builtinId="3"/>
    <cellStyle name="Link" xfId="103" builtinId="8" hidden="1"/>
    <cellStyle name="Link" xfId="106"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242" builtinId="8" hidden="1"/>
    <cellStyle name="Neutral" xfId="52"/>
    <cellStyle name="Neutral 2" xfId="224"/>
    <cellStyle name="Normal" xfId="0" builtinId="0"/>
    <cellStyle name="Normal 2" xfId="108"/>
    <cellStyle name="Normal 2 2" xfId="197"/>
    <cellStyle name="Normal 2 2 2" xfId="225"/>
    <cellStyle name="Normal 2 2 2 2" xfId="266"/>
    <cellStyle name="Normal 2 2 2 3" xfId="267"/>
    <cellStyle name="Normal 2 2 2 4" xfId="265"/>
    <cellStyle name="Normal 2 2 3" xfId="268"/>
    <cellStyle name="Normal 2 2 4" xfId="269"/>
    <cellStyle name="Normal 2 2 5" xfId="264"/>
    <cellStyle name="Normal 2 3" xfId="226"/>
    <cellStyle name="Normal 2 3 2" xfId="270"/>
    <cellStyle name="Normal 2 4" xfId="271"/>
    <cellStyle name="Normal 2 5" xfId="263"/>
    <cellStyle name="Normal 3" xfId="227"/>
    <cellStyle name="Normal 3 2" xfId="228"/>
    <cellStyle name="Normal 3 2 2" xfId="274"/>
    <cellStyle name="Normal 3 2 2 2" xfId="245"/>
    <cellStyle name="Normal 3 2 3" xfId="244"/>
    <cellStyle name="Normal 3 2 4" xfId="273"/>
    <cellStyle name="Normal 3 3" xfId="229"/>
    <cellStyle name="Normal 3 3 2" xfId="275"/>
    <cellStyle name="Normal 3 4" xfId="276"/>
    <cellStyle name="Normal 3 5" xfId="272"/>
    <cellStyle name="Normal 4" xfId="230"/>
    <cellStyle name="Normal 5" xfId="231"/>
    <cellStyle name="Normal 5 2" xfId="232"/>
    <cellStyle name="Normal 5 2 2" xfId="278"/>
    <cellStyle name="Normal 5 3" xfId="233"/>
    <cellStyle name="Normal 5 3 2" xfId="279"/>
    <cellStyle name="Normal 5 4" xfId="277"/>
    <cellStyle name="Normale 2" xfId="53"/>
    <cellStyle name="Normale 2 2" xfId="102"/>
    <cellStyle name="Normale 2 9" xfId="234"/>
    <cellStyle name="Normale 2 9 2" xfId="235"/>
    <cellStyle name="Normale 2_DCF_Guidelines_Standard-Tables_Version-2009" xfId="54"/>
    <cellStyle name="Normale 2_DCF_Guidelines_Standard-Tables_Version-2009 2" xfId="93"/>
    <cellStyle name="Normale 3" xfId="55"/>
    <cellStyle name="Normale 3 2" xfId="91"/>
    <cellStyle name="Normale 3 2 2" xfId="236"/>
    <cellStyle name="Normale 3 3" xfId="237"/>
    <cellStyle name="Normale_Guidelines_NP-Proposals_Standard-Tables_Version-2006_Final" xfId="56"/>
    <cellStyle name="Percent 2" xfId="238"/>
    <cellStyle name="Percentuale 2" xfId="57"/>
    <cellStyle name="Percentuale 2 2" xfId="101"/>
    <cellStyle name="Procent" xfId="92" builtinId="5"/>
    <cellStyle name="Schlecht" xfId="58"/>
    <cellStyle name="Standard 2" xfId="105"/>
    <cellStyle name="Standard 2 2" xfId="281"/>
    <cellStyle name="Standard 2 3" xfId="282"/>
    <cellStyle name="Standard 2 4" xfId="283"/>
    <cellStyle name="Standard 2 5" xfId="284"/>
    <cellStyle name="Standard 2 6" xfId="280"/>
    <cellStyle name="Standard 3" xfId="198"/>
    <cellStyle name="Standard 3 2" xfId="286"/>
    <cellStyle name="Standard 3 3" xfId="285"/>
    <cellStyle name="Texto explicativo" xfId="59"/>
    <cellStyle name="Total" xfId="60"/>
    <cellStyle name="Total 2" xfId="239"/>
    <cellStyle name="Total 2 2" xfId="240"/>
    <cellStyle name="Total 2 2 2" xfId="289"/>
    <cellStyle name="Total 2 3" xfId="288"/>
    <cellStyle name="Total 3" xfId="241"/>
    <cellStyle name="Total 3 2" xfId="290"/>
    <cellStyle name="Total 4" xfId="287"/>
    <cellStyle name="Ugyldig" xfId="62" builtinId="27" hidden="1"/>
  </cellStyles>
  <dxfs count="4">
    <dxf>
      <alignment wrapText="1" readingOrder="0"/>
    </dxf>
    <dxf>
      <alignment wrapText="1" readingOrder="0"/>
    </dxf>
    <dxf>
      <alignment wrapText="1" readingOrder="0"/>
    </dxf>
    <dxf>
      <alignment wrapTex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3)/EU-datacollection/2015%20Afrapportering/DCF_Standard-Tables_AR_2015_JD_1205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ibi\AppData\Local\Microsoft\Windows\Temporary%20Internet%20Files\Content.Outlook\FTJLJWBF\DCF_Standard-Tables_AR_2015_DST%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313_EUDataCollection\Technical_Report\2017\Tables%20from%20DST\Copy%20of%20DCF_Standard-Tables_AR_2016_D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ibi\AppData\Local\Microsoft\Windows\Temporary%20Internet%20Files\Content.Outlook\FTJLJWBF\DCF_Standard-Tables_AR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 val="Custom_lists"/>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refreshError="1"/>
      <sheetData sheetId="1" refreshError="1"/>
      <sheetData sheetId="2" refreshError="1"/>
      <sheetData sheetId="3" refreshError="1"/>
      <sheetData sheetId="4" refreshError="1"/>
      <sheetData sheetId="5" refreshError="1"/>
      <sheetData sheetId="6">
        <row r="4">
          <cell r="G4">
            <v>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row r="4">
          <cell r="G4">
            <v>5</v>
          </cell>
          <cell r="H4">
            <v>2</v>
          </cell>
          <cell r="K4">
            <v>1</v>
          </cell>
        </row>
        <row r="5">
          <cell r="G5">
            <v>88</v>
          </cell>
          <cell r="H5">
            <v>22</v>
          </cell>
          <cell r="K5">
            <v>21</v>
          </cell>
        </row>
        <row r="6">
          <cell r="G6">
            <v>20</v>
          </cell>
          <cell r="H6">
            <v>7</v>
          </cell>
          <cell r="K6">
            <v>8</v>
          </cell>
        </row>
        <row r="7">
          <cell r="G7">
            <v>14</v>
          </cell>
          <cell r="H7">
            <v>5</v>
          </cell>
          <cell r="K7">
            <v>7</v>
          </cell>
        </row>
        <row r="8">
          <cell r="G8">
            <v>8</v>
          </cell>
          <cell r="H8">
            <v>4</v>
          </cell>
          <cell r="K8">
            <v>5</v>
          </cell>
        </row>
        <row r="9">
          <cell r="G9">
            <v>35</v>
          </cell>
          <cell r="H9">
            <v>14</v>
          </cell>
          <cell r="K9">
            <v>14</v>
          </cell>
        </row>
        <row r="10">
          <cell r="G10">
            <v>22</v>
          </cell>
          <cell r="H10">
            <v>8</v>
          </cell>
          <cell r="K10">
            <v>8</v>
          </cell>
        </row>
        <row r="11">
          <cell r="G11">
            <v>20</v>
          </cell>
          <cell r="H11">
            <v>5</v>
          </cell>
          <cell r="K11">
            <v>2</v>
          </cell>
        </row>
        <row r="12">
          <cell r="G12">
            <v>115</v>
          </cell>
          <cell r="H12">
            <v>58</v>
          </cell>
          <cell r="K12">
            <v>61</v>
          </cell>
        </row>
        <row r="13">
          <cell r="G13">
            <v>27</v>
          </cell>
          <cell r="H13">
            <v>13</v>
          </cell>
          <cell r="K13">
            <v>12</v>
          </cell>
        </row>
        <row r="14">
          <cell r="G14">
            <v>26</v>
          </cell>
          <cell r="H14">
            <v>13</v>
          </cell>
          <cell r="K14">
            <v>13</v>
          </cell>
        </row>
        <row r="15">
          <cell r="G15">
            <v>11</v>
          </cell>
          <cell r="H15">
            <v>6</v>
          </cell>
          <cell r="K15">
            <v>6</v>
          </cell>
        </row>
        <row r="16">
          <cell r="G16">
            <v>13</v>
          </cell>
          <cell r="H16">
            <v>7</v>
          </cell>
          <cell r="K16">
            <v>7</v>
          </cell>
        </row>
        <row r="17">
          <cell r="G17">
            <v>49</v>
          </cell>
          <cell r="H17">
            <v>39</v>
          </cell>
          <cell r="K17">
            <v>37</v>
          </cell>
        </row>
        <row r="18">
          <cell r="G18">
            <v>15</v>
          </cell>
          <cell r="H18">
            <v>12</v>
          </cell>
          <cell r="K18">
            <v>12</v>
          </cell>
        </row>
        <row r="19">
          <cell r="G19">
            <v>16</v>
          </cell>
          <cell r="H19">
            <v>8</v>
          </cell>
          <cell r="K19">
            <v>8</v>
          </cell>
        </row>
        <row r="20">
          <cell r="G20">
            <v>30</v>
          </cell>
          <cell r="H20">
            <v>25</v>
          </cell>
          <cell r="K20">
            <v>25</v>
          </cell>
        </row>
        <row r="21">
          <cell r="G21">
            <v>12</v>
          </cell>
          <cell r="H21">
            <v>12</v>
          </cell>
          <cell r="K21">
            <v>12</v>
          </cell>
        </row>
        <row r="22">
          <cell r="G22">
            <v>18</v>
          </cell>
          <cell r="H22">
            <v>17</v>
          </cell>
          <cell r="K22">
            <v>17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irsten Birch Håkansson" refreshedDate="42874.596060648146" createdVersion="4" refreshedVersion="4" minRefreshableVersion="3" recordCount="96">
  <cacheSource type="worksheet">
    <worksheetSource ref="H3:L99" sheet="III_C_3"/>
  </cacheSource>
  <cacheFields count="5">
    <cacheField name="Sampling frame codes" numFmtId="0">
      <sharedItems containsBlank="1" count="26">
        <s v="Crangon - At-sea"/>
        <s v="FDF - Hirthals - At-sea"/>
        <s v="Gillnet - Skagerrak"/>
        <s v="HUC - Big harbours - Bornholm"/>
        <s v="HUC - Big harbours - Hirtshals"/>
        <s v="HUC - Small harbours - Bornholm"/>
        <s v="HUC - Small harbours - Charlottenlund"/>
        <s v="Trawler/ Seiner - Bornholm - At-sea"/>
        <s v="Trawler/ Seiner - Charlottenlund - At-sea"/>
        <s v="HUC - Small harbours - Hirtshals"/>
        <s v="Norway pout - North Sea - On-shore"/>
        <s v="Other SPF - Baltic - On-shore"/>
        <s v="Other SPF - North Atlantic - On-shore"/>
        <s v="Other SPF - North Sea - On-shore"/>
        <s v="Other SPF - Norway Sea - On-shore"/>
        <s v="Pandalus - At-sea"/>
        <s v="Salmon - Longline - At-sea"/>
        <s v="Sand eel - Baltic - On-shore"/>
        <s v="Sand eel - North Sea - On-shore"/>
        <s v="Sand eel - North Sea - Self-sampling"/>
        <s v="Sprat - Baltic - On-shore"/>
        <s v="Sprat - North Sea - On-shore"/>
        <s v="Sprat - North Sea - Self-sampling"/>
        <s v="Trawler/ Seiner - North sea - At-sea"/>
        <s v="Trawler/ Seiner - Skaggerak - At-sea"/>
        <m/>
      </sharedItems>
    </cacheField>
    <cacheField name="Total No. of fishing trips during the Sampling year" numFmtId="0">
      <sharedItems containsString="0" containsBlank="1" containsNumber="1" containsInteger="1" minValue="1" maxValue="15023"/>
    </cacheField>
    <cacheField name="Achieved no. of sampled fishing trips at sea" numFmtId="0">
      <sharedItems containsString="0" containsBlank="1" containsNumber="1" containsInteger="1" minValue="1" maxValue="105"/>
    </cacheField>
    <cacheField name="Achieved no. of sampled fishing trips on shore" numFmtId="0">
      <sharedItems containsString="0" containsBlank="1" containsNumber="1" containsInteger="1" minValue="0" maxValue="90"/>
    </cacheField>
    <cacheField name="Total achieved no. of sampled fishing trips (J+K)" numFmtId="0">
      <sharedItems containsSemiMixedTypes="0" containsString="0" containsNumber="1" containsInteger="1" minValue="0" maxValue="10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irsten Birch Håkansson" refreshedDate="42874.596105902776" createdVersion="4" refreshedVersion="4" minRefreshableVersion="3" recordCount="25">
  <cacheSource type="worksheet">
    <worksheetSource ref="F3:P28" sheet="III_C_4"/>
  </cacheSource>
  <cacheFields count="11">
    <cacheField name="Sampling frame code" numFmtId="0">
      <sharedItems count="25">
        <s v="HUC - Big harbours - Bornholm"/>
        <s v="HUC - Big harbours - Hirtshals"/>
        <s v="HUC - Small harbours - Bornholm"/>
        <s v="HUC - Small harbours - Charlottenlund"/>
        <s v="HUC - Small harbours - Hirtshals"/>
        <s v="Gillnet - Skagerrak"/>
        <s v="Salmon - Longline - At-sea"/>
        <s v="Norway pout - North Sea - On-shore"/>
        <s v="Other SPF - Baltic - On-shore"/>
        <s v="Other SPF - North Sea - On-shore"/>
        <s v="Other SPF - Norway Sea - On-shore"/>
        <s v="Other SPF - North Atlantic - On-shore"/>
        <s v="Sand eel - Baltic - On-shore"/>
        <s v="Sand eel - North Sea - On-shore"/>
        <s v="Sand eel - North Sea - Self-sampling"/>
        <s v="Sprat - Baltic - On-shore"/>
        <s v="Sprat - North Sea - On-shore"/>
        <s v="Sprat - North Sea - Self-sampling"/>
        <s v="Pandalus - At-sea"/>
        <s v="Crangon - At-sea"/>
        <s v="Trawler/ Seiner - Bornholm - At-sea"/>
        <s v="Trawler/ Seiner - Charlottenlund - At-sea"/>
        <s v="Trawler/ Seiner - Skaggerak - At-sea"/>
        <s v="Trawler/ Seiner - North sea - At-sea"/>
        <s v="FDF - Hirthals - At-sea"/>
      </sharedItems>
    </cacheField>
    <cacheField name="Sampling frame (fishing activities)" numFmtId="0">
      <sharedItems/>
    </cacheField>
    <cacheField name="Sampling frame (geographical location)" numFmtId="0">
      <sharedItems/>
    </cacheField>
    <cacheField name="Sampling frame (seasonality)" numFmtId="0">
      <sharedItems/>
    </cacheField>
    <cacheField name="Sampling strategy" numFmtId="0">
      <sharedItems/>
    </cacheField>
    <cacheField name="Sampling scheme" numFmtId="0">
      <sharedItems containsMixedTypes="1" containsNumber="1" containsInteger="1" minValue="1" maxValue="1"/>
    </cacheField>
    <cacheField name="Type of data collection scheme" numFmtId="0">
      <sharedItems/>
    </cacheField>
    <cacheField name="Time stratification" numFmtId="0">
      <sharedItems/>
    </cacheField>
    <cacheField name="Planned no. trips to be sampled at sea by MS" numFmtId="0">
      <sharedItems containsString="0" containsBlank="1" containsNumber="1" containsInteger="1" minValue="4" maxValue="315"/>
    </cacheField>
    <cacheField name="Planned no. trips to be sampled on shore by MS" numFmtId="0">
      <sharedItems containsString="0" containsBlank="1" containsNumber="1" containsInteger="1" minValue="4" maxValue="135"/>
    </cacheField>
    <cacheField name="Planned total no. trips to be sampled by MS (N+O)" numFmtId="0">
      <sharedItems containsString="0" containsBlank="1" containsNumber="1" containsInteger="1" minValue="4" maxValue="3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6">
  <r>
    <x v="0"/>
    <n v="2273"/>
    <n v="16"/>
    <m/>
    <n v="16"/>
  </r>
  <r>
    <x v="1"/>
    <n v="15023"/>
    <n v="3"/>
    <m/>
    <n v="3"/>
  </r>
  <r>
    <x v="1"/>
    <n v="2430"/>
    <n v="10"/>
    <m/>
    <n v="10"/>
  </r>
  <r>
    <x v="2"/>
    <n v="404"/>
    <n v="2"/>
    <m/>
    <n v="2"/>
  </r>
  <r>
    <x v="2"/>
    <n v="56"/>
    <n v="1"/>
    <m/>
    <n v="1"/>
  </r>
  <r>
    <x v="2"/>
    <n v="1736"/>
    <n v="6"/>
    <m/>
    <n v="6"/>
  </r>
  <r>
    <x v="2"/>
    <n v="1763"/>
    <n v="6"/>
    <m/>
    <n v="6"/>
  </r>
  <r>
    <x v="3"/>
    <n v="3521"/>
    <m/>
    <n v="1"/>
    <n v="1"/>
  </r>
  <r>
    <x v="4"/>
    <n v="3521"/>
    <m/>
    <n v="2"/>
    <n v="2"/>
  </r>
  <r>
    <x v="4"/>
    <n v="147"/>
    <m/>
    <n v="18"/>
    <n v="18"/>
  </r>
  <r>
    <x v="4"/>
    <n v="9066"/>
    <m/>
    <n v="20"/>
    <n v="20"/>
  </r>
  <r>
    <x v="4"/>
    <n v="15023"/>
    <m/>
    <n v="30"/>
    <n v="30"/>
  </r>
  <r>
    <x v="4"/>
    <n v="1520"/>
    <m/>
    <n v="24"/>
    <n v="24"/>
  </r>
  <r>
    <x v="4"/>
    <n v="146"/>
    <m/>
    <n v="3"/>
    <n v="3"/>
  </r>
  <r>
    <x v="4"/>
    <n v="1763"/>
    <m/>
    <n v="38"/>
    <n v="38"/>
  </r>
  <r>
    <x v="4"/>
    <n v="278"/>
    <m/>
    <n v="3"/>
    <n v="3"/>
  </r>
  <r>
    <x v="4"/>
    <n v="2833"/>
    <m/>
    <n v="12"/>
    <n v="12"/>
  </r>
  <r>
    <x v="4"/>
    <n v="2430"/>
    <m/>
    <n v="70"/>
    <n v="70"/>
  </r>
  <r>
    <x v="4"/>
    <n v="144"/>
    <m/>
    <n v="9"/>
    <n v="9"/>
  </r>
  <r>
    <x v="4"/>
    <n v="176"/>
    <m/>
    <n v="14"/>
    <n v="14"/>
  </r>
  <r>
    <x v="4"/>
    <n v="154"/>
    <m/>
    <n v="2"/>
    <n v="2"/>
  </r>
  <r>
    <x v="4"/>
    <n v="70"/>
    <m/>
    <n v="1"/>
    <n v="1"/>
  </r>
  <r>
    <x v="4"/>
    <n v="8055"/>
    <m/>
    <n v="9"/>
    <n v="9"/>
  </r>
  <r>
    <x v="4"/>
    <n v="7728"/>
    <m/>
    <n v="1"/>
    <n v="1"/>
  </r>
  <r>
    <x v="5"/>
    <n v="3521"/>
    <m/>
    <n v="7"/>
    <n v="7"/>
  </r>
  <r>
    <x v="6"/>
    <n v="3521"/>
    <m/>
    <n v="22"/>
    <n v="22"/>
  </r>
  <r>
    <x v="5"/>
    <n v="8055"/>
    <m/>
    <n v="3"/>
    <n v="3"/>
  </r>
  <r>
    <x v="5"/>
    <n v="160"/>
    <m/>
    <n v="2"/>
    <n v="2"/>
  </r>
  <r>
    <x v="5"/>
    <n v="7728"/>
    <m/>
    <n v="2"/>
    <n v="2"/>
  </r>
  <r>
    <x v="7"/>
    <n v="3521"/>
    <n v="2"/>
    <m/>
    <n v="2"/>
  </r>
  <r>
    <x v="6"/>
    <n v="8055"/>
    <m/>
    <n v="39"/>
    <n v="39"/>
  </r>
  <r>
    <x v="6"/>
    <n v="7728"/>
    <m/>
    <n v="10"/>
    <n v="10"/>
  </r>
  <r>
    <x v="8"/>
    <n v="3521"/>
    <n v="30"/>
    <m/>
    <n v="30"/>
  </r>
  <r>
    <x v="6"/>
    <n v="176"/>
    <m/>
    <n v="1"/>
    <n v="1"/>
  </r>
  <r>
    <x v="6"/>
    <n v="2430"/>
    <m/>
    <n v="2"/>
    <n v="2"/>
  </r>
  <r>
    <x v="6"/>
    <n v="2833"/>
    <m/>
    <n v="1"/>
    <n v="1"/>
  </r>
  <r>
    <x v="6"/>
    <n v="1763"/>
    <m/>
    <n v="3"/>
    <n v="3"/>
  </r>
  <r>
    <x v="6"/>
    <n v="9066"/>
    <m/>
    <n v="6"/>
    <n v="6"/>
  </r>
  <r>
    <x v="6"/>
    <n v="15023"/>
    <m/>
    <n v="8"/>
    <n v="8"/>
  </r>
  <r>
    <x v="9"/>
    <n v="147"/>
    <m/>
    <n v="8"/>
    <n v="8"/>
  </r>
  <r>
    <x v="9"/>
    <n v="9066"/>
    <m/>
    <n v="4"/>
    <n v="4"/>
  </r>
  <r>
    <x v="9"/>
    <n v="1736"/>
    <m/>
    <n v="11"/>
    <n v="11"/>
  </r>
  <r>
    <x v="9"/>
    <n v="15023"/>
    <m/>
    <n v="14"/>
    <n v="14"/>
  </r>
  <r>
    <x v="9"/>
    <n v="1520"/>
    <m/>
    <n v="2"/>
    <n v="2"/>
  </r>
  <r>
    <x v="9"/>
    <n v="1763"/>
    <m/>
    <n v="8"/>
    <n v="8"/>
  </r>
  <r>
    <x v="9"/>
    <n v="2833"/>
    <m/>
    <n v="0"/>
    <n v="0"/>
  </r>
  <r>
    <x v="9"/>
    <n v="2430"/>
    <m/>
    <n v="13"/>
    <n v="13"/>
  </r>
  <r>
    <x v="9"/>
    <n v="154"/>
    <m/>
    <n v="1"/>
    <n v="1"/>
  </r>
  <r>
    <x v="9"/>
    <n v="144"/>
    <m/>
    <n v="0"/>
    <n v="0"/>
  </r>
  <r>
    <x v="9"/>
    <n v="176"/>
    <m/>
    <n v="2"/>
    <n v="2"/>
  </r>
  <r>
    <x v="3"/>
    <n v="1894"/>
    <m/>
    <n v="8"/>
    <n v="8"/>
  </r>
  <r>
    <x v="10"/>
    <n v="91"/>
    <m/>
    <n v="8"/>
    <n v="8"/>
  </r>
  <r>
    <x v="10"/>
    <n v="93"/>
    <m/>
    <n v="32"/>
    <n v="32"/>
  </r>
  <r>
    <x v="11"/>
    <n v="11"/>
    <m/>
    <n v="0"/>
    <n v="0"/>
  </r>
  <r>
    <x v="12"/>
    <n v="1"/>
    <m/>
    <n v="2"/>
    <n v="2"/>
  </r>
  <r>
    <x v="12"/>
    <n v="16"/>
    <m/>
    <n v="10"/>
    <n v="10"/>
  </r>
  <r>
    <x v="12"/>
    <n v="40"/>
    <m/>
    <n v="1"/>
    <n v="1"/>
  </r>
  <r>
    <x v="13"/>
    <n v="96"/>
    <m/>
    <n v="4"/>
    <n v="4"/>
  </r>
  <r>
    <x v="13"/>
    <n v="215"/>
    <m/>
    <n v="90"/>
    <n v="90"/>
  </r>
  <r>
    <x v="14"/>
    <n v="11"/>
    <m/>
    <n v="2"/>
    <n v="2"/>
  </r>
  <r>
    <x v="11"/>
    <n v="409"/>
    <m/>
    <n v="9"/>
    <n v="9"/>
  </r>
  <r>
    <x v="15"/>
    <n v="671"/>
    <n v="7"/>
    <m/>
    <n v="7"/>
  </r>
  <r>
    <x v="16"/>
    <n v="69"/>
    <n v="1"/>
    <m/>
    <n v="1"/>
  </r>
  <r>
    <x v="16"/>
    <n v="44"/>
    <n v="1"/>
    <m/>
    <n v="1"/>
  </r>
  <r>
    <x v="17"/>
    <n v="171"/>
    <m/>
    <n v="2"/>
    <n v="2"/>
  </r>
  <r>
    <x v="17"/>
    <n v="1"/>
    <m/>
    <n v="0"/>
    <n v="0"/>
  </r>
  <r>
    <x v="18"/>
    <n v="94"/>
    <m/>
    <n v="12"/>
    <n v="12"/>
  </r>
  <r>
    <x v="18"/>
    <n v="272"/>
    <m/>
    <n v="58"/>
    <n v="58"/>
  </r>
  <r>
    <x v="19"/>
    <n v="94"/>
    <n v="23"/>
    <m/>
    <n v="23"/>
  </r>
  <r>
    <x v="19"/>
    <n v="272"/>
    <n v="105"/>
    <m/>
    <n v="105"/>
  </r>
  <r>
    <x v="20"/>
    <n v="49"/>
    <m/>
    <n v="6"/>
    <n v="6"/>
  </r>
  <r>
    <x v="20"/>
    <n v="44"/>
    <m/>
    <n v="43"/>
    <n v="43"/>
  </r>
  <r>
    <x v="21"/>
    <n v="396"/>
    <m/>
    <n v="26"/>
    <n v="26"/>
  </r>
  <r>
    <x v="21"/>
    <n v="756"/>
    <m/>
    <n v="41"/>
    <n v="41"/>
  </r>
  <r>
    <x v="22"/>
    <n v="756"/>
    <n v="17"/>
    <m/>
    <n v="17"/>
  </r>
  <r>
    <x v="4"/>
    <n v="1894"/>
    <m/>
    <n v="1"/>
    <n v="1"/>
  </r>
  <r>
    <x v="5"/>
    <n v="1894"/>
    <m/>
    <n v="6"/>
    <n v="6"/>
  </r>
  <r>
    <x v="7"/>
    <n v="15023"/>
    <n v="4"/>
    <m/>
    <n v="4"/>
  </r>
  <r>
    <x v="8"/>
    <n v="390"/>
    <n v="2"/>
    <m/>
    <n v="2"/>
  </r>
  <r>
    <x v="7"/>
    <n v="1894"/>
    <n v="13"/>
    <m/>
    <n v="13"/>
  </r>
  <r>
    <x v="8"/>
    <n v="1894"/>
    <n v="1"/>
    <m/>
    <n v="1"/>
  </r>
  <r>
    <x v="8"/>
    <n v="147"/>
    <n v="4"/>
    <m/>
    <n v="4"/>
  </r>
  <r>
    <x v="8"/>
    <n v="15023"/>
    <n v="37"/>
    <m/>
    <n v="37"/>
  </r>
  <r>
    <x v="23"/>
    <n v="2273"/>
    <n v="4"/>
    <m/>
    <n v="4"/>
  </r>
  <r>
    <x v="23"/>
    <n v="154"/>
    <n v="1"/>
    <m/>
    <n v="1"/>
  </r>
  <r>
    <x v="23"/>
    <n v="15023"/>
    <n v="2"/>
    <m/>
    <n v="2"/>
  </r>
  <r>
    <x v="23"/>
    <n v="147"/>
    <n v="11"/>
    <m/>
    <n v="11"/>
  </r>
  <r>
    <x v="23"/>
    <n v="2430"/>
    <n v="5"/>
    <m/>
    <n v="5"/>
  </r>
  <r>
    <x v="23"/>
    <n v="176"/>
    <n v="1"/>
    <m/>
    <n v="1"/>
  </r>
  <r>
    <x v="24"/>
    <n v="15023"/>
    <n v="42"/>
    <m/>
    <n v="42"/>
  </r>
  <r>
    <x v="24"/>
    <n v="1520"/>
    <n v="4"/>
    <m/>
    <n v="4"/>
  </r>
  <r>
    <x v="24"/>
    <n v="147"/>
    <n v="10"/>
    <m/>
    <n v="10"/>
  </r>
  <r>
    <x v="25"/>
    <m/>
    <m/>
    <m/>
    <n v="0"/>
  </r>
  <r>
    <x v="25"/>
    <m/>
    <m/>
    <m/>
    <n v="0"/>
  </r>
  <r>
    <x v="25"/>
    <m/>
    <m/>
    <m/>
    <n v="0"/>
  </r>
  <r>
    <x v="25"/>
    <m/>
    <m/>
    <m/>
    <n v="0"/>
  </r>
</pivotCacheRecords>
</file>

<file path=xl/pivotCache/pivotCacheRecords2.xml><?xml version="1.0" encoding="utf-8"?>
<pivotCacheRecords xmlns="http://schemas.openxmlformats.org/spreadsheetml/2006/main" xmlns:r="http://schemas.openxmlformats.org/officeDocument/2006/relationships" count="25">
  <r>
    <x v="0"/>
    <s v="All"/>
    <s v="Follows the fishery"/>
    <s v="All year"/>
    <s v="Stock-specific on-shore"/>
    <s v="Other sampling"/>
    <s v="B"/>
    <s v="Q"/>
    <m/>
    <n v="6"/>
    <n v="6"/>
  </r>
  <r>
    <x v="1"/>
    <s v="All"/>
    <s v="Follows the fishery"/>
    <s v="All year"/>
    <s v="Stock-specific on-shore"/>
    <s v="Other sampling"/>
    <s v="B"/>
    <s v="Q"/>
    <m/>
    <n v="48"/>
    <n v="48"/>
  </r>
  <r>
    <x v="2"/>
    <s v="All"/>
    <s v="Follows the fishery"/>
    <s v="All year"/>
    <s v="Stock-specific on-shore"/>
    <s v="Other sampling"/>
    <s v="B"/>
    <s v="Q"/>
    <m/>
    <n v="9"/>
    <n v="9"/>
  </r>
  <r>
    <x v="3"/>
    <s v="All"/>
    <s v="Follows the fishery"/>
    <s v="All year"/>
    <s v="Stock-specific on-shore"/>
    <s v="Other sampling"/>
    <s v="B"/>
    <s v="Q"/>
    <m/>
    <n v="30"/>
    <n v="30"/>
  </r>
  <r>
    <x v="4"/>
    <s v="All"/>
    <s v="Follows the fishery"/>
    <s v="All year"/>
    <s v="Stock-specific on-shore"/>
    <s v="Other sampling"/>
    <s v="B"/>
    <s v="Q"/>
    <m/>
    <n v="9"/>
    <n v="9"/>
  </r>
  <r>
    <x v="5"/>
    <s v="Gillnetters"/>
    <s v="Follows the fishery"/>
    <s v="All year"/>
    <s v="Concurrent self-sampling"/>
    <n v="1"/>
    <s v="C"/>
    <s v="Q"/>
    <n v="24"/>
    <m/>
    <n v="24"/>
  </r>
  <r>
    <x v="6"/>
    <s v="LLS_ANA"/>
    <s v="Follows the fishery"/>
    <s v="1st quarter"/>
    <s v="Concurrent, other"/>
    <n v="1"/>
    <s v="C"/>
    <s v="Q"/>
    <n v="4"/>
    <m/>
    <m/>
  </r>
  <r>
    <x v="7"/>
    <s v="Norway pout fishery (OTB_DEF_16-31)"/>
    <s v="Follows the fishery"/>
    <s v="All year"/>
    <s v="Concurrent on-shore"/>
    <n v="1"/>
    <s v="C"/>
    <s v="Q"/>
    <m/>
    <n v="60"/>
    <n v="60"/>
  </r>
  <r>
    <x v="8"/>
    <s v="Other small pelagic fishery (PTM_SPF_32-69)"/>
    <s v="Follows the fishery"/>
    <s v="All year"/>
    <s v="Concurrent on-shore"/>
    <n v="1"/>
    <s v="C"/>
    <s v="Q"/>
    <m/>
    <n v="10"/>
    <n v="10"/>
  </r>
  <r>
    <x v="9"/>
    <s v="Other small pelagic fishery (PTM_SPF_32-69)"/>
    <s v="Follows the fishery"/>
    <s v="All year"/>
    <s v="Concurrent on-shore"/>
    <n v="1"/>
    <s v="C"/>
    <s v="Q"/>
    <m/>
    <n v="100"/>
    <n v="100"/>
  </r>
  <r>
    <x v="10"/>
    <s v="Other small pelagic fishery (PTM_SPF_32-69)"/>
    <s v="Follows the fishery"/>
    <s v="All year"/>
    <s v="Concurrent on-shore"/>
    <n v="1"/>
    <s v="C"/>
    <s v="Q"/>
    <m/>
    <n v="25"/>
    <n v="25"/>
  </r>
  <r>
    <x v="11"/>
    <s v="Other small pelagic fishery (PTM_SPF_32-69) "/>
    <s v="Follows the fishery"/>
    <s v="All year"/>
    <s v="Concurrent on-shore"/>
    <n v="1"/>
    <s v="C"/>
    <s v="Q"/>
    <m/>
    <n v="30"/>
    <n v="30"/>
  </r>
  <r>
    <x v="12"/>
    <s v="Sand eel fishery (OTB_DEF_&lt;16)"/>
    <s v="Western Baltic"/>
    <s v="April-June"/>
    <s v="Concurrent on-shore"/>
    <n v="1"/>
    <s v="C"/>
    <s v="M"/>
    <m/>
    <n v="4"/>
    <n v="4"/>
  </r>
  <r>
    <x v="13"/>
    <s v="Sand eel fishery (OTB_DEF_&lt;16)"/>
    <s v="Follows the fishery"/>
    <s v="April-June"/>
    <s v="Concurrent on-shore"/>
    <n v="1"/>
    <s v="C"/>
    <s v="Q"/>
    <m/>
    <n v="105"/>
    <n v="105"/>
  </r>
  <r>
    <x v="14"/>
    <s v="Sand eel fishery (OTB_DEF_&lt;16)"/>
    <s v="Follows the fishery"/>
    <s v="April-June"/>
    <s v="Concurrent self-sampling"/>
    <n v="1"/>
    <s v="C"/>
    <s v="M"/>
    <n v="315"/>
    <m/>
    <n v="315"/>
  </r>
  <r>
    <x v="15"/>
    <s v="Sprat fishery (PTM_SPF_16-104)"/>
    <s v="Follows the fishery"/>
    <s v="All year"/>
    <s v="Concurrent on-shore"/>
    <n v="1"/>
    <s v="C"/>
    <s v="Q"/>
    <m/>
    <n v="135"/>
    <n v="135"/>
  </r>
  <r>
    <x v="16"/>
    <s v="Sprat fishery (PTM_SPF_16-31)"/>
    <s v="Follows the fishery"/>
    <s v="All year"/>
    <s v="Concurrent on-shore"/>
    <n v="1"/>
    <s v="C"/>
    <s v="M"/>
    <m/>
    <n v="20"/>
    <n v="20"/>
  </r>
  <r>
    <x v="17"/>
    <s v="Sprat fishery (PTM_SPF_16-31)"/>
    <s v="Follows the fishery"/>
    <s v="All year"/>
    <s v="Concurrent self-sampling"/>
    <n v="1"/>
    <s v="C"/>
    <s v="M"/>
    <n v="60"/>
    <m/>
    <n v="60"/>
  </r>
  <r>
    <x v="18"/>
    <s v="Vessel fishing mainly with OTB_CRU_32-69_0_0"/>
    <s v="Follows the fishery"/>
    <s v="All year"/>
    <s v="Concurrent, other"/>
    <n v="1"/>
    <s v="B"/>
    <s v="Q"/>
    <n v="6"/>
    <m/>
    <n v="6"/>
  </r>
  <r>
    <x v="19"/>
    <s v="Vessel fishing mainly with TBB_CRU_16-31_0_0"/>
    <s v="Follows the fishery"/>
    <s v="All year"/>
    <s v="Concurrent, other"/>
    <n v="1"/>
    <s v="B"/>
    <s v="Q"/>
    <n v="20"/>
    <m/>
    <n v="20"/>
  </r>
  <r>
    <x v="20"/>
    <s v="Vessels fishing mainly with trawl/ seiner"/>
    <s v="Follows the fishery"/>
    <s v="All year"/>
    <s v="Concurrent, other"/>
    <n v="1"/>
    <s v="B"/>
    <s v="Q"/>
    <n v="25"/>
    <m/>
    <n v="25"/>
  </r>
  <r>
    <x v="21"/>
    <s v="Vessels fishing mainly with trawl/ seiner"/>
    <s v="Follows the fishery"/>
    <s v="All year"/>
    <s v="Concurrent, other"/>
    <n v="1"/>
    <s v="B"/>
    <s v="Q"/>
    <n v="65"/>
    <m/>
    <n v="65"/>
  </r>
  <r>
    <x v="22"/>
    <s v="Vessels fishing mainly with trawl/ seiner in Skaggerak"/>
    <s v="Follows the fishery"/>
    <s v="All year"/>
    <s v="Concurrent, other"/>
    <n v="1"/>
    <s v="B"/>
    <s v="Q"/>
    <n v="79"/>
    <m/>
    <n v="79"/>
  </r>
  <r>
    <x v="23"/>
    <s v="Vessels fishing mainly with trawl/ seiner in the North sea"/>
    <s v="Follows the fishery"/>
    <s v="All year"/>
    <s v="Concurrent, other"/>
    <n v="1"/>
    <s v="B"/>
    <s v="Q"/>
    <n v="43"/>
    <m/>
    <n v="43"/>
  </r>
  <r>
    <x v="24"/>
    <s v="Vessels fishing mainly with trawl/ seiner under FDF"/>
    <s v="Follows the fishery"/>
    <s v="All year"/>
    <s v="Concurrent, other"/>
    <n v="1"/>
    <s v="B"/>
    <s v="Q"/>
    <n v="12"/>
    <m/>
    <n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D31" firstHeaderRow="0" firstDataRow="1" firstDataCol="1"/>
  <pivotFields count="5">
    <pivotField axis="axisRow" showAll="0">
      <items count="27">
        <item x="0"/>
        <item x="1"/>
        <item x="2"/>
        <item x="3"/>
        <item x="4"/>
        <item x="5"/>
        <item x="6"/>
        <item x="9"/>
        <item x="10"/>
        <item x="11"/>
        <item x="12"/>
        <item x="13"/>
        <item x="14"/>
        <item x="15"/>
        <item x="16"/>
        <item x="17"/>
        <item x="18"/>
        <item x="19"/>
        <item x="20"/>
        <item x="21"/>
        <item x="22"/>
        <item x="7"/>
        <item x="8"/>
        <item x="23"/>
        <item x="24"/>
        <item x="25"/>
        <item t="default"/>
      </items>
    </pivotField>
    <pivotField showAll="0"/>
    <pivotField dataField="1" showAll="0"/>
    <pivotField dataField="1" showAll="0"/>
    <pivotField dataField="1" showAl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3">
    <i>
      <x/>
    </i>
    <i i="1">
      <x v="1"/>
    </i>
    <i i="2">
      <x v="2"/>
    </i>
  </colItems>
  <dataFields count="3">
    <dataField name="Sum of Achieved no. of sampled fishing trips at sea" fld="2" baseField="0" baseItem="0"/>
    <dataField name="Sum of Achieved no. of sampled fishing trips on shore" fld="3" baseField="0" baseItem="0"/>
    <dataField name="Sum of Total achieved no. of sampled fishing trips (J+K)" fld="4" baseField="0" baseItem="0"/>
  </dataFields>
  <formats count="2">
    <format dxfId="1">
      <pivotArea field="0" type="button" dataOnly="0" labelOnly="1" outline="0" axis="axisRow" fieldPosition="0"/>
    </format>
    <format dxfId="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F4:I30" firstHeaderRow="0" firstDataRow="1" firstDataCol="1"/>
  <pivotFields count="11">
    <pivotField axis="axisRow" showAll="0">
      <items count="26">
        <item x="19"/>
        <item x="24"/>
        <item x="5"/>
        <item x="0"/>
        <item x="1"/>
        <item x="2"/>
        <item x="3"/>
        <item x="4"/>
        <item x="7"/>
        <item x="8"/>
        <item x="11"/>
        <item x="9"/>
        <item x="10"/>
        <item x="18"/>
        <item x="6"/>
        <item x="12"/>
        <item x="13"/>
        <item x="14"/>
        <item x="15"/>
        <item x="16"/>
        <item x="17"/>
        <item x="20"/>
        <item x="21"/>
        <item x="23"/>
        <item x="22"/>
        <item t="default"/>
      </items>
    </pivotField>
    <pivotField showAll="0"/>
    <pivotField showAll="0"/>
    <pivotField showAll="0"/>
    <pivotField showAll="0"/>
    <pivotField showAll="0"/>
    <pivotField showAll="0"/>
    <pivotField showAll="0"/>
    <pivotField dataField="1" showAll="0"/>
    <pivotField dataField="1" showAll="0"/>
    <pivotField dataField="1" showAll="0"/>
  </pivotFields>
  <rowFields count="1">
    <field x="0"/>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2"/>
  </colFields>
  <colItems count="3">
    <i>
      <x/>
    </i>
    <i i="1">
      <x v="1"/>
    </i>
    <i i="2">
      <x v="2"/>
    </i>
  </colItems>
  <dataFields count="3">
    <dataField name="Sum of Planned no. trips to be sampled at sea by MS" fld="8" baseField="0" baseItem="0"/>
    <dataField name="Sum of Planned no. trips to be sampled on shore by MS" fld="9" baseField="0" baseItem="0"/>
    <dataField name="Sum of Planned total no. trips to be sampled by MS (N+O)" fld="10" baseField="0" baseItem="0"/>
  </dataFields>
  <formats count="2">
    <format dxfId="3">
      <pivotArea field="0" type="button" dataOnly="0" labelOnly="1" outline="0" axis="axisRow" fieldPosition="0"/>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189"/>
  <sheetViews>
    <sheetView topLeftCell="A4" zoomScale="70" zoomScaleNormal="70" zoomScalePageLayoutView="125" workbookViewId="0">
      <selection activeCell="H37" sqref="H37"/>
    </sheetView>
  </sheetViews>
  <sheetFormatPr defaultColWidth="10.85546875" defaultRowHeight="12.75"/>
  <cols>
    <col min="1" max="1" width="28.7109375" style="54" customWidth="1"/>
    <col min="2" max="3" width="10.85546875" style="54"/>
    <col min="4" max="4" width="23.85546875" style="54" customWidth="1"/>
    <col min="5" max="7" width="10.85546875" style="54"/>
    <col min="8" max="8" width="15.7109375" style="54" customWidth="1"/>
    <col min="9" max="12" width="10.85546875" style="54"/>
    <col min="13" max="13" width="36.42578125" style="54" customWidth="1"/>
    <col min="14" max="25" width="10.85546875" style="54"/>
    <col min="26" max="26" width="40.42578125" style="54" customWidth="1"/>
    <col min="27" max="16384" width="10.85546875" style="54"/>
  </cols>
  <sheetData>
    <row r="1" spans="1:29">
      <c r="A1" s="135" t="s">
        <v>422</v>
      </c>
      <c r="B1" s="200" t="s">
        <v>835</v>
      </c>
      <c r="D1" s="134" t="s">
        <v>434</v>
      </c>
      <c r="E1" s="136"/>
      <c r="F1" s="136"/>
      <c r="H1" s="54" t="s">
        <v>469</v>
      </c>
      <c r="M1" s="134" t="s">
        <v>649</v>
      </c>
      <c r="O1" s="54" t="s">
        <v>672</v>
      </c>
      <c r="U1" s="134" t="s">
        <v>709</v>
      </c>
      <c r="Z1" s="54" t="s">
        <v>726</v>
      </c>
      <c r="AC1" s="54" t="s">
        <v>754</v>
      </c>
    </row>
    <row r="2" spans="1:29">
      <c r="A2" s="137" t="s">
        <v>343</v>
      </c>
      <c r="B2" s="137" t="s">
        <v>344</v>
      </c>
      <c r="D2" s="54" t="s">
        <v>439</v>
      </c>
      <c r="E2" s="136"/>
      <c r="F2" s="136"/>
      <c r="H2" s="54" t="s">
        <v>468</v>
      </c>
      <c r="M2" s="138" t="s">
        <v>481</v>
      </c>
      <c r="O2" s="54" t="s">
        <v>118</v>
      </c>
      <c r="U2" s="49" t="s">
        <v>712</v>
      </c>
      <c r="V2" s="49"/>
      <c r="W2" s="49"/>
      <c r="X2" s="49"/>
      <c r="Y2" s="49"/>
      <c r="Z2" s="49" t="s">
        <v>181</v>
      </c>
      <c r="AA2" s="49"/>
      <c r="AB2" s="49"/>
      <c r="AC2" s="54" t="s">
        <v>271</v>
      </c>
    </row>
    <row r="3" spans="1:29">
      <c r="A3" s="137" t="s">
        <v>345</v>
      </c>
      <c r="B3" s="137" t="s">
        <v>346</v>
      </c>
      <c r="D3" s="54" t="s">
        <v>223</v>
      </c>
      <c r="E3" s="136"/>
      <c r="F3" s="136"/>
      <c r="H3" s="54" t="s">
        <v>470</v>
      </c>
      <c r="M3" s="138" t="s">
        <v>482</v>
      </c>
      <c r="O3" s="54" t="s">
        <v>120</v>
      </c>
      <c r="U3" s="49" t="s">
        <v>713</v>
      </c>
      <c r="V3" s="49"/>
      <c r="W3" s="49"/>
      <c r="X3" s="49"/>
      <c r="Y3" s="49"/>
      <c r="Z3" s="49" t="s">
        <v>738</v>
      </c>
      <c r="AA3" s="49"/>
      <c r="AB3" s="49"/>
      <c r="AC3" s="54" t="s">
        <v>272</v>
      </c>
    </row>
    <row r="4" spans="1:29">
      <c r="A4" s="137" t="s">
        <v>347</v>
      </c>
      <c r="B4" s="137" t="s">
        <v>348</v>
      </c>
      <c r="D4" s="54" t="s">
        <v>440</v>
      </c>
      <c r="E4" s="136"/>
      <c r="F4" s="136"/>
      <c r="H4" s="54" t="s">
        <v>475</v>
      </c>
      <c r="M4" s="138" t="s">
        <v>483</v>
      </c>
      <c r="O4" s="54" t="s">
        <v>124</v>
      </c>
      <c r="U4" s="49" t="s">
        <v>714</v>
      </c>
      <c r="V4" s="49"/>
      <c r="W4" s="49"/>
      <c r="X4" s="49"/>
      <c r="Y4" s="49"/>
      <c r="Z4" s="49" t="s">
        <v>56</v>
      </c>
      <c r="AA4" s="49"/>
      <c r="AB4" s="49"/>
      <c r="AC4" s="54" t="s">
        <v>273</v>
      </c>
    </row>
    <row r="5" spans="1:29">
      <c r="A5" s="137" t="s">
        <v>351</v>
      </c>
      <c r="B5" s="137" t="s">
        <v>352</v>
      </c>
      <c r="D5" s="54" t="s">
        <v>227</v>
      </c>
      <c r="E5" s="136"/>
      <c r="F5" s="136"/>
      <c r="H5" s="54" t="s">
        <v>467</v>
      </c>
      <c r="M5" s="139" t="s">
        <v>484</v>
      </c>
      <c r="U5" s="49" t="s">
        <v>688</v>
      </c>
      <c r="V5" s="49"/>
      <c r="W5" s="49"/>
      <c r="X5" s="49"/>
      <c r="Y5" s="49"/>
      <c r="Z5" s="49" t="s">
        <v>739</v>
      </c>
      <c r="AA5" s="49"/>
      <c r="AB5" s="49"/>
      <c r="AC5" s="54" t="s">
        <v>274</v>
      </c>
    </row>
    <row r="6" spans="1:29">
      <c r="A6" s="137" t="s">
        <v>353</v>
      </c>
      <c r="B6" s="137" t="s">
        <v>354</v>
      </c>
      <c r="D6" s="54" t="s">
        <v>435</v>
      </c>
      <c r="E6" s="136"/>
      <c r="F6" s="136"/>
      <c r="H6" s="54" t="s">
        <v>471</v>
      </c>
      <c r="M6" s="138" t="s">
        <v>659</v>
      </c>
      <c r="U6" s="49" t="s">
        <v>689</v>
      </c>
      <c r="V6" s="49"/>
      <c r="W6" s="49"/>
      <c r="X6" s="49"/>
      <c r="Y6" s="49"/>
      <c r="Z6" s="49" t="s">
        <v>737</v>
      </c>
      <c r="AA6" s="49"/>
      <c r="AB6" s="49"/>
      <c r="AC6" s="54" t="s">
        <v>751</v>
      </c>
    </row>
    <row r="7" spans="1:29">
      <c r="A7" s="137" t="s">
        <v>360</v>
      </c>
      <c r="B7" s="137" t="s">
        <v>342</v>
      </c>
      <c r="D7" s="54" t="s">
        <v>436</v>
      </c>
      <c r="E7" s="136"/>
      <c r="F7" s="136"/>
      <c r="H7" s="54" t="s">
        <v>472</v>
      </c>
      <c r="M7" s="138" t="s">
        <v>485</v>
      </c>
      <c r="O7" s="54" t="s">
        <v>673</v>
      </c>
      <c r="U7" s="49" t="s">
        <v>715</v>
      </c>
      <c r="V7" s="49"/>
      <c r="W7" s="49"/>
      <c r="X7" s="49"/>
      <c r="Y7" s="49"/>
      <c r="Z7" s="49" t="s">
        <v>183</v>
      </c>
      <c r="AA7" s="49"/>
      <c r="AB7" s="49"/>
      <c r="AC7" s="54" t="s">
        <v>752</v>
      </c>
    </row>
    <row r="8" spans="1:29">
      <c r="A8" s="137" t="s">
        <v>355</v>
      </c>
      <c r="B8" s="137" t="s">
        <v>338</v>
      </c>
      <c r="D8" s="54" t="s">
        <v>437</v>
      </c>
      <c r="E8" s="136"/>
      <c r="F8" s="136"/>
      <c r="H8" s="54" t="s">
        <v>473</v>
      </c>
      <c r="M8" s="138" t="s">
        <v>486</v>
      </c>
      <c r="O8" s="54" t="s">
        <v>119</v>
      </c>
      <c r="U8" s="49" t="s">
        <v>690</v>
      </c>
      <c r="V8" s="49"/>
      <c r="W8" s="49"/>
      <c r="X8" s="49"/>
      <c r="Y8" s="49"/>
      <c r="Z8" s="49" t="s">
        <v>727</v>
      </c>
      <c r="AA8" s="49"/>
      <c r="AB8" s="49"/>
      <c r="AC8" s="54" t="s">
        <v>753</v>
      </c>
    </row>
    <row r="9" spans="1:29">
      <c r="A9" s="137" t="s">
        <v>385</v>
      </c>
      <c r="B9" s="137" t="s">
        <v>39</v>
      </c>
      <c r="D9" s="54" t="s">
        <v>438</v>
      </c>
      <c r="E9" s="136"/>
      <c r="F9" s="136"/>
      <c r="H9" s="54" t="s">
        <v>474</v>
      </c>
      <c r="M9" s="138" t="s">
        <v>660</v>
      </c>
      <c r="O9" s="54" t="s">
        <v>676</v>
      </c>
      <c r="U9" s="49" t="s">
        <v>140</v>
      </c>
      <c r="V9" s="49"/>
      <c r="W9" s="49"/>
      <c r="X9" s="49"/>
      <c r="Y9" s="49"/>
      <c r="Z9" s="49" t="s">
        <v>728</v>
      </c>
      <c r="AA9" s="49"/>
      <c r="AB9" s="49"/>
      <c r="AC9" s="54" t="s">
        <v>203</v>
      </c>
    </row>
    <row r="10" spans="1:29">
      <c r="A10" s="137" t="s">
        <v>356</v>
      </c>
      <c r="B10" s="137" t="s">
        <v>357</v>
      </c>
      <c r="E10" s="136"/>
      <c r="F10" s="136"/>
      <c r="M10" s="138" t="s">
        <v>661</v>
      </c>
      <c r="O10" s="54" t="s">
        <v>119</v>
      </c>
      <c r="U10" s="49" t="s">
        <v>691</v>
      </c>
      <c r="V10" s="49"/>
      <c r="W10" s="49"/>
      <c r="X10" s="49"/>
      <c r="Y10" s="49"/>
      <c r="Z10" s="49" t="s">
        <v>729</v>
      </c>
      <c r="AA10" s="49"/>
      <c r="AB10" s="49"/>
      <c r="AC10" s="54" t="s">
        <v>204</v>
      </c>
    </row>
    <row r="11" spans="1:29">
      <c r="A11" s="137" t="s">
        <v>358</v>
      </c>
      <c r="B11" s="137" t="s">
        <v>125</v>
      </c>
      <c r="E11" s="136"/>
      <c r="F11" s="136"/>
      <c r="M11" s="138" t="s">
        <v>487</v>
      </c>
      <c r="O11" s="54" t="s">
        <v>121</v>
      </c>
      <c r="U11" s="49" t="s">
        <v>692</v>
      </c>
      <c r="V11" s="49"/>
      <c r="W11" s="49"/>
      <c r="X11" s="49"/>
      <c r="Y11" s="49"/>
      <c r="Z11" s="49" t="s">
        <v>194</v>
      </c>
      <c r="AA11" s="49"/>
      <c r="AB11" s="49"/>
    </row>
    <row r="12" spans="1:29">
      <c r="A12" s="137" t="s">
        <v>359</v>
      </c>
      <c r="B12" s="137" t="s">
        <v>48</v>
      </c>
      <c r="D12" s="134" t="s">
        <v>442</v>
      </c>
      <c r="E12" s="136"/>
      <c r="F12" s="136"/>
      <c r="H12" s="134" t="s">
        <v>72</v>
      </c>
      <c r="K12" s="134" t="s">
        <v>828</v>
      </c>
      <c r="M12" s="138" t="s">
        <v>488</v>
      </c>
      <c r="O12" s="54" t="s">
        <v>122</v>
      </c>
      <c r="U12" s="49" t="s">
        <v>716</v>
      </c>
      <c r="V12" s="49"/>
      <c r="W12" s="49"/>
      <c r="X12" s="49"/>
      <c r="Y12" s="49"/>
      <c r="Z12" s="49" t="s">
        <v>730</v>
      </c>
      <c r="AA12" s="49"/>
      <c r="AB12" s="49"/>
    </row>
    <row r="13" spans="1:29" ht="25.5">
      <c r="A13" s="137" t="s">
        <v>387</v>
      </c>
      <c r="B13" s="137" t="s">
        <v>339</v>
      </c>
      <c r="D13" s="54" t="s">
        <v>54</v>
      </c>
      <c r="E13" s="136"/>
      <c r="F13" s="136"/>
      <c r="H13" s="54" t="s">
        <v>64</v>
      </c>
      <c r="K13" t="s">
        <v>64</v>
      </c>
      <c r="M13" s="138" t="s">
        <v>489</v>
      </c>
      <c r="O13" s="54" t="s">
        <v>123</v>
      </c>
      <c r="U13" s="49" t="s">
        <v>693</v>
      </c>
      <c r="V13" s="49"/>
      <c r="W13" s="49"/>
      <c r="X13" s="49"/>
      <c r="Y13" s="49"/>
      <c r="Z13" s="49" t="s">
        <v>740</v>
      </c>
      <c r="AA13" s="49"/>
      <c r="AB13" s="49"/>
    </row>
    <row r="14" spans="1:29">
      <c r="A14" s="137" t="s">
        <v>361</v>
      </c>
      <c r="B14" s="137" t="s">
        <v>362</v>
      </c>
      <c r="D14" s="54" t="s">
        <v>443</v>
      </c>
      <c r="E14" s="136"/>
      <c r="F14" s="136"/>
      <c r="H14" s="54" t="s">
        <v>73</v>
      </c>
      <c r="K14" t="s">
        <v>766</v>
      </c>
      <c r="M14" s="138" t="s">
        <v>490</v>
      </c>
      <c r="O14" s="54" t="s">
        <v>678</v>
      </c>
      <c r="U14" s="49" t="s">
        <v>717</v>
      </c>
      <c r="V14" s="49"/>
      <c r="W14" s="49"/>
      <c r="X14" s="49"/>
      <c r="Y14" s="49"/>
      <c r="Z14" s="49" t="s">
        <v>731</v>
      </c>
      <c r="AA14" s="49"/>
      <c r="AB14" s="49"/>
    </row>
    <row r="15" spans="1:29">
      <c r="A15" s="137" t="s">
        <v>349</v>
      </c>
      <c r="B15" s="137" t="s">
        <v>350</v>
      </c>
      <c r="D15" s="54" t="s">
        <v>183</v>
      </c>
      <c r="E15" s="136"/>
      <c r="F15" s="136"/>
      <c r="H15" s="54" t="s">
        <v>756</v>
      </c>
      <c r="M15" s="138" t="s">
        <v>491</v>
      </c>
      <c r="O15" s="54" t="s">
        <v>677</v>
      </c>
      <c r="U15" s="49" t="s">
        <v>694</v>
      </c>
      <c r="V15" s="49"/>
      <c r="W15" s="49"/>
      <c r="X15" s="49"/>
      <c r="Y15" s="49"/>
      <c r="Z15" s="49" t="s">
        <v>732</v>
      </c>
      <c r="AA15" s="49"/>
      <c r="AB15" s="49"/>
    </row>
    <row r="16" spans="1:29">
      <c r="A16" s="137" t="s">
        <v>363</v>
      </c>
      <c r="B16" s="137" t="s">
        <v>364</v>
      </c>
      <c r="D16" s="54" t="s">
        <v>444</v>
      </c>
      <c r="E16" s="136"/>
      <c r="F16" s="136"/>
      <c r="M16" s="138" t="s">
        <v>662</v>
      </c>
      <c r="O16" s="54" t="s">
        <v>679</v>
      </c>
      <c r="U16" s="49" t="s">
        <v>143</v>
      </c>
      <c r="V16" s="49"/>
      <c r="W16" s="49"/>
      <c r="X16" s="49"/>
      <c r="Y16" s="49"/>
      <c r="Z16" s="49" t="s">
        <v>743</v>
      </c>
      <c r="AA16" s="49"/>
      <c r="AB16" s="49"/>
    </row>
    <row r="17" spans="1:34">
      <c r="A17" s="137" t="s">
        <v>365</v>
      </c>
      <c r="B17" s="137" t="s">
        <v>366</v>
      </c>
      <c r="D17" s="54" t="s">
        <v>194</v>
      </c>
      <c r="E17" s="136"/>
      <c r="F17" s="136"/>
      <c r="M17" s="138" t="s">
        <v>98</v>
      </c>
      <c r="O17" s="54" t="s">
        <v>680</v>
      </c>
      <c r="U17" s="49" t="s">
        <v>718</v>
      </c>
      <c r="V17" s="49"/>
      <c r="W17" s="49"/>
      <c r="X17" s="49"/>
      <c r="Y17" s="49"/>
      <c r="Z17" s="49" t="s">
        <v>733</v>
      </c>
      <c r="AA17" s="49"/>
      <c r="AB17" s="49"/>
    </row>
    <row r="18" spans="1:34">
      <c r="A18" s="137" t="s">
        <v>367</v>
      </c>
      <c r="B18" s="137" t="s">
        <v>97</v>
      </c>
      <c r="D18" s="54" t="s">
        <v>445</v>
      </c>
      <c r="E18" s="136"/>
      <c r="F18" s="136"/>
      <c r="M18" s="138" t="s">
        <v>492</v>
      </c>
      <c r="O18" s="54" t="s">
        <v>681</v>
      </c>
      <c r="U18" s="49" t="s">
        <v>747</v>
      </c>
      <c r="V18" s="49"/>
      <c r="W18" s="49"/>
      <c r="X18" s="49"/>
      <c r="Y18" s="49"/>
      <c r="Z18" s="49" t="s">
        <v>734</v>
      </c>
      <c r="AA18" s="49"/>
      <c r="AB18" s="49"/>
    </row>
    <row r="19" spans="1:34">
      <c r="A19" s="137" t="s">
        <v>369</v>
      </c>
      <c r="B19" s="137" t="s">
        <v>341</v>
      </c>
      <c r="D19" s="54" t="s">
        <v>446</v>
      </c>
      <c r="E19" s="136"/>
      <c r="F19" s="136"/>
      <c r="M19" s="138" t="s">
        <v>493</v>
      </c>
      <c r="O19" s="54" t="s">
        <v>682</v>
      </c>
      <c r="U19" s="49" t="s">
        <v>748</v>
      </c>
      <c r="V19" s="49"/>
      <c r="W19" s="49"/>
      <c r="X19" s="49"/>
      <c r="Y19" s="49"/>
      <c r="Z19" s="49" t="s">
        <v>742</v>
      </c>
      <c r="AA19" s="49"/>
      <c r="AB19" s="49"/>
    </row>
    <row r="20" spans="1:34">
      <c r="A20" s="137" t="s">
        <v>370</v>
      </c>
      <c r="B20" s="137" t="s">
        <v>371</v>
      </c>
      <c r="D20" s="54" t="s">
        <v>447</v>
      </c>
      <c r="E20" s="136"/>
      <c r="F20" s="136"/>
      <c r="M20" s="138" t="s">
        <v>494</v>
      </c>
      <c r="O20" s="54" t="s">
        <v>683</v>
      </c>
      <c r="U20" s="49" t="s">
        <v>749</v>
      </c>
      <c r="V20" s="49"/>
      <c r="W20" s="49"/>
      <c r="X20" s="49"/>
      <c r="Y20" s="49"/>
      <c r="Z20" s="49" t="s">
        <v>741</v>
      </c>
      <c r="AA20" s="49"/>
      <c r="AB20" s="49"/>
    </row>
    <row r="21" spans="1:34">
      <c r="A21" s="137" t="s">
        <v>368</v>
      </c>
      <c r="B21" s="137" t="s">
        <v>337</v>
      </c>
      <c r="D21" s="54" t="s">
        <v>448</v>
      </c>
      <c r="E21" s="136"/>
      <c r="F21" s="136"/>
      <c r="H21" s="241"/>
      <c r="I21"/>
      <c r="M21" s="138" t="s">
        <v>495</v>
      </c>
      <c r="O21" s="54" t="s">
        <v>684</v>
      </c>
      <c r="U21" s="49" t="s">
        <v>750</v>
      </c>
      <c r="V21" s="49"/>
      <c r="W21" s="49"/>
      <c r="X21" s="49"/>
      <c r="Y21" s="49"/>
      <c r="Z21" s="49" t="s">
        <v>735</v>
      </c>
      <c r="AA21" s="49"/>
      <c r="AB21" s="49"/>
    </row>
    <row r="22" spans="1:34">
      <c r="A22" s="137" t="s">
        <v>372</v>
      </c>
      <c r="B22" s="137" t="s">
        <v>373</v>
      </c>
      <c r="D22" s="54" t="s">
        <v>120</v>
      </c>
      <c r="E22" s="136"/>
      <c r="F22" s="136"/>
      <c r="M22" s="138" t="s">
        <v>496</v>
      </c>
      <c r="O22" s="54" t="s">
        <v>685</v>
      </c>
      <c r="U22" s="49" t="s">
        <v>695</v>
      </c>
      <c r="V22" s="49"/>
      <c r="W22" s="49"/>
      <c r="X22" s="49"/>
      <c r="Y22" s="49"/>
      <c r="Z22" s="49" t="s">
        <v>461</v>
      </c>
      <c r="AA22" s="49"/>
      <c r="AB22" s="49"/>
    </row>
    <row r="23" spans="1:34">
      <c r="A23" s="137" t="s">
        <v>374</v>
      </c>
      <c r="B23" s="137" t="s">
        <v>340</v>
      </c>
      <c r="D23" s="54" t="s">
        <v>449</v>
      </c>
      <c r="E23" s="136"/>
      <c r="F23" s="136"/>
      <c r="M23" s="138" t="s">
        <v>497</v>
      </c>
      <c r="O23" s="54" t="s">
        <v>686</v>
      </c>
      <c r="U23" s="49" t="s">
        <v>696</v>
      </c>
      <c r="V23" s="49"/>
      <c r="W23" s="49"/>
      <c r="X23" s="49"/>
      <c r="Y23" s="49"/>
      <c r="Z23" s="49" t="s">
        <v>736</v>
      </c>
      <c r="AA23" s="49"/>
      <c r="AB23" s="49"/>
    </row>
    <row r="24" spans="1:34">
      <c r="A24" s="137" t="s">
        <v>375</v>
      </c>
      <c r="B24" s="137" t="s">
        <v>376</v>
      </c>
      <c r="E24" s="136"/>
      <c r="F24" s="136"/>
      <c r="M24" s="138" t="s">
        <v>498</v>
      </c>
      <c r="O24" s="54" t="s">
        <v>674</v>
      </c>
      <c r="U24" s="49" t="s">
        <v>697</v>
      </c>
      <c r="V24" s="49"/>
      <c r="W24" s="49"/>
      <c r="X24" s="49"/>
      <c r="Y24" s="49"/>
      <c r="AA24" s="49"/>
      <c r="AB24" s="49"/>
    </row>
    <row r="25" spans="1:34">
      <c r="A25" s="137" t="s">
        <v>377</v>
      </c>
      <c r="B25" s="137" t="s">
        <v>378</v>
      </c>
      <c r="E25" s="136"/>
      <c r="F25" s="136"/>
      <c r="M25" s="138" t="s">
        <v>499</v>
      </c>
      <c r="O25" s="54" t="s">
        <v>687</v>
      </c>
      <c r="U25" s="49" t="s">
        <v>698</v>
      </c>
      <c r="V25" s="49"/>
      <c r="W25" s="49"/>
      <c r="X25" s="49"/>
      <c r="Y25" s="49"/>
      <c r="Z25" s="49"/>
      <c r="AA25" s="49"/>
      <c r="AB25" s="49"/>
    </row>
    <row r="26" spans="1:34">
      <c r="A26" s="137" t="s">
        <v>379</v>
      </c>
      <c r="B26" s="137" t="s">
        <v>380</v>
      </c>
      <c r="D26" s="134" t="s">
        <v>441</v>
      </c>
      <c r="E26" s="136"/>
      <c r="F26" s="136"/>
      <c r="H26" s="134" t="s">
        <v>480</v>
      </c>
      <c r="M26" s="138" t="s">
        <v>500</v>
      </c>
      <c r="O26" s="54" t="s">
        <v>675</v>
      </c>
      <c r="U26" s="49" t="s">
        <v>719</v>
      </c>
      <c r="V26" s="49"/>
      <c r="W26" s="49"/>
      <c r="X26" s="49"/>
      <c r="Y26" s="49"/>
      <c r="Z26" s="49" t="s">
        <v>744</v>
      </c>
      <c r="AA26" s="49"/>
      <c r="AB26" s="49"/>
      <c r="AD26" s="46" t="s">
        <v>220</v>
      </c>
      <c r="AE26" s="47"/>
      <c r="AF26" s="46" t="s">
        <v>221</v>
      </c>
      <c r="AG26" s="73"/>
      <c r="AH26" s="73"/>
    </row>
    <row r="27" spans="1:34">
      <c r="A27" s="137" t="s">
        <v>381</v>
      </c>
      <c r="B27" s="137" t="s">
        <v>382</v>
      </c>
      <c r="D27" s="54" t="s">
        <v>450</v>
      </c>
      <c r="E27" s="136"/>
      <c r="F27" s="136"/>
      <c r="H27" s="54" t="s">
        <v>479</v>
      </c>
      <c r="M27" s="138" t="s">
        <v>501</v>
      </c>
      <c r="U27" s="49" t="s">
        <v>699</v>
      </c>
      <c r="V27" s="49"/>
      <c r="W27" s="49"/>
      <c r="X27" s="49"/>
      <c r="Y27" s="49"/>
      <c r="Z27" s="49" t="s">
        <v>181</v>
      </c>
      <c r="AA27" s="49"/>
      <c r="AB27" s="49"/>
      <c r="AD27" s="47" t="s">
        <v>222</v>
      </c>
      <c r="AE27" s="47"/>
      <c r="AF27" s="47" t="s">
        <v>223</v>
      </c>
      <c r="AG27" s="73"/>
      <c r="AH27" s="73"/>
    </row>
    <row r="28" spans="1:34">
      <c r="A28" s="137" t="s">
        <v>383</v>
      </c>
      <c r="B28" s="137" t="s">
        <v>384</v>
      </c>
      <c r="D28" s="54" t="s">
        <v>451</v>
      </c>
      <c r="E28" s="136"/>
      <c r="F28" s="136"/>
      <c r="H28" s="54" t="s">
        <v>282</v>
      </c>
      <c r="M28" s="138" t="s">
        <v>502</v>
      </c>
      <c r="U28" s="49" t="s">
        <v>700</v>
      </c>
      <c r="V28" s="49"/>
      <c r="W28" s="49"/>
      <c r="X28" s="49"/>
      <c r="Y28" s="49"/>
      <c r="Z28" s="49" t="s">
        <v>738</v>
      </c>
      <c r="AA28" s="49"/>
      <c r="AB28" s="49"/>
      <c r="AD28" s="47" t="s">
        <v>224</v>
      </c>
      <c r="AE28" s="47"/>
      <c r="AF28" s="47" t="s">
        <v>225</v>
      </c>
      <c r="AG28" s="73"/>
      <c r="AH28" s="73"/>
    </row>
    <row r="29" spans="1:34" ht="12.95" customHeight="1">
      <c r="A29" s="137" t="s">
        <v>386</v>
      </c>
      <c r="B29" s="137" t="s">
        <v>4</v>
      </c>
      <c r="D29" s="54" t="s">
        <v>56</v>
      </c>
      <c r="E29" s="136"/>
      <c r="F29" s="136"/>
      <c r="H29" s="54" t="s">
        <v>478</v>
      </c>
      <c r="M29" s="138" t="s">
        <v>503</v>
      </c>
      <c r="U29" s="49" t="s">
        <v>701</v>
      </c>
      <c r="V29" s="49"/>
      <c r="W29" s="49"/>
      <c r="X29" s="49"/>
      <c r="Y29" s="49"/>
      <c r="Z29" s="49" t="s">
        <v>56</v>
      </c>
      <c r="AA29" s="49"/>
      <c r="AB29" s="49"/>
      <c r="AD29" s="47" t="s">
        <v>226</v>
      </c>
      <c r="AE29" s="47"/>
      <c r="AF29" s="47" t="s">
        <v>227</v>
      </c>
      <c r="AG29" s="73"/>
      <c r="AH29" s="73"/>
    </row>
    <row r="30" spans="1:34">
      <c r="D30" s="54" t="s">
        <v>452</v>
      </c>
      <c r="H30" s="54" t="s">
        <v>476</v>
      </c>
      <c r="M30" s="138" t="s">
        <v>504</v>
      </c>
      <c r="U30" s="49" t="s">
        <v>702</v>
      </c>
      <c r="V30" s="49"/>
      <c r="W30" s="49"/>
      <c r="X30" s="49"/>
      <c r="Y30" s="49"/>
      <c r="Z30" s="49" t="s">
        <v>746</v>
      </c>
      <c r="AA30" s="49"/>
      <c r="AB30" s="49"/>
      <c r="AD30" s="47" t="s">
        <v>228</v>
      </c>
      <c r="AE30" s="47"/>
      <c r="AF30" s="47" t="s">
        <v>229</v>
      </c>
      <c r="AG30" s="73"/>
      <c r="AH30" s="73"/>
    </row>
    <row r="31" spans="1:34">
      <c r="D31" s="54" t="s">
        <v>453</v>
      </c>
      <c r="H31" s="54" t="s">
        <v>477</v>
      </c>
      <c r="M31" s="138" t="s">
        <v>505</v>
      </c>
      <c r="U31" s="49" t="s">
        <v>703</v>
      </c>
      <c r="V31" s="49"/>
      <c r="W31" s="49"/>
      <c r="X31" s="49"/>
      <c r="Y31" s="49"/>
      <c r="Z31" s="49" t="s">
        <v>737</v>
      </c>
      <c r="AA31" s="49"/>
      <c r="AB31" s="49"/>
      <c r="AD31" s="47" t="s">
        <v>230</v>
      </c>
      <c r="AE31" s="47"/>
      <c r="AF31" s="47" t="s">
        <v>216</v>
      </c>
      <c r="AG31" s="73"/>
      <c r="AH31" s="73"/>
    </row>
    <row r="32" spans="1:34">
      <c r="A32" s="134" t="s">
        <v>432</v>
      </c>
      <c r="D32" s="54" t="s">
        <v>183</v>
      </c>
      <c r="H32" s="54" t="s">
        <v>283</v>
      </c>
      <c r="M32" s="138" t="s">
        <v>506</v>
      </c>
      <c r="U32" s="49" t="s">
        <v>720</v>
      </c>
      <c r="V32" s="49"/>
      <c r="W32" s="49"/>
      <c r="X32" s="49"/>
      <c r="Y32" s="49"/>
      <c r="Z32" s="49" t="s">
        <v>183</v>
      </c>
      <c r="AA32" s="49"/>
      <c r="AB32" s="49"/>
      <c r="AD32" s="47" t="s">
        <v>231</v>
      </c>
      <c r="AE32" s="47"/>
      <c r="AF32" s="47" t="s">
        <v>214</v>
      </c>
      <c r="AG32" s="73"/>
      <c r="AH32" s="73"/>
    </row>
    <row r="33" spans="1:34">
      <c r="A33" s="54" t="s">
        <v>18</v>
      </c>
      <c r="D33" s="54" t="s">
        <v>444</v>
      </c>
      <c r="M33" s="138" t="s">
        <v>507</v>
      </c>
      <c r="U33" s="49" t="s">
        <v>704</v>
      </c>
      <c r="V33" s="49"/>
      <c r="W33" s="49"/>
      <c r="X33" s="49"/>
      <c r="Y33" s="49"/>
      <c r="Z33" s="49" t="s">
        <v>745</v>
      </c>
      <c r="AA33" s="49"/>
      <c r="AB33" s="49"/>
      <c r="AD33" s="47" t="s">
        <v>232</v>
      </c>
      <c r="AE33" s="47"/>
      <c r="AF33" s="47" t="s">
        <v>233</v>
      </c>
      <c r="AG33" s="73"/>
      <c r="AH33" s="73"/>
    </row>
    <row r="34" spans="1:34">
      <c r="A34" s="54" t="s">
        <v>20</v>
      </c>
      <c r="D34" s="54" t="s">
        <v>454</v>
      </c>
      <c r="M34" s="138" t="s">
        <v>508</v>
      </c>
      <c r="U34" s="49" t="s">
        <v>721</v>
      </c>
      <c r="V34" s="49"/>
      <c r="W34" s="49"/>
      <c r="X34" s="49"/>
      <c r="Y34" s="49"/>
      <c r="Z34" s="49" t="s">
        <v>194</v>
      </c>
      <c r="AA34" s="49"/>
      <c r="AB34" s="49"/>
      <c r="AD34" s="47" t="s">
        <v>234</v>
      </c>
      <c r="AE34" s="47"/>
      <c r="AF34" s="47" t="s">
        <v>215</v>
      </c>
      <c r="AG34" s="73"/>
      <c r="AH34" s="73"/>
    </row>
    <row r="35" spans="1:34">
      <c r="A35" s="54" t="s">
        <v>22</v>
      </c>
      <c r="D35" s="54" t="s">
        <v>455</v>
      </c>
      <c r="H35" s="134" t="s">
        <v>650</v>
      </c>
      <c r="M35" s="138" t="s">
        <v>509</v>
      </c>
      <c r="U35" s="49" t="s">
        <v>705</v>
      </c>
      <c r="V35" s="49"/>
      <c r="W35" s="49"/>
      <c r="X35" s="49"/>
      <c r="Y35" s="49"/>
      <c r="Z35" s="49" t="s">
        <v>730</v>
      </c>
      <c r="AA35" s="49"/>
      <c r="AB35" s="49"/>
      <c r="AD35" s="47" t="s">
        <v>235</v>
      </c>
      <c r="AE35" s="47"/>
      <c r="AF35" s="47"/>
      <c r="AG35" s="73"/>
      <c r="AH35" s="73"/>
    </row>
    <row r="36" spans="1:34">
      <c r="A36" s="54" t="s">
        <v>24</v>
      </c>
      <c r="D36" s="49" t="s">
        <v>457</v>
      </c>
      <c r="H36" s="54" t="s">
        <v>757</v>
      </c>
      <c r="M36" s="138" t="s">
        <v>510</v>
      </c>
      <c r="U36" s="49" t="s">
        <v>722</v>
      </c>
      <c r="V36" s="49"/>
      <c r="W36" s="49"/>
      <c r="X36" s="49"/>
      <c r="Y36" s="49"/>
      <c r="Z36" s="49" t="s">
        <v>740</v>
      </c>
      <c r="AA36" s="49"/>
      <c r="AB36" s="49"/>
      <c r="AD36" s="47" t="s">
        <v>236</v>
      </c>
      <c r="AE36" s="47"/>
      <c r="AF36" s="47"/>
      <c r="AG36" s="73"/>
      <c r="AH36" s="73"/>
    </row>
    <row r="37" spans="1:34">
      <c r="A37" s="54" t="s">
        <v>421</v>
      </c>
      <c r="D37" s="49" t="s">
        <v>456</v>
      </c>
      <c r="H37" s="54" t="s">
        <v>651</v>
      </c>
      <c r="M37" s="138" t="s">
        <v>511</v>
      </c>
      <c r="U37" s="49" t="s">
        <v>706</v>
      </c>
      <c r="V37" s="49"/>
      <c r="W37" s="49"/>
      <c r="X37" s="49"/>
      <c r="Y37" s="49"/>
      <c r="Z37" s="49" t="s">
        <v>731</v>
      </c>
      <c r="AA37" s="49"/>
      <c r="AB37" s="49"/>
      <c r="AD37" s="47" t="s">
        <v>237</v>
      </c>
      <c r="AE37" s="47"/>
      <c r="AF37" s="47"/>
      <c r="AG37" s="73"/>
      <c r="AH37" s="73"/>
    </row>
    <row r="38" spans="1:34">
      <c r="D38" s="49" t="s">
        <v>458</v>
      </c>
      <c r="H38" s="54" t="s">
        <v>652</v>
      </c>
      <c r="M38" s="138" t="s">
        <v>512</v>
      </c>
      <c r="U38" s="49" t="s">
        <v>723</v>
      </c>
      <c r="V38" s="49"/>
      <c r="W38" s="49"/>
      <c r="X38" s="49"/>
      <c r="Y38" s="49"/>
      <c r="Z38" s="49" t="s">
        <v>732</v>
      </c>
      <c r="AA38" s="49"/>
      <c r="AB38" s="49"/>
      <c r="AD38" s="47" t="s">
        <v>238</v>
      </c>
      <c r="AE38" s="47"/>
      <c r="AF38" s="47"/>
      <c r="AG38" s="73"/>
      <c r="AH38" s="73"/>
    </row>
    <row r="39" spans="1:34">
      <c r="D39" s="49" t="s">
        <v>459</v>
      </c>
      <c r="H39" s="54" t="s">
        <v>653</v>
      </c>
      <c r="M39" s="138" t="s">
        <v>513</v>
      </c>
      <c r="U39" s="49" t="s">
        <v>724</v>
      </c>
      <c r="V39" s="49"/>
      <c r="W39" s="49"/>
      <c r="X39" s="49"/>
      <c r="Y39" s="49"/>
      <c r="Z39" s="49" t="s">
        <v>743</v>
      </c>
      <c r="AA39" s="49"/>
      <c r="AB39" s="49"/>
      <c r="AD39" s="47" t="s">
        <v>239</v>
      </c>
      <c r="AE39" s="47"/>
      <c r="AF39" s="47"/>
      <c r="AG39" s="73"/>
      <c r="AH39" s="73"/>
    </row>
    <row r="40" spans="1:34">
      <c r="A40" s="54" t="s">
        <v>433</v>
      </c>
      <c r="D40" s="49" t="s">
        <v>460</v>
      </c>
      <c r="H40" s="54" t="s">
        <v>654</v>
      </c>
      <c r="M40" s="138" t="s">
        <v>514</v>
      </c>
      <c r="U40" s="49" t="s">
        <v>725</v>
      </c>
      <c r="V40" s="49"/>
      <c r="W40" s="49"/>
      <c r="X40" s="49"/>
      <c r="Y40" s="49"/>
      <c r="Z40" s="49" t="s">
        <v>733</v>
      </c>
      <c r="AA40" s="49"/>
      <c r="AB40" s="49"/>
    </row>
    <row r="41" spans="1:34">
      <c r="A41" s="54" t="s">
        <v>40</v>
      </c>
      <c r="D41" s="49" t="s">
        <v>461</v>
      </c>
      <c r="H41" s="54" t="s">
        <v>655</v>
      </c>
      <c r="M41" s="138" t="s">
        <v>515</v>
      </c>
      <c r="U41" s="49" t="s">
        <v>707</v>
      </c>
      <c r="V41" s="49"/>
      <c r="W41" s="49"/>
      <c r="X41" s="49"/>
      <c r="Y41" s="49"/>
      <c r="Z41" s="49" t="s">
        <v>735</v>
      </c>
      <c r="AA41" s="49"/>
      <c r="AB41" s="49"/>
    </row>
    <row r="42" spans="1:34">
      <c r="A42" s="54" t="s">
        <v>24</v>
      </c>
      <c r="D42" s="49" t="s">
        <v>462</v>
      </c>
      <c r="H42" s="54" t="s">
        <v>656</v>
      </c>
      <c r="M42" s="138" t="s">
        <v>516</v>
      </c>
      <c r="U42" s="49" t="s">
        <v>708</v>
      </c>
      <c r="V42" s="49"/>
      <c r="W42" s="49"/>
      <c r="X42" s="49"/>
      <c r="Y42" s="49"/>
      <c r="Z42" s="49" t="s">
        <v>461</v>
      </c>
      <c r="AA42" s="49"/>
      <c r="AB42" s="49"/>
    </row>
    <row r="43" spans="1:34">
      <c r="A43" s="54" t="s">
        <v>421</v>
      </c>
      <c r="D43" s="49" t="s">
        <v>463</v>
      </c>
      <c r="H43" s="54" t="s">
        <v>657</v>
      </c>
      <c r="M43" s="138" t="s">
        <v>517</v>
      </c>
      <c r="U43" s="49" t="s">
        <v>710</v>
      </c>
      <c r="V43" s="49"/>
      <c r="W43" s="49"/>
      <c r="X43" s="49"/>
      <c r="Y43" s="49"/>
      <c r="Z43" s="49" t="s">
        <v>736</v>
      </c>
      <c r="AA43" s="49"/>
      <c r="AB43" s="49"/>
    </row>
    <row r="44" spans="1:34">
      <c r="D44" s="54" t="s">
        <v>449</v>
      </c>
      <c r="H44" s="54" t="s">
        <v>658</v>
      </c>
      <c r="M44" s="138" t="s">
        <v>518</v>
      </c>
      <c r="U44" s="49" t="s">
        <v>711</v>
      </c>
      <c r="V44" s="49"/>
      <c r="W44" s="49"/>
      <c r="X44" s="49"/>
      <c r="Y44" s="49"/>
      <c r="AA44" s="49"/>
      <c r="AB44" s="49"/>
    </row>
    <row r="45" spans="1:34">
      <c r="H45" s="54" t="s">
        <v>114</v>
      </c>
      <c r="M45" s="138" t="s">
        <v>519</v>
      </c>
      <c r="V45" s="49"/>
      <c r="W45" s="49"/>
      <c r="X45" s="49"/>
      <c r="Y45" s="49"/>
      <c r="AA45" s="49"/>
      <c r="AB45" s="49"/>
    </row>
    <row r="46" spans="1:34">
      <c r="A46" s="134" t="s">
        <v>305</v>
      </c>
      <c r="H46" s="54" t="s">
        <v>115</v>
      </c>
      <c r="M46" s="138" t="s">
        <v>520</v>
      </c>
      <c r="V46" s="49"/>
      <c r="W46" s="49"/>
      <c r="X46" s="49"/>
      <c r="Y46" s="49"/>
      <c r="Z46" s="49"/>
      <c r="AA46" s="49"/>
      <c r="AB46" s="49"/>
    </row>
    <row r="47" spans="1:34">
      <c r="A47" s="54" t="s">
        <v>7</v>
      </c>
      <c r="D47" s="134" t="s">
        <v>290</v>
      </c>
      <c r="H47" s="54" t="s">
        <v>116</v>
      </c>
      <c r="M47" s="138" t="s">
        <v>521</v>
      </c>
      <c r="U47" s="49"/>
      <c r="V47" s="49"/>
      <c r="W47" s="49"/>
      <c r="X47" s="49"/>
      <c r="Y47" s="49"/>
      <c r="Z47" s="49"/>
      <c r="AA47" s="49"/>
      <c r="AB47" s="49"/>
    </row>
    <row r="48" spans="1:34">
      <c r="A48" s="54" t="s">
        <v>99</v>
      </c>
      <c r="D48" s="54" t="s">
        <v>464</v>
      </c>
      <c r="M48" s="138" t="s">
        <v>522</v>
      </c>
      <c r="V48" s="49"/>
      <c r="W48" s="49"/>
      <c r="X48" s="49"/>
      <c r="Y48" s="49"/>
      <c r="Z48" s="49"/>
      <c r="AA48" s="49"/>
      <c r="AB48" s="49"/>
    </row>
    <row r="49" spans="1:28">
      <c r="A49" s="54" t="s">
        <v>211</v>
      </c>
      <c r="D49" s="54" t="s">
        <v>465</v>
      </c>
      <c r="M49" s="138" t="s">
        <v>523</v>
      </c>
      <c r="V49" s="49"/>
      <c r="W49" s="49"/>
      <c r="X49" s="49"/>
      <c r="Y49" s="49"/>
      <c r="Z49" s="49"/>
      <c r="AA49" s="49"/>
      <c r="AB49" s="49"/>
    </row>
    <row r="50" spans="1:28">
      <c r="A50" s="54" t="s">
        <v>423</v>
      </c>
      <c r="D50" s="54" t="s">
        <v>466</v>
      </c>
      <c r="M50" s="138" t="s">
        <v>524</v>
      </c>
      <c r="V50" s="49"/>
      <c r="W50" s="49"/>
      <c r="X50" s="49"/>
      <c r="Y50" s="49"/>
      <c r="Z50" s="49"/>
      <c r="AA50" s="49"/>
      <c r="AB50" s="49"/>
    </row>
    <row r="51" spans="1:28">
      <c r="A51" s="54" t="s">
        <v>424</v>
      </c>
      <c r="M51" s="138" t="s">
        <v>93</v>
      </c>
      <c r="V51" s="49"/>
      <c r="W51" s="49"/>
      <c r="X51" s="49"/>
      <c r="Y51" s="49"/>
      <c r="Z51" s="49"/>
      <c r="AA51" s="49"/>
      <c r="AB51" s="49"/>
    </row>
    <row r="52" spans="1:28">
      <c r="A52" s="54" t="s">
        <v>276</v>
      </c>
      <c r="M52" s="138" t="s">
        <v>525</v>
      </c>
    </row>
    <row r="53" spans="1:28">
      <c r="A53" s="54" t="s">
        <v>425</v>
      </c>
      <c r="M53" s="138" t="s">
        <v>526</v>
      </c>
    </row>
    <row r="54" spans="1:28">
      <c r="A54" s="54" t="s">
        <v>426</v>
      </c>
      <c r="M54" s="138" t="s">
        <v>527</v>
      </c>
    </row>
    <row r="55" spans="1:28">
      <c r="A55" s="54" t="s">
        <v>427</v>
      </c>
      <c r="M55" s="138" t="s">
        <v>528</v>
      </c>
    </row>
    <row r="56" spans="1:28">
      <c r="A56" s="54" t="s">
        <v>428</v>
      </c>
      <c r="M56" s="138" t="s">
        <v>529</v>
      </c>
    </row>
    <row r="57" spans="1:28">
      <c r="A57" s="54" t="s">
        <v>429</v>
      </c>
      <c r="M57" s="138" t="s">
        <v>530</v>
      </c>
    </row>
    <row r="58" spans="1:28">
      <c r="A58" s="54" t="s">
        <v>430</v>
      </c>
      <c r="M58" s="138" t="s">
        <v>531</v>
      </c>
    </row>
    <row r="59" spans="1:28">
      <c r="A59" s="54" t="s">
        <v>431</v>
      </c>
      <c r="M59" s="138" t="s">
        <v>532</v>
      </c>
    </row>
    <row r="60" spans="1:28">
      <c r="M60" s="138" t="s">
        <v>533</v>
      </c>
    </row>
    <row r="61" spans="1:28">
      <c r="M61" s="138" t="s">
        <v>534</v>
      </c>
    </row>
    <row r="62" spans="1:28">
      <c r="A62" s="242" t="s">
        <v>767</v>
      </c>
      <c r="M62" s="138" t="s">
        <v>663</v>
      </c>
    </row>
    <row r="63" spans="1:28" ht="15">
      <c r="A63" s="151" t="s">
        <v>768</v>
      </c>
      <c r="M63" s="139" t="s">
        <v>535</v>
      </c>
    </row>
    <row r="64" spans="1:28">
      <c r="A64" s="152" t="s">
        <v>210</v>
      </c>
      <c r="M64" s="138" t="s">
        <v>536</v>
      </c>
    </row>
    <row r="65" spans="1:13">
      <c r="A65" s="152" t="s">
        <v>825</v>
      </c>
      <c r="M65" s="138" t="s">
        <v>537</v>
      </c>
    </row>
    <row r="66" spans="1:13">
      <c r="A66" s="152" t="s">
        <v>826</v>
      </c>
      <c r="M66" s="138" t="s">
        <v>538</v>
      </c>
    </row>
    <row r="67" spans="1:13">
      <c r="A67" s="152" t="s">
        <v>63</v>
      </c>
      <c r="M67" s="138" t="s">
        <v>539</v>
      </c>
    </row>
    <row r="68" spans="1:13">
      <c r="A68" s="152" t="s">
        <v>827</v>
      </c>
      <c r="M68" s="138" t="s">
        <v>540</v>
      </c>
    </row>
    <row r="69" spans="1:13" ht="15">
      <c r="A69" s="151" t="s">
        <v>769</v>
      </c>
      <c r="M69" s="138" t="s">
        <v>541</v>
      </c>
    </row>
    <row r="70" spans="1:13">
      <c r="A70" t="s">
        <v>770</v>
      </c>
      <c r="M70" s="138" t="s">
        <v>542</v>
      </c>
    </row>
    <row r="71" spans="1:13">
      <c r="A71" t="s">
        <v>771</v>
      </c>
      <c r="M71" s="138" t="s">
        <v>543</v>
      </c>
    </row>
    <row r="72" spans="1:13">
      <c r="A72" t="s">
        <v>772</v>
      </c>
      <c r="M72" s="138" t="s">
        <v>544</v>
      </c>
    </row>
    <row r="73" spans="1:13">
      <c r="A73" t="s">
        <v>773</v>
      </c>
      <c r="M73" s="138" t="s">
        <v>545</v>
      </c>
    </row>
    <row r="74" spans="1:13">
      <c r="A74" t="s">
        <v>774</v>
      </c>
      <c r="M74" s="138" t="s">
        <v>546</v>
      </c>
    </row>
    <row r="75" spans="1:13">
      <c r="A75" t="s">
        <v>775</v>
      </c>
      <c r="M75" s="138" t="s">
        <v>547</v>
      </c>
    </row>
    <row r="76" spans="1:13">
      <c r="A76" t="s">
        <v>776</v>
      </c>
      <c r="M76" s="138" t="s">
        <v>548</v>
      </c>
    </row>
    <row r="77" spans="1:13">
      <c r="A77" t="s">
        <v>777</v>
      </c>
      <c r="M77" s="138" t="s">
        <v>549</v>
      </c>
    </row>
    <row r="78" spans="1:13">
      <c r="A78" t="s">
        <v>778</v>
      </c>
      <c r="M78" s="138" t="s">
        <v>550</v>
      </c>
    </row>
    <row r="79" spans="1:13" ht="15">
      <c r="A79" s="151" t="s">
        <v>821</v>
      </c>
      <c r="M79" s="139" t="s">
        <v>551</v>
      </c>
    </row>
    <row r="80" spans="1:13">
      <c r="A80" t="s">
        <v>818</v>
      </c>
      <c r="M80" s="138" t="s">
        <v>552</v>
      </c>
    </row>
    <row r="81" spans="1:13">
      <c r="A81" t="s">
        <v>819</v>
      </c>
      <c r="M81" s="138" t="s">
        <v>553</v>
      </c>
    </row>
    <row r="82" spans="1:13">
      <c r="A82" t="s">
        <v>820</v>
      </c>
      <c r="M82" s="138" t="s">
        <v>554</v>
      </c>
    </row>
    <row r="83" spans="1:13" ht="15">
      <c r="A83" s="151" t="s">
        <v>779</v>
      </c>
      <c r="M83" s="138" t="s">
        <v>555</v>
      </c>
    </row>
    <row r="84" spans="1:13">
      <c r="A84" t="s">
        <v>780</v>
      </c>
      <c r="M84" s="138" t="s">
        <v>100</v>
      </c>
    </row>
    <row r="85" spans="1:13">
      <c r="A85" t="s">
        <v>781</v>
      </c>
      <c r="M85" s="138" t="s">
        <v>664</v>
      </c>
    </row>
    <row r="86" spans="1:13">
      <c r="A86" t="s">
        <v>782</v>
      </c>
      <c r="M86" s="138" t="s">
        <v>556</v>
      </c>
    </row>
    <row r="87" spans="1:13">
      <c r="A87" t="s">
        <v>783</v>
      </c>
      <c r="M87" s="138" t="s">
        <v>557</v>
      </c>
    </row>
    <row r="88" spans="1:13">
      <c r="A88" t="s">
        <v>81</v>
      </c>
      <c r="M88" s="138" t="s">
        <v>558</v>
      </c>
    </row>
    <row r="89" spans="1:13">
      <c r="A89" t="s">
        <v>784</v>
      </c>
      <c r="M89" s="138" t="s">
        <v>559</v>
      </c>
    </row>
    <row r="90" spans="1:13">
      <c r="A90" t="s">
        <v>785</v>
      </c>
      <c r="M90" s="138" t="s">
        <v>560</v>
      </c>
    </row>
    <row r="91" spans="1:13">
      <c r="A91" t="s">
        <v>786</v>
      </c>
      <c r="M91" s="139" t="s">
        <v>561</v>
      </c>
    </row>
    <row r="92" spans="1:13">
      <c r="A92" t="s">
        <v>787</v>
      </c>
      <c r="M92" s="138" t="s">
        <v>562</v>
      </c>
    </row>
    <row r="93" spans="1:13">
      <c r="A93" t="s">
        <v>788</v>
      </c>
      <c r="M93" s="138" t="s">
        <v>563</v>
      </c>
    </row>
    <row r="94" spans="1:13">
      <c r="A94" t="s">
        <v>789</v>
      </c>
      <c r="M94" s="138" t="s">
        <v>564</v>
      </c>
    </row>
    <row r="95" spans="1:13">
      <c r="A95" t="s">
        <v>790</v>
      </c>
      <c r="M95" s="138" t="s">
        <v>565</v>
      </c>
    </row>
    <row r="96" spans="1:13">
      <c r="A96" t="s">
        <v>791</v>
      </c>
      <c r="M96" s="138" t="s">
        <v>566</v>
      </c>
    </row>
    <row r="97" spans="1:13">
      <c r="A97" t="s">
        <v>792</v>
      </c>
      <c r="M97" s="138" t="s">
        <v>665</v>
      </c>
    </row>
    <row r="98" spans="1:13">
      <c r="A98" t="s">
        <v>793</v>
      </c>
      <c r="M98" s="138" t="s">
        <v>567</v>
      </c>
    </row>
    <row r="99" spans="1:13">
      <c r="A99" t="s">
        <v>794</v>
      </c>
      <c r="M99" s="138" t="s">
        <v>96</v>
      </c>
    </row>
    <row r="100" spans="1:13">
      <c r="A100" t="s">
        <v>795</v>
      </c>
      <c r="M100" s="138" t="s">
        <v>568</v>
      </c>
    </row>
    <row r="101" spans="1:13">
      <c r="A101" t="s">
        <v>796</v>
      </c>
      <c r="M101" s="138" t="s">
        <v>569</v>
      </c>
    </row>
    <row r="102" spans="1:13">
      <c r="A102" t="s">
        <v>797</v>
      </c>
      <c r="M102" s="138" t="s">
        <v>570</v>
      </c>
    </row>
    <row r="103" spans="1:13" ht="15">
      <c r="A103" s="151" t="s">
        <v>798</v>
      </c>
      <c r="M103" s="138" t="s">
        <v>571</v>
      </c>
    </row>
    <row r="104" spans="1:13">
      <c r="A104" t="s">
        <v>822</v>
      </c>
      <c r="M104" s="138" t="s">
        <v>572</v>
      </c>
    </row>
    <row r="105" spans="1:13">
      <c r="A105" t="s">
        <v>823</v>
      </c>
      <c r="M105" s="138" t="s">
        <v>573</v>
      </c>
    </row>
    <row r="106" spans="1:13">
      <c r="A106" t="s">
        <v>824</v>
      </c>
      <c r="M106" s="138" t="s">
        <v>666</v>
      </c>
    </row>
    <row r="107" spans="1:13" ht="15">
      <c r="A107" s="151" t="s">
        <v>799</v>
      </c>
      <c r="M107" s="138" t="s">
        <v>82</v>
      </c>
    </row>
    <row r="108" spans="1:13">
      <c r="A108" t="s">
        <v>800</v>
      </c>
      <c r="M108" s="138" t="s">
        <v>574</v>
      </c>
    </row>
    <row r="109" spans="1:13" ht="15">
      <c r="A109" s="151" t="s">
        <v>801</v>
      </c>
      <c r="M109" s="138" t="s">
        <v>575</v>
      </c>
    </row>
    <row r="110" spans="1:13">
      <c r="A110" t="s">
        <v>802</v>
      </c>
      <c r="M110" s="138" t="s">
        <v>576</v>
      </c>
    </row>
    <row r="111" spans="1:13">
      <c r="A111" t="s">
        <v>803</v>
      </c>
      <c r="M111" s="138" t="s">
        <v>577</v>
      </c>
    </row>
    <row r="112" spans="1:13">
      <c r="A112" t="s">
        <v>804</v>
      </c>
      <c r="M112" s="138" t="s">
        <v>578</v>
      </c>
    </row>
    <row r="113" spans="1:13">
      <c r="A113" t="s">
        <v>805</v>
      </c>
      <c r="M113" s="138" t="s">
        <v>579</v>
      </c>
    </row>
    <row r="114" spans="1:13" ht="15">
      <c r="A114" s="151" t="s">
        <v>806</v>
      </c>
      <c r="M114" s="138" t="s">
        <v>580</v>
      </c>
    </row>
    <row r="115" spans="1:13">
      <c r="A115" t="s">
        <v>807</v>
      </c>
      <c r="M115" s="138" t="s">
        <v>83</v>
      </c>
    </row>
    <row r="116" spans="1:13">
      <c r="A116" t="s">
        <v>808</v>
      </c>
      <c r="M116" s="138" t="s">
        <v>581</v>
      </c>
    </row>
    <row r="117" spans="1:13">
      <c r="A117" t="s">
        <v>809</v>
      </c>
      <c r="M117" s="138" t="s">
        <v>582</v>
      </c>
    </row>
    <row r="118" spans="1:13">
      <c r="A118" t="s">
        <v>810</v>
      </c>
      <c r="M118" s="138" t="s">
        <v>583</v>
      </c>
    </row>
    <row r="119" spans="1:13">
      <c r="A119" t="s">
        <v>811</v>
      </c>
      <c r="M119" s="138" t="s">
        <v>584</v>
      </c>
    </row>
    <row r="120" spans="1:13">
      <c r="A120" t="s">
        <v>812</v>
      </c>
      <c r="M120" s="138" t="s">
        <v>585</v>
      </c>
    </row>
    <row r="121" spans="1:13" ht="15">
      <c r="A121" s="151" t="s">
        <v>813</v>
      </c>
      <c r="M121" s="138" t="s">
        <v>586</v>
      </c>
    </row>
    <row r="122" spans="1:13">
      <c r="A122" t="s">
        <v>814</v>
      </c>
      <c r="M122" s="138" t="s">
        <v>587</v>
      </c>
    </row>
    <row r="123" spans="1:13" ht="15">
      <c r="A123" s="151" t="s">
        <v>815</v>
      </c>
      <c r="M123" s="138" t="s">
        <v>588</v>
      </c>
    </row>
    <row r="124" spans="1:13">
      <c r="A124" t="s">
        <v>816</v>
      </c>
      <c r="M124" s="138" t="s">
        <v>589</v>
      </c>
    </row>
    <row r="125" spans="1:13">
      <c r="M125" s="138" t="s">
        <v>590</v>
      </c>
    </row>
    <row r="126" spans="1:13">
      <c r="M126" s="138" t="s">
        <v>591</v>
      </c>
    </row>
    <row r="127" spans="1:13">
      <c r="M127" s="138" t="s">
        <v>592</v>
      </c>
    </row>
    <row r="128" spans="1:13">
      <c r="M128" s="138" t="s">
        <v>593</v>
      </c>
    </row>
    <row r="129" spans="13:13">
      <c r="M129" s="138" t="s">
        <v>594</v>
      </c>
    </row>
    <row r="130" spans="13:13">
      <c r="M130" s="138" t="s">
        <v>595</v>
      </c>
    </row>
    <row r="131" spans="13:13">
      <c r="M131" s="138" t="s">
        <v>596</v>
      </c>
    </row>
    <row r="132" spans="13:13">
      <c r="M132" s="138" t="s">
        <v>597</v>
      </c>
    </row>
    <row r="133" spans="13:13">
      <c r="M133" s="138" t="s">
        <v>667</v>
      </c>
    </row>
    <row r="134" spans="13:13">
      <c r="M134" s="138" t="s">
        <v>598</v>
      </c>
    </row>
    <row r="135" spans="13:13">
      <c r="M135" s="139" t="s">
        <v>599</v>
      </c>
    </row>
    <row r="136" spans="13:13">
      <c r="M136" s="138" t="s">
        <v>600</v>
      </c>
    </row>
    <row r="137" spans="13:13">
      <c r="M137" s="138" t="s">
        <v>601</v>
      </c>
    </row>
    <row r="138" spans="13:13">
      <c r="M138" s="138" t="s">
        <v>602</v>
      </c>
    </row>
    <row r="139" spans="13:13">
      <c r="M139" s="138" t="s">
        <v>603</v>
      </c>
    </row>
    <row r="140" spans="13:13">
      <c r="M140" s="138" t="s">
        <v>604</v>
      </c>
    </row>
    <row r="141" spans="13:13">
      <c r="M141" s="138" t="s">
        <v>605</v>
      </c>
    </row>
    <row r="142" spans="13:13">
      <c r="M142" s="138" t="s">
        <v>606</v>
      </c>
    </row>
    <row r="143" spans="13:13">
      <c r="M143" s="138" t="s">
        <v>607</v>
      </c>
    </row>
    <row r="144" spans="13:13">
      <c r="M144" s="138" t="s">
        <v>608</v>
      </c>
    </row>
    <row r="145" spans="13:13">
      <c r="M145" s="138" t="s">
        <v>609</v>
      </c>
    </row>
    <row r="146" spans="13:13">
      <c r="M146" s="138" t="s">
        <v>610</v>
      </c>
    </row>
    <row r="147" spans="13:13">
      <c r="M147" s="138" t="s">
        <v>611</v>
      </c>
    </row>
    <row r="148" spans="13:13">
      <c r="M148" s="138" t="s">
        <v>612</v>
      </c>
    </row>
    <row r="149" spans="13:13">
      <c r="M149" s="138" t="s">
        <v>668</v>
      </c>
    </row>
    <row r="150" spans="13:13">
      <c r="M150" s="138" t="s">
        <v>613</v>
      </c>
    </row>
    <row r="151" spans="13:13">
      <c r="M151" s="138" t="s">
        <v>614</v>
      </c>
    </row>
    <row r="152" spans="13:13">
      <c r="M152" s="138" t="s">
        <v>615</v>
      </c>
    </row>
    <row r="153" spans="13:13">
      <c r="M153" s="138" t="s">
        <v>616</v>
      </c>
    </row>
    <row r="154" spans="13:13">
      <c r="M154" s="138" t="s">
        <v>617</v>
      </c>
    </row>
    <row r="155" spans="13:13">
      <c r="M155" s="138" t="s">
        <v>669</v>
      </c>
    </row>
    <row r="156" spans="13:13">
      <c r="M156" s="138" t="s">
        <v>618</v>
      </c>
    </row>
    <row r="157" spans="13:13">
      <c r="M157" s="138" t="s">
        <v>619</v>
      </c>
    </row>
    <row r="158" spans="13:13">
      <c r="M158" s="139" t="s">
        <v>620</v>
      </c>
    </row>
    <row r="159" spans="13:13">
      <c r="M159" s="138" t="s">
        <v>80</v>
      </c>
    </row>
    <row r="160" spans="13:13">
      <c r="M160" s="139" t="s">
        <v>621</v>
      </c>
    </row>
    <row r="161" spans="13:13">
      <c r="M161" s="138" t="s">
        <v>622</v>
      </c>
    </row>
    <row r="162" spans="13:13">
      <c r="M162" s="138" t="s">
        <v>623</v>
      </c>
    </row>
    <row r="163" spans="13:13">
      <c r="M163" s="138" t="s">
        <v>624</v>
      </c>
    </row>
    <row r="164" spans="13:13">
      <c r="M164" s="138" t="s">
        <v>625</v>
      </c>
    </row>
    <row r="165" spans="13:13">
      <c r="M165" s="138" t="s">
        <v>626</v>
      </c>
    </row>
    <row r="166" spans="13:13">
      <c r="M166" s="138" t="s">
        <v>627</v>
      </c>
    </row>
    <row r="167" spans="13:13">
      <c r="M167" s="138" t="s">
        <v>628</v>
      </c>
    </row>
    <row r="168" spans="13:13">
      <c r="M168" s="139" t="s">
        <v>629</v>
      </c>
    </row>
    <row r="169" spans="13:13">
      <c r="M169" s="138" t="s">
        <v>630</v>
      </c>
    </row>
    <row r="170" spans="13:13">
      <c r="M170" s="138" t="s">
        <v>631</v>
      </c>
    </row>
    <row r="171" spans="13:13">
      <c r="M171" s="138" t="s">
        <v>632</v>
      </c>
    </row>
    <row r="172" spans="13:13">
      <c r="M172" s="138" t="s">
        <v>633</v>
      </c>
    </row>
    <row r="173" spans="13:13">
      <c r="M173" s="138" t="s">
        <v>634</v>
      </c>
    </row>
    <row r="174" spans="13:13">
      <c r="M174" s="138" t="s">
        <v>635</v>
      </c>
    </row>
    <row r="175" spans="13:13">
      <c r="M175" s="138" t="s">
        <v>636</v>
      </c>
    </row>
    <row r="176" spans="13:13">
      <c r="M176" s="138" t="s">
        <v>637</v>
      </c>
    </row>
    <row r="177" spans="13:13">
      <c r="M177" s="138" t="s">
        <v>638</v>
      </c>
    </row>
    <row r="178" spans="13:13">
      <c r="M178" s="138" t="s">
        <v>639</v>
      </c>
    </row>
    <row r="179" spans="13:13">
      <c r="M179" s="138" t="s">
        <v>640</v>
      </c>
    </row>
    <row r="180" spans="13:13">
      <c r="M180" s="138" t="s">
        <v>641</v>
      </c>
    </row>
    <row r="181" spans="13:13">
      <c r="M181" s="138" t="s">
        <v>642</v>
      </c>
    </row>
    <row r="182" spans="13:13">
      <c r="M182" s="138" t="s">
        <v>670</v>
      </c>
    </row>
    <row r="183" spans="13:13">
      <c r="M183" s="138" t="s">
        <v>643</v>
      </c>
    </row>
    <row r="184" spans="13:13">
      <c r="M184" s="138" t="s">
        <v>644</v>
      </c>
    </row>
    <row r="185" spans="13:13">
      <c r="M185" s="138" t="s">
        <v>645</v>
      </c>
    </row>
    <row r="186" spans="13:13">
      <c r="M186" s="138" t="s">
        <v>671</v>
      </c>
    </row>
    <row r="187" spans="13:13">
      <c r="M187" s="139" t="s">
        <v>646</v>
      </c>
    </row>
    <row r="188" spans="13:13">
      <c r="M188" s="138" t="s">
        <v>647</v>
      </c>
    </row>
    <row r="189" spans="13:13">
      <c r="M189" s="138" t="s">
        <v>648</v>
      </c>
    </row>
  </sheetData>
  <sortState ref="A2:B29">
    <sortCondition ref="B2"/>
  </sortState>
  <pageMargins left="0.75" right="0.75" top="1" bottom="1" header="0.5" footer="0.5"/>
  <pageSetup paperSize="9"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tabColor rgb="FF92D050"/>
    <pageSetUpPr fitToPage="1"/>
  </sheetPr>
  <dimension ref="A1:CH200"/>
  <sheetViews>
    <sheetView topLeftCell="H1" zoomScaleSheetLayoutView="85" workbookViewId="0">
      <selection activeCell="Q2" sqref="Q2"/>
    </sheetView>
  </sheetViews>
  <sheetFormatPr defaultColWidth="11.42578125" defaultRowHeight="12.75"/>
  <cols>
    <col min="1" max="1" width="10.42578125" style="25" customWidth="1"/>
    <col min="2" max="2" width="15.140625" style="54" customWidth="1"/>
    <col min="3" max="3" width="25.85546875" style="45" customWidth="1"/>
    <col min="4" max="4" width="25.85546875" style="25" customWidth="1"/>
    <col min="5" max="5" width="23.42578125" style="54" customWidth="1"/>
    <col min="6" max="6" width="21.7109375" style="54" customWidth="1"/>
    <col min="7" max="7" width="14" style="54" customWidth="1"/>
    <col min="8" max="8" width="15" style="54" customWidth="1"/>
    <col min="9" max="9" width="11.85546875" style="54" customWidth="1"/>
    <col min="10" max="10" width="18.42578125" style="54" customWidth="1"/>
    <col min="11" max="11" width="21.42578125" style="54" customWidth="1"/>
    <col min="12" max="12" width="17.85546875" style="54" customWidth="1"/>
    <col min="13" max="13" width="21.140625" style="54" customWidth="1"/>
    <col min="14" max="14" width="21.42578125" style="54" customWidth="1"/>
    <col min="15" max="16" width="21.7109375" style="29" customWidth="1"/>
    <col min="17" max="17" width="17.42578125" style="54" customWidth="1"/>
    <col min="18" max="52" width="11.42578125" style="54" customWidth="1"/>
    <col min="53" max="16384" width="11.42578125" style="54"/>
  </cols>
  <sheetData>
    <row r="1" spans="1:86" s="22" customFormat="1" ht="26.25" thickBot="1">
      <c r="A1" s="87" t="s">
        <v>57</v>
      </c>
      <c r="B1" s="27"/>
      <c r="C1" s="87"/>
      <c r="D1" s="60"/>
      <c r="E1" s="19"/>
      <c r="F1" s="19"/>
      <c r="G1" s="19"/>
      <c r="H1" s="19"/>
      <c r="I1" s="19"/>
      <c r="J1" s="19"/>
      <c r="K1" s="19"/>
      <c r="L1" s="19"/>
      <c r="M1" s="19"/>
      <c r="P1" s="20" t="s">
        <v>0</v>
      </c>
      <c r="Q1" s="21" t="s">
        <v>1812</v>
      </c>
      <c r="BA1" s="135" t="s">
        <v>422</v>
      </c>
      <c r="BB1" s="232" t="s">
        <v>835</v>
      </c>
      <c r="BC1" s="54"/>
      <c r="BD1" s="134" t="s">
        <v>434</v>
      </c>
      <c r="BE1" s="136"/>
      <c r="BF1" s="136"/>
      <c r="BG1" s="54"/>
      <c r="BH1" s="54" t="s">
        <v>469</v>
      </c>
      <c r="BI1" s="54"/>
      <c r="BJ1" s="54"/>
      <c r="BK1" s="54"/>
      <c r="BL1" s="54"/>
      <c r="BM1" s="134" t="s">
        <v>649</v>
      </c>
      <c r="BN1" s="54"/>
      <c r="BO1" s="54" t="s">
        <v>672</v>
      </c>
      <c r="BP1" s="54"/>
      <c r="BQ1" s="54"/>
      <c r="BR1" s="54"/>
      <c r="BS1" s="54"/>
      <c r="BT1" s="54"/>
      <c r="BU1" s="134" t="s">
        <v>709</v>
      </c>
      <c r="BV1" s="54"/>
      <c r="BW1" s="54"/>
      <c r="BX1" s="54"/>
      <c r="BY1" s="54"/>
      <c r="BZ1" s="54" t="s">
        <v>726</v>
      </c>
      <c r="CA1" s="54"/>
      <c r="CB1" s="54"/>
      <c r="CC1" s="54" t="s">
        <v>754</v>
      </c>
      <c r="CD1" s="54"/>
      <c r="CE1" s="54"/>
      <c r="CF1" s="54"/>
      <c r="CG1" s="54"/>
      <c r="CH1" s="54"/>
    </row>
    <row r="2" spans="1:86" s="22" customFormat="1" ht="18.75" thickBot="1">
      <c r="A2" s="60"/>
      <c r="B2" s="19"/>
      <c r="C2" s="169"/>
      <c r="D2" s="60"/>
      <c r="E2" s="19"/>
      <c r="F2" s="19"/>
      <c r="G2" s="19"/>
      <c r="H2" s="19"/>
      <c r="I2" s="19"/>
      <c r="J2" s="19"/>
      <c r="K2" s="19"/>
      <c r="L2" s="19"/>
      <c r="M2" s="19"/>
      <c r="P2" s="558"/>
      <c r="Q2" s="559"/>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86" s="23" customFormat="1" ht="39" thickBot="1">
      <c r="A3" s="436" t="s">
        <v>1</v>
      </c>
      <c r="B3" s="213" t="s">
        <v>320</v>
      </c>
      <c r="C3" s="560" t="s">
        <v>9</v>
      </c>
      <c r="D3" s="561" t="s">
        <v>305</v>
      </c>
      <c r="E3" s="213" t="s">
        <v>58</v>
      </c>
      <c r="F3" s="561" t="s">
        <v>59</v>
      </c>
      <c r="G3" s="561" t="s">
        <v>60</v>
      </c>
      <c r="H3" s="213" t="s">
        <v>61</v>
      </c>
      <c r="I3" s="213" t="s">
        <v>62</v>
      </c>
      <c r="J3" s="561" t="s">
        <v>300</v>
      </c>
      <c r="K3" s="561" t="s">
        <v>301</v>
      </c>
      <c r="L3" s="561" t="s">
        <v>302</v>
      </c>
      <c r="M3" s="561" t="s">
        <v>303</v>
      </c>
      <c r="N3" s="561" t="s">
        <v>304</v>
      </c>
      <c r="O3" s="213" t="s">
        <v>306</v>
      </c>
      <c r="P3" s="213" t="s">
        <v>389</v>
      </c>
      <c r="Q3" s="171" t="s">
        <v>308</v>
      </c>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s="24" customFormat="1" ht="13.9" customHeight="1">
      <c r="A4" s="274" t="s">
        <v>338</v>
      </c>
      <c r="B4" s="562" t="s">
        <v>962</v>
      </c>
      <c r="C4" s="562" t="s">
        <v>18</v>
      </c>
      <c r="D4" s="562" t="s">
        <v>7</v>
      </c>
      <c r="E4" s="562" t="s">
        <v>963</v>
      </c>
      <c r="F4" s="562" t="s">
        <v>964</v>
      </c>
      <c r="G4" s="563">
        <v>36</v>
      </c>
      <c r="H4" s="563">
        <v>0.77763000000000004</v>
      </c>
      <c r="I4" s="563">
        <v>1935.8521353900001</v>
      </c>
      <c r="J4" s="562"/>
      <c r="K4" s="562"/>
      <c r="L4" s="562"/>
      <c r="M4" s="564"/>
      <c r="N4" s="565"/>
      <c r="O4" s="565"/>
      <c r="P4" s="565"/>
      <c r="Q4" s="565"/>
      <c r="BA4" s="137" t="s">
        <v>347</v>
      </c>
      <c r="BB4" s="137" t="s">
        <v>348</v>
      </c>
      <c r="BC4" s="54"/>
      <c r="BD4" s="54" t="s">
        <v>440</v>
      </c>
      <c r="BE4" s="136"/>
      <c r="BF4" s="136"/>
      <c r="BG4" s="54"/>
      <c r="BH4" s="54" t="s">
        <v>475</v>
      </c>
      <c r="BI4" s="54"/>
      <c r="BJ4" s="54"/>
      <c r="BK4" s="54"/>
      <c r="BL4" s="54"/>
      <c r="BM4" s="138" t="s">
        <v>483</v>
      </c>
      <c r="BN4" s="54"/>
      <c r="BO4" s="54" t="s">
        <v>124</v>
      </c>
      <c r="BP4" s="54"/>
      <c r="BQ4" s="54"/>
      <c r="BR4" s="54"/>
      <c r="BS4" s="54"/>
      <c r="BT4" s="54"/>
      <c r="BU4" s="49" t="s">
        <v>714</v>
      </c>
      <c r="BV4" s="49"/>
      <c r="BW4" s="49"/>
      <c r="BX4" s="49"/>
      <c r="BY4" s="49"/>
      <c r="BZ4" s="49" t="s">
        <v>56</v>
      </c>
      <c r="CA4" s="49"/>
      <c r="CB4" s="49"/>
      <c r="CC4" s="54" t="s">
        <v>273</v>
      </c>
      <c r="CD4" s="54"/>
      <c r="CE4" s="54"/>
      <c r="CF4" s="54"/>
      <c r="CG4" s="54"/>
      <c r="CH4" s="54"/>
    </row>
    <row r="5" spans="1:86" s="24" customFormat="1" ht="13.9" customHeight="1">
      <c r="A5" s="274" t="s">
        <v>338</v>
      </c>
      <c r="B5" s="562" t="s">
        <v>962</v>
      </c>
      <c r="C5" s="562" t="s">
        <v>18</v>
      </c>
      <c r="D5" s="562" t="s">
        <v>7</v>
      </c>
      <c r="E5" s="562" t="s">
        <v>963</v>
      </c>
      <c r="F5" s="562" t="s">
        <v>965</v>
      </c>
      <c r="G5" s="563">
        <v>607</v>
      </c>
      <c r="H5" s="563">
        <v>252.10308499999999</v>
      </c>
      <c r="I5" s="563">
        <v>1296090.36855</v>
      </c>
      <c r="J5" s="562"/>
      <c r="K5" s="562"/>
      <c r="L5" s="562"/>
      <c r="M5" s="564"/>
      <c r="N5" s="565"/>
      <c r="O5" s="565"/>
      <c r="P5" s="565"/>
      <c r="Q5" s="565"/>
      <c r="BA5" s="137" t="s">
        <v>351</v>
      </c>
      <c r="BB5" s="137" t="s">
        <v>352</v>
      </c>
      <c r="BC5" s="54"/>
      <c r="BD5" s="54" t="s">
        <v>227</v>
      </c>
      <c r="BE5" s="136"/>
      <c r="BF5" s="136"/>
      <c r="BG5" s="54"/>
      <c r="BH5" s="54" t="s">
        <v>467</v>
      </c>
      <c r="BI5" s="54"/>
      <c r="BJ5" s="54"/>
      <c r="BK5" s="54"/>
      <c r="BL5" s="54"/>
      <c r="BM5" s="139" t="s">
        <v>484</v>
      </c>
      <c r="BN5" s="54"/>
      <c r="BO5" s="54"/>
      <c r="BP5" s="54"/>
      <c r="BQ5" s="54"/>
      <c r="BR5" s="54"/>
      <c r="BS5" s="54"/>
      <c r="BT5" s="54"/>
      <c r="BU5" s="49" t="s">
        <v>688</v>
      </c>
      <c r="BV5" s="49"/>
      <c r="BW5" s="49"/>
      <c r="BX5" s="49"/>
      <c r="BY5" s="49"/>
      <c r="BZ5" s="49" t="s">
        <v>739</v>
      </c>
      <c r="CA5" s="49"/>
      <c r="CB5" s="49"/>
      <c r="CC5" s="54" t="s">
        <v>274</v>
      </c>
      <c r="CD5" s="54"/>
      <c r="CE5" s="54"/>
      <c r="CF5" s="54"/>
      <c r="CG5" s="54"/>
      <c r="CH5" s="54"/>
    </row>
    <row r="6" spans="1:86" s="156" customFormat="1" ht="13.9" customHeight="1">
      <c r="A6" s="274" t="s">
        <v>338</v>
      </c>
      <c r="B6" s="562" t="s">
        <v>962</v>
      </c>
      <c r="C6" s="562" t="s">
        <v>18</v>
      </c>
      <c r="D6" s="562" t="s">
        <v>7</v>
      </c>
      <c r="E6" s="562" t="s">
        <v>963</v>
      </c>
      <c r="F6" s="562" t="s">
        <v>966</v>
      </c>
      <c r="G6" s="563">
        <v>535</v>
      </c>
      <c r="H6" s="563">
        <v>83.569744999999998</v>
      </c>
      <c r="I6" s="563">
        <v>98312.709627999997</v>
      </c>
      <c r="J6" s="562"/>
      <c r="K6" s="564"/>
      <c r="L6" s="562"/>
      <c r="M6" s="564"/>
      <c r="N6" s="565"/>
      <c r="O6" s="565"/>
      <c r="P6" s="565"/>
      <c r="Q6" s="565"/>
      <c r="BA6" s="137" t="s">
        <v>353</v>
      </c>
      <c r="BB6" s="137" t="s">
        <v>354</v>
      </c>
      <c r="BC6" s="54"/>
      <c r="BD6" s="54" t="s">
        <v>435</v>
      </c>
      <c r="BE6" s="136"/>
      <c r="BF6" s="136"/>
      <c r="BG6" s="54"/>
      <c r="BH6" s="54" t="s">
        <v>471</v>
      </c>
      <c r="BI6" s="54"/>
      <c r="BJ6" s="54"/>
      <c r="BK6" s="54"/>
      <c r="BL6" s="54"/>
      <c r="BM6" s="138" t="s">
        <v>659</v>
      </c>
      <c r="BN6" s="54"/>
      <c r="BO6" s="54"/>
      <c r="BP6" s="54"/>
      <c r="BQ6" s="54"/>
      <c r="BR6" s="54"/>
      <c r="BS6" s="54"/>
      <c r="BT6" s="54"/>
      <c r="BU6" s="49" t="s">
        <v>689</v>
      </c>
      <c r="BV6" s="49"/>
      <c r="BW6" s="49"/>
      <c r="BX6" s="49"/>
      <c r="BY6" s="49"/>
      <c r="BZ6" s="49" t="s">
        <v>737</v>
      </c>
      <c r="CA6" s="49"/>
      <c r="CB6" s="49"/>
      <c r="CC6" s="54" t="s">
        <v>751</v>
      </c>
      <c r="CD6" s="54"/>
      <c r="CE6" s="54"/>
      <c r="CF6" s="54"/>
      <c r="CG6" s="54"/>
      <c r="CH6" s="54"/>
    </row>
    <row r="7" spans="1:86" s="24" customFormat="1" ht="13.9" customHeight="1">
      <c r="A7" s="274" t="s">
        <v>338</v>
      </c>
      <c r="B7" s="562" t="s">
        <v>962</v>
      </c>
      <c r="C7" s="562" t="s">
        <v>18</v>
      </c>
      <c r="D7" s="562" t="s">
        <v>7</v>
      </c>
      <c r="E7" s="562" t="s">
        <v>963</v>
      </c>
      <c r="F7" s="562" t="s">
        <v>967</v>
      </c>
      <c r="G7" s="563">
        <v>9</v>
      </c>
      <c r="H7" s="563">
        <v>0.76590000000000003</v>
      </c>
      <c r="I7" s="563">
        <v>1206.6075745000001</v>
      </c>
      <c r="J7" s="562"/>
      <c r="K7" s="562"/>
      <c r="L7" s="562"/>
      <c r="M7" s="564"/>
      <c r="N7" s="565"/>
      <c r="O7" s="565"/>
      <c r="P7" s="565"/>
      <c r="Q7" s="565"/>
      <c r="BA7" s="137" t="s">
        <v>360</v>
      </c>
      <c r="BB7" s="137" t="s">
        <v>342</v>
      </c>
      <c r="BC7" s="54"/>
      <c r="BD7" s="54" t="s">
        <v>436</v>
      </c>
      <c r="BE7" s="136"/>
      <c r="BF7" s="136"/>
      <c r="BG7" s="54"/>
      <c r="BH7" s="54" t="s">
        <v>472</v>
      </c>
      <c r="BI7" s="54"/>
      <c r="BJ7" s="54"/>
      <c r="BK7" s="54"/>
      <c r="BL7" s="54"/>
      <c r="BM7" s="138" t="s">
        <v>485</v>
      </c>
      <c r="BN7" s="54"/>
      <c r="BO7" s="54" t="s">
        <v>673</v>
      </c>
      <c r="BP7" s="54"/>
      <c r="BQ7" s="54"/>
      <c r="BR7" s="54"/>
      <c r="BS7" s="54"/>
      <c r="BT7" s="54"/>
      <c r="BU7" s="49" t="s">
        <v>715</v>
      </c>
      <c r="BV7" s="49"/>
      <c r="BW7" s="49"/>
      <c r="BX7" s="49"/>
      <c r="BY7" s="49"/>
      <c r="BZ7" s="49" t="s">
        <v>183</v>
      </c>
      <c r="CA7" s="49"/>
      <c r="CB7" s="49"/>
      <c r="CC7" s="54" t="s">
        <v>752</v>
      </c>
      <c r="CD7" s="54"/>
      <c r="CE7" s="54"/>
      <c r="CF7" s="54"/>
      <c r="CG7" s="54"/>
      <c r="CH7" s="54"/>
    </row>
    <row r="8" spans="1:86" s="6" customFormat="1" ht="13.9" customHeight="1">
      <c r="A8" s="274" t="s">
        <v>338</v>
      </c>
      <c r="B8" s="562" t="s">
        <v>962</v>
      </c>
      <c r="C8" s="562" t="s">
        <v>18</v>
      </c>
      <c r="D8" s="562" t="s">
        <v>7</v>
      </c>
      <c r="E8" s="562" t="s">
        <v>963</v>
      </c>
      <c r="F8" s="562" t="s">
        <v>968</v>
      </c>
      <c r="G8" s="563">
        <v>240</v>
      </c>
      <c r="H8" s="563">
        <v>314.74116500000002</v>
      </c>
      <c r="I8" s="563">
        <v>166415.59628999999</v>
      </c>
      <c r="J8" s="562"/>
      <c r="K8" s="562"/>
      <c r="L8" s="562"/>
      <c r="M8" s="562"/>
      <c r="N8" s="562"/>
      <c r="O8" s="562"/>
      <c r="P8" s="562"/>
      <c r="Q8" s="562"/>
      <c r="BA8" s="137" t="s">
        <v>355</v>
      </c>
      <c r="BB8" s="137" t="s">
        <v>338</v>
      </c>
      <c r="BC8" s="54"/>
      <c r="BD8" s="54" t="s">
        <v>437</v>
      </c>
      <c r="BE8" s="136"/>
      <c r="BF8" s="136"/>
      <c r="BG8" s="54"/>
      <c r="BH8" s="54" t="s">
        <v>473</v>
      </c>
      <c r="BI8" s="54"/>
      <c r="BJ8" s="54"/>
      <c r="BK8" s="54"/>
      <c r="BL8" s="54"/>
      <c r="BM8" s="138" t="s">
        <v>486</v>
      </c>
      <c r="BN8" s="54"/>
      <c r="BO8" s="54" t="s">
        <v>119</v>
      </c>
      <c r="BP8" s="54"/>
      <c r="BQ8" s="54"/>
      <c r="BR8" s="54"/>
      <c r="BS8" s="54"/>
      <c r="BT8" s="54"/>
      <c r="BU8" s="49" t="s">
        <v>690</v>
      </c>
      <c r="BV8" s="49"/>
      <c r="BW8" s="49"/>
      <c r="BX8" s="49"/>
      <c r="BY8" s="49"/>
      <c r="BZ8" s="49" t="s">
        <v>727</v>
      </c>
      <c r="CA8" s="49"/>
      <c r="CB8" s="49"/>
      <c r="CC8" s="54" t="s">
        <v>753</v>
      </c>
      <c r="CD8" s="54"/>
      <c r="CE8" s="54"/>
      <c r="CF8" s="54"/>
      <c r="CG8" s="54"/>
      <c r="CH8" s="54"/>
    </row>
    <row r="9" spans="1:86" s="24" customFormat="1" ht="13.9" customHeight="1">
      <c r="A9" s="274" t="s">
        <v>338</v>
      </c>
      <c r="B9" s="562" t="s">
        <v>962</v>
      </c>
      <c r="C9" s="562" t="s">
        <v>18</v>
      </c>
      <c r="D9" s="562" t="s">
        <v>7</v>
      </c>
      <c r="E9" s="562" t="s">
        <v>963</v>
      </c>
      <c r="F9" s="562" t="s">
        <v>969</v>
      </c>
      <c r="G9" s="563">
        <v>31.5</v>
      </c>
      <c r="H9" s="563">
        <v>4.7680499999999997</v>
      </c>
      <c r="I9" s="563">
        <v>20467.542976000001</v>
      </c>
      <c r="J9" s="562"/>
      <c r="K9" s="562"/>
      <c r="L9" s="562"/>
      <c r="M9" s="564"/>
      <c r="N9" s="565"/>
      <c r="O9" s="565"/>
      <c r="P9" s="565"/>
      <c r="Q9" s="565"/>
      <c r="BA9" s="137" t="s">
        <v>385</v>
      </c>
      <c r="BB9" s="137" t="s">
        <v>39</v>
      </c>
      <c r="BC9" s="54"/>
      <c r="BD9" s="54" t="s">
        <v>438</v>
      </c>
      <c r="BE9" s="136"/>
      <c r="BF9" s="136"/>
      <c r="BG9" s="54"/>
      <c r="BH9" s="54" t="s">
        <v>474</v>
      </c>
      <c r="BI9" s="54"/>
      <c r="BJ9" s="54"/>
      <c r="BK9" s="54"/>
      <c r="BL9" s="54"/>
      <c r="BM9" s="138" t="s">
        <v>660</v>
      </c>
      <c r="BN9" s="54"/>
      <c r="BO9" s="54" t="s">
        <v>676</v>
      </c>
      <c r="BP9" s="54"/>
      <c r="BQ9" s="54"/>
      <c r="BR9" s="54"/>
      <c r="BS9" s="54"/>
      <c r="BT9" s="54"/>
      <c r="BU9" s="49" t="s">
        <v>140</v>
      </c>
      <c r="BV9" s="49"/>
      <c r="BW9" s="49"/>
      <c r="BX9" s="49"/>
      <c r="BY9" s="49"/>
      <c r="BZ9" s="49" t="s">
        <v>728</v>
      </c>
      <c r="CA9" s="49"/>
      <c r="CB9" s="49"/>
      <c r="CC9" s="54" t="s">
        <v>203</v>
      </c>
      <c r="CD9" s="54"/>
      <c r="CE9" s="54"/>
      <c r="CF9" s="54"/>
      <c r="CG9" s="54"/>
      <c r="CH9" s="54"/>
    </row>
    <row r="10" spans="1:86" s="24" customFormat="1" ht="13.9" customHeight="1">
      <c r="A10" s="274" t="s">
        <v>338</v>
      </c>
      <c r="B10" s="562" t="s">
        <v>962</v>
      </c>
      <c r="C10" s="562" t="s">
        <v>18</v>
      </c>
      <c r="D10" s="562" t="s">
        <v>7</v>
      </c>
      <c r="E10" s="562" t="s">
        <v>963</v>
      </c>
      <c r="F10" s="562" t="s">
        <v>970</v>
      </c>
      <c r="G10" s="563">
        <v>7.5</v>
      </c>
      <c r="H10" s="563">
        <v>0.28739500000000001</v>
      </c>
      <c r="I10" s="563">
        <v>1895.40692988</v>
      </c>
      <c r="J10" s="562"/>
      <c r="K10" s="562"/>
      <c r="L10" s="562"/>
      <c r="M10" s="562"/>
      <c r="N10" s="562"/>
      <c r="O10" s="562"/>
      <c r="P10" s="562"/>
      <c r="Q10" s="562"/>
      <c r="BA10" s="137" t="s">
        <v>356</v>
      </c>
      <c r="BB10" s="137" t="s">
        <v>357</v>
      </c>
      <c r="BC10" s="54"/>
      <c r="BD10" s="54"/>
      <c r="BE10" s="136"/>
      <c r="BF10" s="136"/>
      <c r="BG10" s="54"/>
      <c r="BH10" s="54"/>
      <c r="BI10" s="54"/>
      <c r="BJ10" s="54"/>
      <c r="BK10" s="54"/>
      <c r="BL10" s="54"/>
      <c r="BM10" s="138" t="s">
        <v>661</v>
      </c>
      <c r="BN10" s="54"/>
      <c r="BO10" s="54" t="s">
        <v>119</v>
      </c>
      <c r="BP10" s="54"/>
      <c r="BQ10" s="54"/>
      <c r="BR10" s="54"/>
      <c r="BS10" s="54"/>
      <c r="BT10" s="54"/>
      <c r="BU10" s="49" t="s">
        <v>691</v>
      </c>
      <c r="BV10" s="49"/>
      <c r="BW10" s="49"/>
      <c r="BX10" s="49"/>
      <c r="BY10" s="49"/>
      <c r="BZ10" s="49" t="s">
        <v>729</v>
      </c>
      <c r="CA10" s="49"/>
      <c r="CB10" s="49"/>
      <c r="CC10" s="54" t="s">
        <v>204</v>
      </c>
      <c r="CD10" s="54"/>
      <c r="CE10" s="54"/>
      <c r="CF10" s="54"/>
      <c r="CG10" s="54"/>
      <c r="CH10" s="54"/>
    </row>
    <row r="11" spans="1:86" s="24" customFormat="1" ht="13.9" customHeight="1">
      <c r="A11" s="274" t="s">
        <v>338</v>
      </c>
      <c r="B11" s="562" t="s">
        <v>962</v>
      </c>
      <c r="C11" s="562" t="s">
        <v>18</v>
      </c>
      <c r="D11" s="562" t="s">
        <v>7</v>
      </c>
      <c r="E11" s="562" t="s">
        <v>963</v>
      </c>
      <c r="F11" s="562" t="s">
        <v>971</v>
      </c>
      <c r="G11" s="563">
        <v>3495.25</v>
      </c>
      <c r="H11" s="563">
        <v>973.810473</v>
      </c>
      <c r="I11" s="563">
        <v>2031330.2257999999</v>
      </c>
      <c r="J11" s="564"/>
      <c r="K11" s="564"/>
      <c r="L11" s="564"/>
      <c r="M11" s="562"/>
      <c r="N11" s="562"/>
      <c r="O11" s="562"/>
      <c r="P11" s="562"/>
      <c r="Q11" s="562"/>
      <c r="BA11" s="137" t="s">
        <v>358</v>
      </c>
      <c r="BB11" s="137" t="s">
        <v>125</v>
      </c>
      <c r="BC11" s="54"/>
      <c r="BD11" s="54"/>
      <c r="BE11" s="136"/>
      <c r="BF11" s="136"/>
      <c r="BG11" s="54"/>
      <c r="BH11" s="54"/>
      <c r="BI11" s="54"/>
      <c r="BJ11" s="54"/>
      <c r="BK11" s="54"/>
      <c r="BL11" s="54"/>
      <c r="BM11" s="138" t="s">
        <v>487</v>
      </c>
      <c r="BN11" s="54"/>
      <c r="BO11" s="54" t="s">
        <v>121</v>
      </c>
      <c r="BP11" s="54"/>
      <c r="BQ11" s="54"/>
      <c r="BR11" s="54"/>
      <c r="BS11" s="54"/>
      <c r="BT11" s="54"/>
      <c r="BU11" s="49" t="s">
        <v>692</v>
      </c>
      <c r="BV11" s="49"/>
      <c r="BW11" s="49"/>
      <c r="BX11" s="49"/>
      <c r="BY11" s="49"/>
      <c r="BZ11" s="49" t="s">
        <v>194</v>
      </c>
      <c r="CA11" s="49"/>
      <c r="CB11" s="49"/>
      <c r="CC11" s="54"/>
      <c r="CD11" s="54"/>
      <c r="CE11" s="54"/>
      <c r="CF11" s="54"/>
      <c r="CG11" s="54"/>
      <c r="CH11" s="54"/>
    </row>
    <row r="12" spans="1:86" s="24" customFormat="1" ht="13.9" customHeight="1">
      <c r="A12" s="274" t="s">
        <v>338</v>
      </c>
      <c r="B12" s="562" t="s">
        <v>962</v>
      </c>
      <c r="C12" s="562" t="s">
        <v>18</v>
      </c>
      <c r="D12" s="562" t="s">
        <v>7</v>
      </c>
      <c r="E12" s="562" t="s">
        <v>963</v>
      </c>
      <c r="F12" s="562" t="s">
        <v>972</v>
      </c>
      <c r="G12" s="563">
        <v>9488.75</v>
      </c>
      <c r="H12" s="563">
        <v>1893.7105230499999</v>
      </c>
      <c r="I12" s="563">
        <v>3447813.6242999998</v>
      </c>
      <c r="J12" s="562"/>
      <c r="K12" s="562"/>
      <c r="L12" s="562"/>
      <c r="M12" s="562"/>
      <c r="N12" s="562"/>
      <c r="O12" s="562"/>
      <c r="P12" s="562"/>
      <c r="Q12" s="562"/>
      <c r="BA12" s="137" t="s">
        <v>359</v>
      </c>
      <c r="BB12" s="137" t="s">
        <v>48</v>
      </c>
      <c r="BC12" s="54"/>
      <c r="BD12" s="134" t="s">
        <v>442</v>
      </c>
      <c r="BE12" s="136"/>
      <c r="BF12" s="136"/>
      <c r="BG12" s="54"/>
      <c r="BH12" s="134" t="s">
        <v>72</v>
      </c>
      <c r="BI12" s="54"/>
      <c r="BJ12" s="54"/>
      <c r="BK12" s="134" t="s">
        <v>828</v>
      </c>
      <c r="BL12" s="54"/>
      <c r="BM12" s="138" t="s">
        <v>488</v>
      </c>
      <c r="BN12" s="54"/>
      <c r="BO12" s="54" t="s">
        <v>122</v>
      </c>
      <c r="BP12" s="54"/>
      <c r="BQ12" s="54"/>
      <c r="BR12" s="54"/>
      <c r="BS12" s="54"/>
      <c r="BT12" s="54"/>
      <c r="BU12" s="49" t="s">
        <v>716</v>
      </c>
      <c r="BV12" s="49"/>
      <c r="BW12" s="49"/>
      <c r="BX12" s="49"/>
      <c r="BY12" s="49"/>
      <c r="BZ12" s="49" t="s">
        <v>730</v>
      </c>
      <c r="CA12" s="49"/>
      <c r="CB12" s="49"/>
      <c r="CC12" s="54"/>
      <c r="CD12" s="54"/>
      <c r="CE12" s="54"/>
      <c r="CF12" s="54"/>
      <c r="CG12" s="54"/>
      <c r="CH12" s="54"/>
    </row>
    <row r="13" spans="1:86" s="25" customFormat="1" ht="13.9" customHeight="1">
      <c r="A13" s="274" t="s">
        <v>338</v>
      </c>
      <c r="B13" s="562" t="s">
        <v>962</v>
      </c>
      <c r="C13" s="562" t="s">
        <v>18</v>
      </c>
      <c r="D13" s="562" t="s">
        <v>7</v>
      </c>
      <c r="E13" s="562" t="s">
        <v>963</v>
      </c>
      <c r="F13" s="562" t="s">
        <v>973</v>
      </c>
      <c r="G13" s="563">
        <v>88</v>
      </c>
      <c r="H13" s="563">
        <v>11.16549</v>
      </c>
      <c r="I13" s="563">
        <v>35805.4456555</v>
      </c>
      <c r="J13" s="562"/>
      <c r="K13" s="562"/>
      <c r="L13" s="562"/>
      <c r="M13" s="562"/>
      <c r="N13" s="562"/>
      <c r="O13" s="562"/>
      <c r="P13" s="562"/>
      <c r="Q13" s="562"/>
      <c r="BA13" s="137" t="s">
        <v>387</v>
      </c>
      <c r="BB13" s="137" t="s">
        <v>339</v>
      </c>
      <c r="BC13" s="54"/>
      <c r="BD13" s="54" t="s">
        <v>54</v>
      </c>
      <c r="BE13" s="136"/>
      <c r="BF13" s="136"/>
      <c r="BG13" s="54"/>
      <c r="BH13" s="54" t="s">
        <v>64</v>
      </c>
      <c r="BI13" s="54"/>
      <c r="BJ13" s="54"/>
      <c r="BK13" t="s">
        <v>64</v>
      </c>
      <c r="BL13" s="54"/>
      <c r="BM13" s="138" t="s">
        <v>489</v>
      </c>
      <c r="BN13" s="54"/>
      <c r="BO13" s="54" t="s">
        <v>123</v>
      </c>
      <c r="BP13" s="54"/>
      <c r="BQ13" s="54"/>
      <c r="BR13" s="54"/>
      <c r="BS13" s="54"/>
      <c r="BT13" s="54"/>
      <c r="BU13" s="49" t="s">
        <v>693</v>
      </c>
      <c r="BV13" s="49"/>
      <c r="BW13" s="49"/>
      <c r="BX13" s="49"/>
      <c r="BY13" s="49"/>
      <c r="BZ13" s="49" t="s">
        <v>740</v>
      </c>
      <c r="CA13" s="49"/>
      <c r="CB13" s="49"/>
      <c r="CC13" s="54"/>
      <c r="CD13" s="54"/>
      <c r="CE13" s="54"/>
      <c r="CF13" s="54"/>
      <c r="CG13" s="54"/>
      <c r="CH13" s="54"/>
    </row>
    <row r="14" spans="1:86" ht="13.9" customHeight="1">
      <c r="A14" s="274" t="s">
        <v>338</v>
      </c>
      <c r="B14" s="562" t="s">
        <v>962</v>
      </c>
      <c r="C14" s="562" t="s">
        <v>18</v>
      </c>
      <c r="D14" s="562" t="s">
        <v>7</v>
      </c>
      <c r="E14" s="562" t="s">
        <v>963</v>
      </c>
      <c r="F14" s="562" t="s">
        <v>974</v>
      </c>
      <c r="G14" s="563">
        <v>35</v>
      </c>
      <c r="H14" s="563">
        <v>2.80694</v>
      </c>
      <c r="I14" s="563">
        <v>6704.1753962000003</v>
      </c>
      <c r="J14" s="562"/>
      <c r="K14" s="562"/>
      <c r="L14" s="562"/>
      <c r="M14" s="562"/>
      <c r="N14" s="562"/>
      <c r="O14" s="562"/>
      <c r="P14" s="562"/>
      <c r="Q14" s="562"/>
      <c r="BA14" s="137" t="s">
        <v>361</v>
      </c>
      <c r="BB14" s="137" t="s">
        <v>362</v>
      </c>
      <c r="BD14" s="54" t="s">
        <v>443</v>
      </c>
      <c r="BE14" s="136"/>
      <c r="BF14" s="136"/>
      <c r="BH14" s="54" t="s">
        <v>73</v>
      </c>
      <c r="BK14" t="s">
        <v>766</v>
      </c>
      <c r="BM14" s="138" t="s">
        <v>490</v>
      </c>
      <c r="BO14" s="54" t="s">
        <v>678</v>
      </c>
      <c r="BU14" s="49" t="s">
        <v>717</v>
      </c>
      <c r="BV14" s="49"/>
      <c r="BW14" s="49"/>
      <c r="BX14" s="49"/>
      <c r="BY14" s="49"/>
      <c r="BZ14" s="49" t="s">
        <v>731</v>
      </c>
      <c r="CA14" s="49"/>
      <c r="CB14" s="49"/>
    </row>
    <row r="15" spans="1:86" ht="13.9" customHeight="1">
      <c r="A15" s="274" t="s">
        <v>338</v>
      </c>
      <c r="B15" s="562" t="s">
        <v>962</v>
      </c>
      <c r="C15" s="562" t="s">
        <v>18</v>
      </c>
      <c r="D15" s="562" t="s">
        <v>7</v>
      </c>
      <c r="E15" s="562" t="s">
        <v>963</v>
      </c>
      <c r="F15" s="562" t="s">
        <v>975</v>
      </c>
      <c r="G15" s="563">
        <v>43.5</v>
      </c>
      <c r="H15" s="563">
        <v>10.548005</v>
      </c>
      <c r="I15" s="563">
        <v>25154.914719500001</v>
      </c>
      <c r="J15" s="564"/>
      <c r="K15" s="564"/>
      <c r="L15" s="564"/>
      <c r="M15" s="562"/>
      <c r="N15" s="562"/>
      <c r="O15" s="562"/>
      <c r="P15" s="562"/>
      <c r="Q15" s="562"/>
      <c r="BA15" s="137" t="s">
        <v>349</v>
      </c>
      <c r="BB15" s="137" t="s">
        <v>350</v>
      </c>
      <c r="BD15" s="54" t="s">
        <v>183</v>
      </c>
      <c r="BE15" s="136"/>
      <c r="BF15" s="136"/>
      <c r="BH15" s="54" t="s">
        <v>756</v>
      </c>
      <c r="BM15" s="138" t="s">
        <v>491</v>
      </c>
      <c r="BO15" s="54" t="s">
        <v>677</v>
      </c>
      <c r="BU15" s="49" t="s">
        <v>694</v>
      </c>
      <c r="BV15" s="49"/>
      <c r="BW15" s="49"/>
      <c r="BX15" s="49"/>
      <c r="BY15" s="49"/>
      <c r="BZ15" s="49" t="s">
        <v>732</v>
      </c>
      <c r="CA15" s="49"/>
      <c r="CB15" s="49"/>
    </row>
    <row r="16" spans="1:86" ht="13.9" customHeight="1">
      <c r="A16" s="274" t="s">
        <v>338</v>
      </c>
      <c r="B16" s="562" t="s">
        <v>962</v>
      </c>
      <c r="C16" s="562" t="s">
        <v>18</v>
      </c>
      <c r="D16" s="562" t="s">
        <v>7</v>
      </c>
      <c r="E16" s="562" t="s">
        <v>963</v>
      </c>
      <c r="F16" s="562" t="s">
        <v>976</v>
      </c>
      <c r="G16" s="563">
        <v>23.5</v>
      </c>
      <c r="H16" s="563">
        <v>11.765985000000001</v>
      </c>
      <c r="I16" s="563">
        <v>6039.4936878500002</v>
      </c>
      <c r="J16" s="562"/>
      <c r="K16" s="564"/>
      <c r="L16" s="562"/>
      <c r="M16" s="564"/>
      <c r="N16" s="565"/>
      <c r="O16" s="565"/>
      <c r="P16" s="565"/>
      <c r="Q16" s="565"/>
      <c r="BA16" s="137" t="s">
        <v>363</v>
      </c>
      <c r="BB16" s="137" t="s">
        <v>364</v>
      </c>
      <c r="BD16" s="54" t="s">
        <v>444</v>
      </c>
      <c r="BE16" s="136"/>
      <c r="BF16" s="136"/>
      <c r="BM16" s="138" t="s">
        <v>662</v>
      </c>
      <c r="BO16" s="54" t="s">
        <v>679</v>
      </c>
      <c r="BU16" s="49" t="s">
        <v>143</v>
      </c>
      <c r="BV16" s="49"/>
      <c r="BW16" s="49"/>
      <c r="BX16" s="49"/>
      <c r="BY16" s="49"/>
      <c r="BZ16" s="49" t="s">
        <v>743</v>
      </c>
      <c r="CA16" s="49"/>
      <c r="CB16" s="49"/>
    </row>
    <row r="17" spans="1:86" ht="13.9" customHeight="1">
      <c r="A17" s="274" t="s">
        <v>338</v>
      </c>
      <c r="B17" s="562" t="s">
        <v>962</v>
      </c>
      <c r="C17" s="562" t="s">
        <v>18</v>
      </c>
      <c r="D17" s="562" t="s">
        <v>7</v>
      </c>
      <c r="E17" s="562" t="s">
        <v>963</v>
      </c>
      <c r="F17" s="562" t="s">
        <v>977</v>
      </c>
      <c r="G17" s="563">
        <v>49</v>
      </c>
      <c r="H17" s="563">
        <v>6.2891349999499999</v>
      </c>
      <c r="I17" s="563">
        <v>9352.2873917500001</v>
      </c>
      <c r="J17" s="564"/>
      <c r="K17" s="564"/>
      <c r="L17" s="564"/>
      <c r="M17" s="562"/>
      <c r="N17" s="562"/>
      <c r="O17" s="562"/>
      <c r="P17" s="562"/>
      <c r="Q17" s="562"/>
      <c r="BA17" s="137" t="s">
        <v>365</v>
      </c>
      <c r="BB17" s="137" t="s">
        <v>366</v>
      </c>
      <c r="BD17" s="54" t="s">
        <v>194</v>
      </c>
      <c r="BE17" s="136"/>
      <c r="BF17" s="136"/>
      <c r="BM17" s="138" t="s">
        <v>98</v>
      </c>
      <c r="BO17" s="54" t="s">
        <v>680</v>
      </c>
      <c r="BU17" s="49" t="s">
        <v>718</v>
      </c>
      <c r="BV17" s="49"/>
      <c r="BW17" s="49"/>
      <c r="BX17" s="49"/>
      <c r="BY17" s="49"/>
      <c r="BZ17" s="49" t="s">
        <v>733</v>
      </c>
      <c r="CA17" s="49"/>
      <c r="CB17" s="49"/>
    </row>
    <row r="18" spans="1:86" ht="13.9" customHeight="1">
      <c r="A18" s="274" t="s">
        <v>338</v>
      </c>
      <c r="B18" s="562" t="s">
        <v>962</v>
      </c>
      <c r="C18" s="562" t="s">
        <v>18</v>
      </c>
      <c r="D18" s="562" t="s">
        <v>7</v>
      </c>
      <c r="E18" s="562" t="s">
        <v>963</v>
      </c>
      <c r="F18" s="562" t="s">
        <v>978</v>
      </c>
      <c r="G18" s="563">
        <v>138.5</v>
      </c>
      <c r="H18" s="563">
        <v>29.804965060499999</v>
      </c>
      <c r="I18" s="563">
        <v>113752.7626145</v>
      </c>
      <c r="J18" s="564"/>
      <c r="K18" s="562"/>
      <c r="L18" s="562"/>
      <c r="M18" s="564"/>
      <c r="N18" s="565"/>
      <c r="O18" s="565"/>
      <c r="P18" s="565"/>
      <c r="Q18" s="565"/>
      <c r="BA18" s="137" t="s">
        <v>367</v>
      </c>
      <c r="BB18" s="137" t="s">
        <v>97</v>
      </c>
      <c r="BD18" s="54" t="s">
        <v>445</v>
      </c>
      <c r="BE18" s="136"/>
      <c r="BF18" s="136"/>
      <c r="BM18" s="138" t="s">
        <v>492</v>
      </c>
      <c r="BO18" s="54" t="s">
        <v>681</v>
      </c>
      <c r="BU18" s="49" t="s">
        <v>747</v>
      </c>
      <c r="BV18" s="49"/>
      <c r="BW18" s="49"/>
      <c r="BX18" s="49"/>
      <c r="BY18" s="49"/>
      <c r="BZ18" s="49" t="s">
        <v>734</v>
      </c>
      <c r="CA18" s="49"/>
      <c r="CB18" s="49"/>
    </row>
    <row r="19" spans="1:86" ht="13.9" customHeight="1">
      <c r="A19" s="274" t="s">
        <v>338</v>
      </c>
      <c r="B19" s="562" t="s">
        <v>962</v>
      </c>
      <c r="C19" s="562" t="s">
        <v>18</v>
      </c>
      <c r="D19" s="562" t="s">
        <v>7</v>
      </c>
      <c r="E19" s="562" t="s">
        <v>963</v>
      </c>
      <c r="F19" s="562" t="s">
        <v>979</v>
      </c>
      <c r="G19" s="563">
        <v>32.5</v>
      </c>
      <c r="H19" s="563">
        <v>0.96206999999999998</v>
      </c>
      <c r="I19" s="563">
        <v>5447.1528337500004</v>
      </c>
      <c r="J19" s="564"/>
      <c r="K19" s="564"/>
      <c r="L19" s="564"/>
      <c r="M19" s="562"/>
      <c r="N19" s="562"/>
      <c r="O19" s="562"/>
      <c r="P19" s="562"/>
      <c r="Q19" s="562"/>
      <c r="BA19" s="137" t="s">
        <v>369</v>
      </c>
      <c r="BB19" s="137" t="s">
        <v>341</v>
      </c>
      <c r="BD19" s="54" t="s">
        <v>446</v>
      </c>
      <c r="BE19" s="136"/>
      <c r="BF19" s="136"/>
      <c r="BM19" s="138" t="s">
        <v>493</v>
      </c>
      <c r="BO19" s="54" t="s">
        <v>682</v>
      </c>
      <c r="BU19" s="49" t="s">
        <v>748</v>
      </c>
      <c r="BV19" s="49"/>
      <c r="BW19" s="49"/>
      <c r="BX19" s="49"/>
      <c r="BY19" s="49"/>
      <c r="BZ19" s="49" t="s">
        <v>742</v>
      </c>
      <c r="CA19" s="49"/>
      <c r="CB19" s="49"/>
    </row>
    <row r="20" spans="1:86" ht="13.9" customHeight="1">
      <c r="A20" s="274" t="s">
        <v>338</v>
      </c>
      <c r="B20" s="562" t="s">
        <v>962</v>
      </c>
      <c r="C20" s="562" t="s">
        <v>18</v>
      </c>
      <c r="D20" s="562" t="s">
        <v>7</v>
      </c>
      <c r="E20" s="562" t="s">
        <v>963</v>
      </c>
      <c r="F20" s="562" t="s">
        <v>275</v>
      </c>
      <c r="G20" s="563">
        <v>381.5</v>
      </c>
      <c r="H20" s="563">
        <v>144.41824</v>
      </c>
      <c r="I20" s="563">
        <v>159814.77067999999</v>
      </c>
      <c r="J20" s="562"/>
      <c r="K20" s="564"/>
      <c r="L20" s="562"/>
      <c r="M20" s="564"/>
      <c r="N20" s="565"/>
      <c r="O20" s="565"/>
      <c r="P20" s="565"/>
      <c r="Q20" s="565"/>
      <c r="BA20" s="137" t="s">
        <v>370</v>
      </c>
      <c r="BB20" s="137" t="s">
        <v>371</v>
      </c>
      <c r="BD20" s="54" t="s">
        <v>447</v>
      </c>
      <c r="BE20" s="136"/>
      <c r="BF20" s="136"/>
      <c r="BM20" s="138" t="s">
        <v>494</v>
      </c>
      <c r="BO20" s="54" t="s">
        <v>683</v>
      </c>
      <c r="BU20" s="49" t="s">
        <v>749</v>
      </c>
      <c r="BV20" s="49"/>
      <c r="BW20" s="49"/>
      <c r="BX20" s="49"/>
      <c r="BY20" s="49"/>
      <c r="BZ20" s="49" t="s">
        <v>741</v>
      </c>
      <c r="CA20" s="49"/>
      <c r="CB20" s="49"/>
    </row>
    <row r="21" spans="1:86" ht="13.9" customHeight="1">
      <c r="A21" s="274" t="s">
        <v>338</v>
      </c>
      <c r="B21" s="562" t="s">
        <v>962</v>
      </c>
      <c r="C21" s="562" t="s">
        <v>18</v>
      </c>
      <c r="D21" s="562" t="s">
        <v>7</v>
      </c>
      <c r="E21" s="562" t="s">
        <v>963</v>
      </c>
      <c r="F21" s="562" t="s">
        <v>980</v>
      </c>
      <c r="G21" s="563">
        <v>76</v>
      </c>
      <c r="H21" s="563">
        <v>13.18473</v>
      </c>
      <c r="I21" s="563">
        <v>85609.380204500005</v>
      </c>
      <c r="J21" s="564"/>
      <c r="K21" s="564"/>
      <c r="L21" s="564"/>
      <c r="M21" s="562"/>
      <c r="N21" s="562"/>
      <c r="O21" s="562"/>
      <c r="P21" s="562"/>
      <c r="Q21" s="562"/>
      <c r="BA21" s="137" t="s">
        <v>368</v>
      </c>
      <c r="BB21" s="137" t="s">
        <v>337</v>
      </c>
      <c r="BD21" s="54" t="s">
        <v>448</v>
      </c>
      <c r="BE21" s="136"/>
      <c r="BF21" s="136"/>
      <c r="BH21" s="147" t="s">
        <v>762</v>
      </c>
      <c r="BI21" t="s">
        <v>817</v>
      </c>
      <c r="BM21" s="138" t="s">
        <v>495</v>
      </c>
      <c r="BO21" s="54" t="s">
        <v>684</v>
      </c>
      <c r="BU21" s="49" t="s">
        <v>750</v>
      </c>
      <c r="BV21" s="49"/>
      <c r="BW21" s="49"/>
      <c r="BX21" s="49"/>
      <c r="BY21" s="49"/>
      <c r="BZ21" s="49" t="s">
        <v>735</v>
      </c>
      <c r="CA21" s="49"/>
      <c r="CB21" s="49"/>
    </row>
    <row r="22" spans="1:86" ht="13.9" customHeight="1">
      <c r="A22" s="274" t="s">
        <v>338</v>
      </c>
      <c r="B22" s="562" t="s">
        <v>962</v>
      </c>
      <c r="C22" s="562" t="s">
        <v>18</v>
      </c>
      <c r="D22" s="562" t="s">
        <v>7</v>
      </c>
      <c r="E22" s="562" t="s">
        <v>963</v>
      </c>
      <c r="F22" s="562" t="s">
        <v>981</v>
      </c>
      <c r="G22" s="563">
        <v>14</v>
      </c>
      <c r="H22" s="563">
        <v>137.34979999999999</v>
      </c>
      <c r="I22" s="563">
        <v>12011.214075</v>
      </c>
      <c r="J22" s="564"/>
      <c r="K22" s="564"/>
      <c r="L22" s="564"/>
      <c r="M22" s="562"/>
      <c r="N22" s="562"/>
      <c r="O22" s="562"/>
      <c r="P22" s="562"/>
      <c r="Q22" s="562"/>
      <c r="BA22" s="137" t="s">
        <v>372</v>
      </c>
      <c r="BB22" s="137" t="s">
        <v>373</v>
      </c>
      <c r="BD22" s="54" t="s">
        <v>120</v>
      </c>
      <c r="BE22" s="136"/>
      <c r="BF22" s="136"/>
      <c r="BM22" s="138" t="s">
        <v>496</v>
      </c>
      <c r="BO22" s="54" t="s">
        <v>685</v>
      </c>
      <c r="BU22" s="49" t="s">
        <v>695</v>
      </c>
      <c r="BV22" s="49"/>
      <c r="BW22" s="49"/>
      <c r="BX22" s="49"/>
      <c r="BY22" s="49"/>
      <c r="BZ22" s="49" t="s">
        <v>461</v>
      </c>
      <c r="CA22" s="49"/>
      <c r="CB22" s="49"/>
    </row>
    <row r="23" spans="1:86" ht="13.9" customHeight="1">
      <c r="A23" s="274" t="s">
        <v>338</v>
      </c>
      <c r="B23" s="562" t="s">
        <v>962</v>
      </c>
      <c r="C23" s="562" t="s">
        <v>18</v>
      </c>
      <c r="D23" s="562" t="s">
        <v>7</v>
      </c>
      <c r="E23" s="562" t="s">
        <v>963</v>
      </c>
      <c r="F23" s="562" t="s">
        <v>982</v>
      </c>
      <c r="G23" s="563">
        <f>3552+5292</f>
        <v>8844</v>
      </c>
      <c r="H23" s="563">
        <f>3721+5405</f>
        <v>9126</v>
      </c>
      <c r="I23" s="563">
        <f>4284315+6124472</f>
        <v>10408787</v>
      </c>
      <c r="J23" s="564"/>
      <c r="K23" s="564"/>
      <c r="L23" s="564"/>
      <c r="M23" s="562"/>
      <c r="N23" s="562"/>
      <c r="O23" s="562"/>
      <c r="P23" s="562"/>
      <c r="Q23" s="562"/>
      <c r="BA23" s="137" t="s">
        <v>374</v>
      </c>
      <c r="BB23" s="137" t="s">
        <v>340</v>
      </c>
      <c r="BD23" s="54" t="s">
        <v>449</v>
      </c>
      <c r="BE23" s="136"/>
      <c r="BF23" s="136"/>
      <c r="BM23" s="138" t="s">
        <v>497</v>
      </c>
      <c r="BO23" s="54" t="s">
        <v>686</v>
      </c>
      <c r="BU23" s="49" t="s">
        <v>696</v>
      </c>
      <c r="BV23" s="49"/>
      <c r="BW23" s="49"/>
      <c r="BX23" s="49"/>
      <c r="BY23" s="49"/>
      <c r="BZ23" s="49" t="s">
        <v>736</v>
      </c>
      <c r="CA23" s="49"/>
      <c r="CB23" s="49"/>
    </row>
    <row r="24" spans="1:86" ht="13.9" customHeight="1">
      <c r="A24" s="274" t="s">
        <v>338</v>
      </c>
      <c r="B24" s="562" t="s">
        <v>962</v>
      </c>
      <c r="C24" s="562" t="s">
        <v>18</v>
      </c>
      <c r="D24" s="562" t="s">
        <v>7</v>
      </c>
      <c r="E24" s="562" t="s">
        <v>963</v>
      </c>
      <c r="F24" s="562" t="s">
        <v>983</v>
      </c>
      <c r="G24" s="563">
        <v>603.375</v>
      </c>
      <c r="H24" s="563">
        <v>173.37315595499999</v>
      </c>
      <c r="I24" s="563">
        <v>600037.07642499998</v>
      </c>
      <c r="J24" s="564"/>
      <c r="K24" s="564"/>
      <c r="L24" s="564"/>
      <c r="M24" s="562"/>
      <c r="N24" s="562"/>
      <c r="O24" s="562"/>
      <c r="P24" s="562"/>
      <c r="Q24" s="562"/>
      <c r="BA24" s="137" t="s">
        <v>375</v>
      </c>
      <c r="BB24" s="137" t="s">
        <v>376</v>
      </c>
      <c r="BE24" s="136"/>
      <c r="BF24" s="136"/>
      <c r="BM24" s="138" t="s">
        <v>498</v>
      </c>
      <c r="BO24" s="54" t="s">
        <v>674</v>
      </c>
      <c r="BU24" s="49" t="s">
        <v>697</v>
      </c>
      <c r="BV24" s="49"/>
      <c r="BW24" s="49"/>
      <c r="BX24" s="49"/>
      <c r="BY24" s="49"/>
      <c r="CA24" s="49"/>
      <c r="CB24" s="49"/>
    </row>
    <row r="25" spans="1:86" ht="13.9" customHeight="1">
      <c r="A25" s="274" t="s">
        <v>338</v>
      </c>
      <c r="B25" s="562" t="s">
        <v>962</v>
      </c>
      <c r="C25" s="562" t="s">
        <v>18</v>
      </c>
      <c r="D25" s="562" t="s">
        <v>7</v>
      </c>
      <c r="E25" s="562" t="s">
        <v>963</v>
      </c>
      <c r="F25" s="562" t="s">
        <v>984</v>
      </c>
      <c r="G25" s="563">
        <v>15</v>
      </c>
      <c r="H25" s="563">
        <v>160.37988000000001</v>
      </c>
      <c r="I25" s="563">
        <v>55572.840450999996</v>
      </c>
      <c r="J25" s="564"/>
      <c r="K25" s="564"/>
      <c r="L25" s="564"/>
      <c r="M25" s="562"/>
      <c r="N25" s="562"/>
      <c r="O25" s="562"/>
      <c r="P25" s="562"/>
      <c r="Q25" s="562"/>
      <c r="BA25" s="137" t="s">
        <v>377</v>
      </c>
      <c r="BB25" s="137" t="s">
        <v>378</v>
      </c>
      <c r="BE25" s="136"/>
      <c r="BF25" s="136"/>
      <c r="BM25" s="138" t="s">
        <v>499</v>
      </c>
      <c r="BO25" s="54" t="s">
        <v>687</v>
      </c>
      <c r="BU25" s="49" t="s">
        <v>698</v>
      </c>
      <c r="BV25" s="49"/>
      <c r="BW25" s="49"/>
      <c r="BX25" s="49"/>
      <c r="BY25" s="49"/>
      <c r="BZ25" s="49"/>
      <c r="CA25" s="49"/>
      <c r="CB25" s="49"/>
    </row>
    <row r="26" spans="1:86" ht="13.9" customHeight="1">
      <c r="A26" s="274" t="s">
        <v>338</v>
      </c>
      <c r="B26" s="562" t="s">
        <v>962</v>
      </c>
      <c r="C26" s="562" t="s">
        <v>18</v>
      </c>
      <c r="D26" s="562" t="s">
        <v>7</v>
      </c>
      <c r="E26" s="562" t="s">
        <v>963</v>
      </c>
      <c r="F26" s="562" t="s">
        <v>986</v>
      </c>
      <c r="G26" s="563">
        <v>33.5</v>
      </c>
      <c r="H26" s="563">
        <v>626.82293500000003</v>
      </c>
      <c r="I26" s="563">
        <v>226420.52309500001</v>
      </c>
      <c r="J26" s="564"/>
      <c r="K26" s="564"/>
      <c r="L26" s="564"/>
      <c r="M26" s="562"/>
      <c r="N26" s="562"/>
      <c r="O26" s="562"/>
      <c r="P26" s="562"/>
      <c r="Q26" s="562"/>
      <c r="BA26" s="137" t="s">
        <v>379</v>
      </c>
      <c r="BB26" s="137" t="s">
        <v>380</v>
      </c>
      <c r="BD26" s="134" t="s">
        <v>441</v>
      </c>
      <c r="BE26" s="136"/>
      <c r="BF26" s="136"/>
      <c r="BH26" s="134" t="s">
        <v>480</v>
      </c>
      <c r="BM26" s="138" t="s">
        <v>500</v>
      </c>
      <c r="BO26" s="54" t="s">
        <v>675</v>
      </c>
      <c r="BU26" s="49" t="s">
        <v>719</v>
      </c>
      <c r="BV26" s="49"/>
      <c r="BW26" s="49"/>
      <c r="BX26" s="49"/>
      <c r="BY26" s="49"/>
      <c r="BZ26" s="49" t="s">
        <v>744</v>
      </c>
      <c r="CA26" s="49"/>
      <c r="CB26" s="49"/>
      <c r="CD26" s="46" t="s">
        <v>220</v>
      </c>
      <c r="CE26" s="47"/>
      <c r="CF26" s="46" t="s">
        <v>221</v>
      </c>
      <c r="CG26" s="73"/>
      <c r="CH26" s="73"/>
    </row>
    <row r="27" spans="1:86" ht="13.9" customHeight="1">
      <c r="A27" s="274" t="s">
        <v>338</v>
      </c>
      <c r="B27" s="562" t="s">
        <v>962</v>
      </c>
      <c r="C27" s="562" t="s">
        <v>18</v>
      </c>
      <c r="D27" s="562" t="s">
        <v>7</v>
      </c>
      <c r="E27" s="562" t="s">
        <v>963</v>
      </c>
      <c r="F27" s="562" t="s">
        <v>987</v>
      </c>
      <c r="G27" s="563">
        <f>11+14</f>
        <v>25</v>
      </c>
      <c r="H27" s="563">
        <f>26+38</f>
        <v>64</v>
      </c>
      <c r="I27" s="563">
        <f>24295+36370</f>
        <v>60665</v>
      </c>
      <c r="J27" s="564"/>
      <c r="K27" s="562"/>
      <c r="L27" s="562"/>
      <c r="M27" s="564"/>
      <c r="N27" s="565"/>
      <c r="O27" s="565"/>
      <c r="P27" s="565"/>
      <c r="Q27" s="565"/>
      <c r="BA27" s="137" t="s">
        <v>381</v>
      </c>
      <c r="BB27" s="137" t="s">
        <v>382</v>
      </c>
      <c r="BD27" s="54" t="s">
        <v>450</v>
      </c>
      <c r="BE27" s="136"/>
      <c r="BF27" s="136"/>
      <c r="BH27" s="54" t="s">
        <v>479</v>
      </c>
      <c r="BM27" s="138" t="s">
        <v>501</v>
      </c>
      <c r="BU27" s="49" t="s">
        <v>699</v>
      </c>
      <c r="BV27" s="49"/>
      <c r="BW27" s="49"/>
      <c r="BX27" s="49"/>
      <c r="BY27" s="49"/>
      <c r="BZ27" s="49" t="s">
        <v>181</v>
      </c>
      <c r="CA27" s="49"/>
      <c r="CB27" s="49"/>
      <c r="CD27" s="47" t="s">
        <v>222</v>
      </c>
      <c r="CE27" s="47"/>
      <c r="CF27" s="47" t="s">
        <v>223</v>
      </c>
      <c r="CG27" s="73"/>
      <c r="CH27" s="73"/>
    </row>
    <row r="28" spans="1:86" ht="13.9" customHeight="1">
      <c r="A28" s="274" t="s">
        <v>338</v>
      </c>
      <c r="B28" s="562" t="s">
        <v>962</v>
      </c>
      <c r="C28" s="562" t="s">
        <v>18</v>
      </c>
      <c r="D28" s="562" t="s">
        <v>7</v>
      </c>
      <c r="E28" s="562" t="s">
        <v>963</v>
      </c>
      <c r="F28" s="562" t="s">
        <v>988</v>
      </c>
      <c r="G28" s="563">
        <v>20.5</v>
      </c>
      <c r="H28" s="563">
        <v>175.31688668499999</v>
      </c>
      <c r="I28" s="563">
        <v>25049.090832499998</v>
      </c>
      <c r="J28" s="564"/>
      <c r="K28" s="564"/>
      <c r="L28" s="564"/>
      <c r="M28" s="562"/>
      <c r="N28" s="562"/>
      <c r="O28" s="562"/>
      <c r="P28" s="562"/>
      <c r="Q28" s="562"/>
      <c r="BA28" s="137" t="s">
        <v>383</v>
      </c>
      <c r="BB28" s="137" t="s">
        <v>384</v>
      </c>
      <c r="BD28" s="54" t="s">
        <v>451</v>
      </c>
      <c r="BE28" s="136"/>
      <c r="BF28" s="136"/>
      <c r="BH28" s="54" t="s">
        <v>282</v>
      </c>
      <c r="BM28" s="138" t="s">
        <v>502</v>
      </c>
      <c r="BU28" s="49" t="s">
        <v>700</v>
      </c>
      <c r="BV28" s="49"/>
      <c r="BW28" s="49"/>
      <c r="BX28" s="49"/>
      <c r="BY28" s="49"/>
      <c r="BZ28" s="49" t="s">
        <v>738</v>
      </c>
      <c r="CA28" s="49"/>
      <c r="CB28" s="49"/>
      <c r="CD28" s="47" t="s">
        <v>224</v>
      </c>
      <c r="CE28" s="47"/>
      <c r="CF28" s="47" t="s">
        <v>225</v>
      </c>
      <c r="CG28" s="73"/>
      <c r="CH28" s="73"/>
    </row>
    <row r="29" spans="1:86" ht="13.9" customHeight="1">
      <c r="A29" s="274" t="s">
        <v>338</v>
      </c>
      <c r="B29" s="562" t="s">
        <v>962</v>
      </c>
      <c r="C29" s="562" t="s">
        <v>18</v>
      </c>
      <c r="D29" s="562" t="s">
        <v>7</v>
      </c>
      <c r="E29" s="562" t="s">
        <v>963</v>
      </c>
      <c r="F29" s="562" t="s">
        <v>990</v>
      </c>
      <c r="G29" s="563">
        <v>15</v>
      </c>
      <c r="H29" s="563">
        <v>208.38265000000001</v>
      </c>
      <c r="I29" s="563">
        <v>16938.188289000002</v>
      </c>
      <c r="J29" s="564"/>
      <c r="K29" s="564"/>
      <c r="L29" s="564"/>
      <c r="M29" s="562"/>
      <c r="N29" s="562"/>
      <c r="O29" s="562"/>
      <c r="P29" s="562"/>
      <c r="Q29" s="562"/>
      <c r="BA29" s="137" t="s">
        <v>386</v>
      </c>
      <c r="BB29" s="137" t="s">
        <v>4</v>
      </c>
      <c r="BD29" s="54" t="s">
        <v>56</v>
      </c>
      <c r="BE29" s="136"/>
      <c r="BF29" s="136"/>
      <c r="BH29" s="54" t="s">
        <v>478</v>
      </c>
      <c r="BM29" s="138" t="s">
        <v>503</v>
      </c>
      <c r="BU29" s="49" t="s">
        <v>701</v>
      </c>
      <c r="BV29" s="49"/>
      <c r="BW29" s="49"/>
      <c r="BX29" s="49"/>
      <c r="BY29" s="49"/>
      <c r="BZ29" s="49" t="s">
        <v>56</v>
      </c>
      <c r="CA29" s="49"/>
      <c r="CB29" s="49"/>
      <c r="CD29" s="47" t="s">
        <v>226</v>
      </c>
      <c r="CE29" s="47"/>
      <c r="CF29" s="47" t="s">
        <v>227</v>
      </c>
      <c r="CG29" s="73"/>
      <c r="CH29" s="73"/>
    </row>
    <row r="30" spans="1:86" ht="13.9" customHeight="1">
      <c r="A30" s="274" t="s">
        <v>338</v>
      </c>
      <c r="B30" s="562" t="s">
        <v>962</v>
      </c>
      <c r="C30" s="562" t="s">
        <v>18</v>
      </c>
      <c r="D30" s="562" t="s">
        <v>7</v>
      </c>
      <c r="E30" s="562" t="s">
        <v>963</v>
      </c>
      <c r="F30" s="562" t="s">
        <v>992</v>
      </c>
      <c r="G30" s="563">
        <f>41+214</f>
        <v>255</v>
      </c>
      <c r="H30" s="563">
        <f>32+171</f>
        <v>203</v>
      </c>
      <c r="I30" s="563">
        <f>38648+191272</f>
        <v>229920</v>
      </c>
      <c r="J30" s="564"/>
      <c r="K30" s="564"/>
      <c r="L30" s="564"/>
      <c r="M30" s="562"/>
      <c r="N30" s="562"/>
      <c r="O30" s="562"/>
      <c r="P30" s="562"/>
      <c r="Q30" s="562"/>
      <c r="BD30" s="54" t="s">
        <v>452</v>
      </c>
      <c r="BH30" s="54" t="s">
        <v>476</v>
      </c>
      <c r="BM30" s="138" t="s">
        <v>504</v>
      </c>
      <c r="BU30" s="49" t="s">
        <v>702</v>
      </c>
      <c r="BV30" s="49"/>
      <c r="BW30" s="49"/>
      <c r="BX30" s="49"/>
      <c r="BY30" s="49"/>
      <c r="BZ30" s="49" t="s">
        <v>746</v>
      </c>
      <c r="CA30" s="49"/>
      <c r="CB30" s="49"/>
      <c r="CD30" s="47" t="s">
        <v>228</v>
      </c>
      <c r="CE30" s="47"/>
      <c r="CF30" s="47" t="s">
        <v>229</v>
      </c>
      <c r="CG30" s="73"/>
      <c r="CH30" s="73"/>
    </row>
    <row r="31" spans="1:86" ht="13.9" customHeight="1">
      <c r="A31" s="274" t="s">
        <v>338</v>
      </c>
      <c r="B31" s="562" t="s">
        <v>962</v>
      </c>
      <c r="C31" s="562" t="s">
        <v>18</v>
      </c>
      <c r="D31" s="562" t="s">
        <v>7</v>
      </c>
      <c r="E31" s="562" t="s">
        <v>963</v>
      </c>
      <c r="F31" s="562" t="s">
        <v>993</v>
      </c>
      <c r="G31" s="563">
        <v>117.16666666499999</v>
      </c>
      <c r="H31" s="563">
        <v>1652.7412099999999</v>
      </c>
      <c r="I31" s="563">
        <v>275356.13443500001</v>
      </c>
      <c r="J31" s="564"/>
      <c r="K31" s="564"/>
      <c r="L31" s="564"/>
      <c r="M31" s="562"/>
      <c r="N31" s="562"/>
      <c r="O31" s="562"/>
      <c r="P31" s="562"/>
      <c r="Q31" s="562"/>
      <c r="BD31" s="54" t="s">
        <v>453</v>
      </c>
      <c r="BH31" s="54" t="s">
        <v>477</v>
      </c>
      <c r="BM31" s="138" t="s">
        <v>505</v>
      </c>
      <c r="BU31" s="49" t="s">
        <v>703</v>
      </c>
      <c r="BV31" s="49"/>
      <c r="BW31" s="49"/>
      <c r="BX31" s="49"/>
      <c r="BY31" s="49"/>
      <c r="BZ31" s="49" t="s">
        <v>737</v>
      </c>
      <c r="CA31" s="49"/>
      <c r="CB31" s="49"/>
      <c r="CD31" s="47" t="s">
        <v>230</v>
      </c>
      <c r="CE31" s="47"/>
      <c r="CF31" s="47" t="s">
        <v>216</v>
      </c>
      <c r="CG31" s="73"/>
      <c r="CH31" s="73"/>
    </row>
    <row r="32" spans="1:86" ht="13.9" customHeight="1">
      <c r="A32" s="274" t="s">
        <v>338</v>
      </c>
      <c r="B32" s="562" t="s">
        <v>962</v>
      </c>
      <c r="C32" s="562" t="s">
        <v>18</v>
      </c>
      <c r="D32" s="562" t="s">
        <v>7</v>
      </c>
      <c r="E32" s="562" t="s">
        <v>963</v>
      </c>
      <c r="F32" s="562" t="s">
        <v>994</v>
      </c>
      <c r="G32" s="563">
        <v>69.416666664999994</v>
      </c>
      <c r="H32" s="563">
        <v>1096.188686</v>
      </c>
      <c r="I32" s="563">
        <v>324608.08392499998</v>
      </c>
      <c r="J32" s="564"/>
      <c r="K32" s="564"/>
      <c r="L32" s="564"/>
      <c r="M32" s="562"/>
      <c r="N32" s="562"/>
      <c r="O32" s="562"/>
      <c r="P32" s="562"/>
      <c r="Q32" s="562"/>
      <c r="BA32" s="134" t="s">
        <v>432</v>
      </c>
      <c r="BD32" s="54" t="s">
        <v>183</v>
      </c>
      <c r="BH32" s="54" t="s">
        <v>283</v>
      </c>
      <c r="BM32" s="138" t="s">
        <v>506</v>
      </c>
      <c r="BU32" s="49" t="s">
        <v>720</v>
      </c>
      <c r="BV32" s="49"/>
      <c r="BW32" s="49"/>
      <c r="BX32" s="49"/>
      <c r="BY32" s="49"/>
      <c r="BZ32" s="49" t="s">
        <v>183</v>
      </c>
      <c r="CA32" s="49"/>
      <c r="CB32" s="49"/>
      <c r="CD32" s="47" t="s">
        <v>231</v>
      </c>
      <c r="CE32" s="47"/>
      <c r="CF32" s="47" t="s">
        <v>214</v>
      </c>
      <c r="CG32" s="73"/>
      <c r="CH32" s="73"/>
    </row>
    <row r="33" spans="1:86" ht="13.9" customHeight="1">
      <c r="A33" s="274" t="s">
        <v>338</v>
      </c>
      <c r="B33" s="562" t="s">
        <v>962</v>
      </c>
      <c r="C33" s="562" t="s">
        <v>18</v>
      </c>
      <c r="D33" s="562" t="s">
        <v>7</v>
      </c>
      <c r="E33" s="562" t="s">
        <v>963</v>
      </c>
      <c r="F33" s="562" t="s">
        <v>995</v>
      </c>
      <c r="G33" s="563">
        <v>49.25</v>
      </c>
      <c r="H33" s="563">
        <v>1171.6148045</v>
      </c>
      <c r="I33" s="563">
        <v>395116.84922500001</v>
      </c>
      <c r="J33" s="564"/>
      <c r="K33" s="562"/>
      <c r="L33" s="562"/>
      <c r="M33" s="564"/>
      <c r="N33" s="565"/>
      <c r="O33" s="565"/>
      <c r="P33" s="565"/>
      <c r="Q33" s="565"/>
      <c r="BA33" s="54" t="s">
        <v>18</v>
      </c>
      <c r="BD33" s="54" t="s">
        <v>444</v>
      </c>
      <c r="BM33" s="138" t="s">
        <v>507</v>
      </c>
      <c r="BU33" s="49" t="s">
        <v>704</v>
      </c>
      <c r="BV33" s="49"/>
      <c r="BW33" s="49"/>
      <c r="BX33" s="49"/>
      <c r="BY33" s="49"/>
      <c r="BZ33" s="49" t="s">
        <v>745</v>
      </c>
      <c r="CA33" s="49"/>
      <c r="CB33" s="49"/>
      <c r="CD33" s="47" t="s">
        <v>232</v>
      </c>
      <c r="CE33" s="47"/>
      <c r="CF33" s="47" t="s">
        <v>233</v>
      </c>
      <c r="CG33" s="73"/>
      <c r="CH33" s="73"/>
    </row>
    <row r="34" spans="1:86" ht="13.9" customHeight="1">
      <c r="A34" s="274" t="s">
        <v>338</v>
      </c>
      <c r="B34" s="562" t="s">
        <v>962</v>
      </c>
      <c r="C34" s="562" t="s">
        <v>18</v>
      </c>
      <c r="D34" s="562" t="s">
        <v>7</v>
      </c>
      <c r="E34" s="562" t="s">
        <v>963</v>
      </c>
      <c r="F34" s="562" t="s">
        <v>991</v>
      </c>
      <c r="G34" s="563">
        <v>53</v>
      </c>
      <c r="H34" s="563">
        <v>548.85</v>
      </c>
      <c r="I34" s="563">
        <v>94284.944936999993</v>
      </c>
      <c r="J34" s="562"/>
      <c r="K34" s="562"/>
      <c r="L34" s="562"/>
      <c r="M34" s="564"/>
      <c r="N34" s="565"/>
      <c r="O34" s="565"/>
      <c r="P34" s="565"/>
      <c r="Q34" s="565"/>
      <c r="BA34" s="54" t="s">
        <v>20</v>
      </c>
      <c r="BD34" s="54" t="s">
        <v>454</v>
      </c>
      <c r="BM34" s="138" t="s">
        <v>508</v>
      </c>
      <c r="BU34" s="49" t="s">
        <v>721</v>
      </c>
      <c r="BV34" s="49"/>
      <c r="BW34" s="49"/>
      <c r="BX34" s="49"/>
      <c r="BY34" s="49"/>
      <c r="BZ34" s="49" t="s">
        <v>194</v>
      </c>
      <c r="CA34" s="49"/>
      <c r="CB34" s="49"/>
      <c r="CD34" s="47" t="s">
        <v>234</v>
      </c>
      <c r="CE34" s="47"/>
      <c r="CF34" s="47" t="s">
        <v>215</v>
      </c>
      <c r="CG34" s="73"/>
      <c r="CH34" s="73"/>
    </row>
    <row r="35" spans="1:86" ht="13.9" customHeight="1">
      <c r="A35" s="274" t="s">
        <v>338</v>
      </c>
      <c r="B35" s="562" t="s">
        <v>962</v>
      </c>
      <c r="C35" s="562" t="s">
        <v>18</v>
      </c>
      <c r="D35" s="562" t="s">
        <v>7</v>
      </c>
      <c r="E35" s="562" t="s">
        <v>963</v>
      </c>
      <c r="F35" s="562" t="s">
        <v>996</v>
      </c>
      <c r="G35" s="563">
        <v>28</v>
      </c>
      <c r="H35" s="563">
        <v>2.36355</v>
      </c>
      <c r="I35" s="563">
        <v>2076.7230728</v>
      </c>
      <c r="J35" s="562"/>
      <c r="K35" s="564"/>
      <c r="L35" s="564"/>
      <c r="M35" s="564"/>
      <c r="N35" s="565"/>
      <c r="O35" s="565"/>
      <c r="P35" s="565"/>
      <c r="Q35" s="565"/>
      <c r="BA35" s="54" t="s">
        <v>22</v>
      </c>
      <c r="BD35" s="54" t="s">
        <v>455</v>
      </c>
      <c r="BH35" s="134" t="s">
        <v>650</v>
      </c>
      <c r="BM35" s="138" t="s">
        <v>509</v>
      </c>
      <c r="BU35" s="49" t="s">
        <v>705</v>
      </c>
      <c r="BV35" s="49"/>
      <c r="BW35" s="49"/>
      <c r="BX35" s="49"/>
      <c r="BY35" s="49"/>
      <c r="BZ35" s="49" t="s">
        <v>730</v>
      </c>
      <c r="CA35" s="49"/>
      <c r="CB35" s="49"/>
      <c r="CD35" s="47" t="s">
        <v>235</v>
      </c>
      <c r="CE35" s="47"/>
      <c r="CF35" s="47"/>
      <c r="CG35" s="73"/>
      <c r="CH35" s="73"/>
    </row>
    <row r="36" spans="1:86" ht="13.9" customHeight="1">
      <c r="A36" s="274" t="s">
        <v>338</v>
      </c>
      <c r="B36" s="562" t="s">
        <v>962</v>
      </c>
      <c r="C36" s="562" t="s">
        <v>18</v>
      </c>
      <c r="D36" s="562" t="s">
        <v>7</v>
      </c>
      <c r="E36" s="562" t="s">
        <v>963</v>
      </c>
      <c r="F36" s="562" t="s">
        <v>997</v>
      </c>
      <c r="G36" s="563">
        <v>14</v>
      </c>
      <c r="H36" s="563">
        <v>201.70590000000001</v>
      </c>
      <c r="I36" s="563">
        <v>36294.779748000001</v>
      </c>
      <c r="J36" s="564"/>
      <c r="K36" s="562"/>
      <c r="L36" s="562"/>
      <c r="M36" s="564"/>
      <c r="N36" s="565"/>
      <c r="O36" s="565"/>
      <c r="P36" s="565"/>
      <c r="Q36" s="565"/>
      <c r="BA36" s="54" t="s">
        <v>24</v>
      </c>
      <c r="BD36" s="49" t="s">
        <v>457</v>
      </c>
      <c r="BH36" s="54" t="s">
        <v>757</v>
      </c>
      <c r="BM36" s="138" t="s">
        <v>510</v>
      </c>
      <c r="BU36" s="49" t="s">
        <v>722</v>
      </c>
      <c r="BV36" s="49"/>
      <c r="BW36" s="49"/>
      <c r="BX36" s="49"/>
      <c r="BY36" s="49"/>
      <c r="BZ36" s="49" t="s">
        <v>740</v>
      </c>
      <c r="CA36" s="49"/>
      <c r="CB36" s="49"/>
      <c r="CD36" s="47" t="s">
        <v>236</v>
      </c>
      <c r="CE36" s="47"/>
      <c r="CF36" s="47"/>
      <c r="CG36" s="73"/>
      <c r="CH36" s="73"/>
    </row>
    <row r="37" spans="1:86" ht="13.9" customHeight="1">
      <c r="A37" s="274" t="s">
        <v>338</v>
      </c>
      <c r="B37" s="562" t="s">
        <v>962</v>
      </c>
      <c r="C37" s="562" t="s">
        <v>18</v>
      </c>
      <c r="D37" s="562" t="s">
        <v>7</v>
      </c>
      <c r="E37" s="562" t="s">
        <v>963</v>
      </c>
      <c r="F37" s="562" t="s">
        <v>989</v>
      </c>
      <c r="G37" s="563">
        <v>294</v>
      </c>
      <c r="H37" s="563">
        <v>4802.4215999999997</v>
      </c>
      <c r="I37" s="563">
        <v>1007833.7496400001</v>
      </c>
      <c r="J37" s="564"/>
      <c r="K37" s="564"/>
      <c r="L37" s="564"/>
      <c r="M37" s="562"/>
      <c r="N37" s="562"/>
      <c r="O37" s="562"/>
      <c r="P37" s="562"/>
      <c r="Q37" s="562"/>
      <c r="BA37" s="54" t="s">
        <v>421</v>
      </c>
      <c r="BD37" s="49" t="s">
        <v>456</v>
      </c>
      <c r="BH37" s="54" t="s">
        <v>651</v>
      </c>
      <c r="BM37" s="138" t="s">
        <v>511</v>
      </c>
      <c r="BU37" s="49" t="s">
        <v>706</v>
      </c>
      <c r="BV37" s="49"/>
      <c r="BW37" s="49"/>
      <c r="BX37" s="49"/>
      <c r="BY37" s="49"/>
      <c r="BZ37" s="49" t="s">
        <v>731</v>
      </c>
      <c r="CA37" s="49"/>
      <c r="CB37" s="49"/>
      <c r="CD37" s="47" t="s">
        <v>237</v>
      </c>
      <c r="CE37" s="47"/>
      <c r="CF37" s="47"/>
      <c r="CG37" s="73"/>
      <c r="CH37" s="73"/>
    </row>
    <row r="38" spans="1:86" ht="13.9" customHeight="1">
      <c r="A38" s="274" t="s">
        <v>338</v>
      </c>
      <c r="B38" s="562" t="s">
        <v>962</v>
      </c>
      <c r="C38" s="562" t="s">
        <v>18</v>
      </c>
      <c r="D38" s="562" t="s">
        <v>7</v>
      </c>
      <c r="E38" s="562" t="s">
        <v>963</v>
      </c>
      <c r="F38" s="562" t="s">
        <v>998</v>
      </c>
      <c r="G38" s="563">
        <v>16.25</v>
      </c>
      <c r="H38" s="563">
        <v>254.499638785</v>
      </c>
      <c r="I38" s="563">
        <v>90232.472017499997</v>
      </c>
      <c r="J38" s="562"/>
      <c r="K38" s="564"/>
      <c r="L38" s="562"/>
      <c r="M38" s="564"/>
      <c r="N38" s="565"/>
      <c r="O38" s="565"/>
      <c r="P38" s="565"/>
      <c r="Q38" s="565"/>
      <c r="BD38" s="49" t="s">
        <v>458</v>
      </c>
      <c r="BH38" s="54" t="s">
        <v>652</v>
      </c>
      <c r="BM38" s="138" t="s">
        <v>512</v>
      </c>
      <c r="BU38" s="49" t="s">
        <v>723</v>
      </c>
      <c r="BV38" s="49"/>
      <c r="BW38" s="49"/>
      <c r="BX38" s="49"/>
      <c r="BY38" s="49"/>
      <c r="BZ38" s="49" t="s">
        <v>732</v>
      </c>
      <c r="CA38" s="49"/>
      <c r="CB38" s="49"/>
      <c r="CD38" s="47" t="s">
        <v>238</v>
      </c>
      <c r="CE38" s="47"/>
      <c r="CF38" s="47"/>
      <c r="CG38" s="73"/>
      <c r="CH38" s="73"/>
    </row>
    <row r="39" spans="1:86" ht="13.9" customHeight="1">
      <c r="A39" s="274" t="s">
        <v>338</v>
      </c>
      <c r="B39" s="562" t="s">
        <v>962</v>
      </c>
      <c r="C39" s="562" t="s">
        <v>18</v>
      </c>
      <c r="D39" s="562" t="s">
        <v>7</v>
      </c>
      <c r="E39" s="562" t="s">
        <v>963</v>
      </c>
      <c r="F39" s="562" t="s">
        <v>985</v>
      </c>
      <c r="G39" s="563">
        <v>88</v>
      </c>
      <c r="H39" s="563">
        <v>1890.5935769</v>
      </c>
      <c r="I39" s="563">
        <v>619575.69269000005</v>
      </c>
      <c r="J39" s="564"/>
      <c r="K39" s="564"/>
      <c r="L39" s="564"/>
      <c r="M39" s="562"/>
      <c r="N39" s="562"/>
      <c r="O39" s="562"/>
      <c r="P39" s="562"/>
      <c r="Q39" s="562"/>
      <c r="BD39" s="49" t="s">
        <v>459</v>
      </c>
      <c r="BH39" s="54" t="s">
        <v>653</v>
      </c>
      <c r="BM39" s="138" t="s">
        <v>513</v>
      </c>
      <c r="BU39" s="49" t="s">
        <v>724</v>
      </c>
      <c r="BV39" s="49"/>
      <c r="BW39" s="49"/>
      <c r="BX39" s="49"/>
      <c r="BY39" s="49"/>
      <c r="BZ39" s="49" t="s">
        <v>743</v>
      </c>
      <c r="CA39" s="49"/>
      <c r="CB39" s="49"/>
      <c r="CD39" s="47" t="s">
        <v>239</v>
      </c>
      <c r="CE39" s="47"/>
      <c r="CF39" s="47"/>
      <c r="CG39" s="73"/>
      <c r="CH39" s="73"/>
    </row>
    <row r="40" spans="1:86" ht="13.9" customHeight="1">
      <c r="A40" s="274" t="s">
        <v>338</v>
      </c>
      <c r="B40" s="562" t="s">
        <v>962</v>
      </c>
      <c r="C40" s="562" t="s">
        <v>18</v>
      </c>
      <c r="D40" s="562" t="s">
        <v>7</v>
      </c>
      <c r="E40" s="562" t="s">
        <v>963</v>
      </c>
      <c r="F40" s="562" t="s">
        <v>999</v>
      </c>
      <c r="G40" s="563">
        <f>482+409</f>
        <v>891</v>
      </c>
      <c r="H40" s="563">
        <f>585+509</f>
        <v>1094</v>
      </c>
      <c r="I40" s="563">
        <f>780028+632885</f>
        <v>1412913</v>
      </c>
      <c r="J40" s="562"/>
      <c r="K40" s="562"/>
      <c r="L40" s="562"/>
      <c r="M40" s="564"/>
      <c r="N40" s="565"/>
      <c r="O40" s="565"/>
      <c r="P40" s="565"/>
      <c r="Q40" s="565"/>
      <c r="BA40" s="54" t="s">
        <v>433</v>
      </c>
      <c r="BD40" s="49" t="s">
        <v>460</v>
      </c>
      <c r="BH40" s="54" t="s">
        <v>654</v>
      </c>
      <c r="BM40" s="138" t="s">
        <v>514</v>
      </c>
      <c r="BU40" s="49" t="s">
        <v>725</v>
      </c>
      <c r="BV40" s="49"/>
      <c r="BW40" s="49"/>
      <c r="BX40" s="49"/>
      <c r="BY40" s="49"/>
      <c r="BZ40" s="49" t="s">
        <v>733</v>
      </c>
      <c r="CA40" s="49"/>
      <c r="CB40" s="49"/>
    </row>
    <row r="41" spans="1:86" ht="13.9" customHeight="1">
      <c r="A41" s="274" t="s">
        <v>338</v>
      </c>
      <c r="B41" s="562" t="s">
        <v>962</v>
      </c>
      <c r="C41" s="562" t="s">
        <v>18</v>
      </c>
      <c r="D41" s="562" t="s">
        <v>7</v>
      </c>
      <c r="E41" s="562" t="s">
        <v>963</v>
      </c>
      <c r="F41" s="562" t="s">
        <v>1000</v>
      </c>
      <c r="G41" s="563">
        <v>113</v>
      </c>
      <c r="H41" s="563">
        <v>93.25779</v>
      </c>
      <c r="I41" s="563">
        <v>116912.52082000001</v>
      </c>
      <c r="J41" s="564"/>
      <c r="K41" s="564"/>
      <c r="L41" s="564"/>
      <c r="M41" s="562"/>
      <c r="N41" s="562"/>
      <c r="O41" s="562"/>
      <c r="P41" s="562"/>
      <c r="Q41" s="562"/>
      <c r="BA41" s="54" t="s">
        <v>40</v>
      </c>
      <c r="BD41" s="49" t="s">
        <v>461</v>
      </c>
      <c r="BH41" s="54" t="s">
        <v>655</v>
      </c>
      <c r="BM41" s="138" t="s">
        <v>515</v>
      </c>
      <c r="BU41" s="49" t="s">
        <v>707</v>
      </c>
      <c r="BV41" s="49"/>
      <c r="BW41" s="49"/>
      <c r="BX41" s="49"/>
      <c r="BY41" s="49"/>
      <c r="BZ41" s="49" t="s">
        <v>735</v>
      </c>
      <c r="CA41" s="49"/>
      <c r="CB41" s="49"/>
    </row>
    <row r="42" spans="1:86" ht="13.9" customHeight="1">
      <c r="A42" s="274" t="s">
        <v>338</v>
      </c>
      <c r="B42" s="562" t="s">
        <v>962</v>
      </c>
      <c r="C42" s="562" t="s">
        <v>18</v>
      </c>
      <c r="D42" s="562" t="s">
        <v>7</v>
      </c>
      <c r="E42" s="562" t="s">
        <v>963</v>
      </c>
      <c r="F42" s="562" t="s">
        <v>1001</v>
      </c>
      <c r="G42" s="563">
        <v>43</v>
      </c>
      <c r="H42" s="563">
        <v>4.67164</v>
      </c>
      <c r="I42" s="563">
        <v>6327.0212193999996</v>
      </c>
      <c r="J42" s="564"/>
      <c r="K42" s="564"/>
      <c r="L42" s="564"/>
      <c r="M42" s="564"/>
      <c r="N42" s="562"/>
      <c r="O42" s="562"/>
      <c r="P42" s="562"/>
      <c r="Q42" s="562"/>
      <c r="BA42" s="54" t="s">
        <v>24</v>
      </c>
      <c r="BD42" s="49" t="s">
        <v>462</v>
      </c>
      <c r="BH42" s="54" t="s">
        <v>656</v>
      </c>
      <c r="BM42" s="138" t="s">
        <v>516</v>
      </c>
      <c r="BU42" s="49" t="s">
        <v>708</v>
      </c>
      <c r="BV42" s="49"/>
      <c r="BW42" s="49"/>
      <c r="BX42" s="49"/>
      <c r="BY42" s="49"/>
      <c r="BZ42" s="49" t="s">
        <v>461</v>
      </c>
      <c r="CA42" s="49"/>
      <c r="CB42" s="49"/>
    </row>
    <row r="43" spans="1:86" ht="13.9" customHeight="1">
      <c r="A43" s="274" t="s">
        <v>338</v>
      </c>
      <c r="B43" s="562" t="s">
        <v>962</v>
      </c>
      <c r="C43" s="562" t="s">
        <v>18</v>
      </c>
      <c r="D43" s="562" t="s">
        <v>7</v>
      </c>
      <c r="E43" s="562" t="s">
        <v>1002</v>
      </c>
      <c r="F43" s="564" t="s">
        <v>971</v>
      </c>
      <c r="G43" s="563">
        <v>311.75</v>
      </c>
      <c r="H43" s="563">
        <v>114.235512</v>
      </c>
      <c r="I43" s="563">
        <v>127104.1720065</v>
      </c>
      <c r="J43" s="564"/>
      <c r="K43" s="562"/>
      <c r="L43" s="562"/>
      <c r="M43" s="564"/>
      <c r="N43" s="565"/>
      <c r="O43" s="565"/>
      <c r="P43" s="565"/>
      <c r="Q43" s="565"/>
      <c r="BA43" s="54" t="s">
        <v>421</v>
      </c>
      <c r="BD43" s="49" t="s">
        <v>463</v>
      </c>
      <c r="BH43" s="54" t="s">
        <v>657</v>
      </c>
      <c r="BM43" s="138" t="s">
        <v>517</v>
      </c>
      <c r="BU43" s="49" t="s">
        <v>710</v>
      </c>
      <c r="BV43" s="49"/>
      <c r="BW43" s="49"/>
      <c r="BX43" s="49"/>
      <c r="BY43" s="49"/>
      <c r="BZ43" s="49" t="s">
        <v>736</v>
      </c>
      <c r="CA43" s="49"/>
      <c r="CB43" s="49"/>
    </row>
    <row r="44" spans="1:86" ht="13.9" customHeight="1">
      <c r="A44" s="437" t="s">
        <v>338</v>
      </c>
      <c r="B44" s="564" t="s">
        <v>962</v>
      </c>
      <c r="C44" s="564" t="s">
        <v>18</v>
      </c>
      <c r="D44" s="564" t="s">
        <v>7</v>
      </c>
      <c r="E44" s="564" t="s">
        <v>1002</v>
      </c>
      <c r="F44" s="564" t="s">
        <v>972</v>
      </c>
      <c r="G44" s="566">
        <v>1787.5</v>
      </c>
      <c r="H44" s="566">
        <v>655.71693500000003</v>
      </c>
      <c r="I44" s="566">
        <v>679485.12699500006</v>
      </c>
      <c r="J44" s="564"/>
      <c r="K44" s="564"/>
      <c r="L44" s="564"/>
      <c r="M44" s="564"/>
      <c r="N44" s="564"/>
      <c r="O44" s="564"/>
      <c r="P44" s="564"/>
      <c r="Q44" s="564"/>
      <c r="BD44" s="54" t="s">
        <v>449</v>
      </c>
      <c r="BH44" s="54" t="s">
        <v>658</v>
      </c>
      <c r="BM44" s="138" t="s">
        <v>518</v>
      </c>
      <c r="BU44" s="49" t="s">
        <v>711</v>
      </c>
      <c r="BV44" s="49"/>
      <c r="BW44" s="49"/>
      <c r="BX44" s="49"/>
      <c r="BY44" s="49"/>
      <c r="CA44" s="49"/>
      <c r="CB44" s="49"/>
    </row>
    <row r="45" spans="1:86" ht="13.9" customHeight="1">
      <c r="A45" s="437" t="s">
        <v>338</v>
      </c>
      <c r="B45" s="564" t="s">
        <v>962</v>
      </c>
      <c r="C45" s="564" t="s">
        <v>18</v>
      </c>
      <c r="D45" s="564" t="s">
        <v>7</v>
      </c>
      <c r="E45" s="564" t="s">
        <v>1002</v>
      </c>
      <c r="F45" s="564" t="s">
        <v>978</v>
      </c>
      <c r="G45" s="566">
        <v>326.5</v>
      </c>
      <c r="H45" s="566">
        <v>67.965429939499998</v>
      </c>
      <c r="I45" s="566">
        <v>269383.070045</v>
      </c>
      <c r="J45" s="564"/>
      <c r="K45" s="564"/>
      <c r="L45" s="564"/>
      <c r="M45" s="564"/>
      <c r="N45" s="564"/>
      <c r="O45" s="564"/>
      <c r="P45" s="564"/>
      <c r="Q45" s="564"/>
      <c r="BH45" s="54" t="s">
        <v>114</v>
      </c>
      <c r="BM45" s="138" t="s">
        <v>519</v>
      </c>
      <c r="BV45" s="49"/>
      <c r="BW45" s="49"/>
      <c r="BX45" s="49"/>
      <c r="BY45" s="49"/>
      <c r="CA45" s="49"/>
      <c r="CB45" s="49"/>
    </row>
    <row r="46" spans="1:86" ht="13.9" customHeight="1">
      <c r="A46" s="274" t="s">
        <v>338</v>
      </c>
      <c r="B46" s="562" t="s">
        <v>962</v>
      </c>
      <c r="C46" s="562" t="s">
        <v>18</v>
      </c>
      <c r="D46" s="562" t="s">
        <v>7</v>
      </c>
      <c r="E46" s="562" t="s">
        <v>1002</v>
      </c>
      <c r="F46" s="562" t="s">
        <v>275</v>
      </c>
      <c r="G46" s="563">
        <v>362</v>
      </c>
      <c r="H46" s="563">
        <v>125.84166</v>
      </c>
      <c r="I46" s="563">
        <v>133571.66953499999</v>
      </c>
      <c r="J46" s="564"/>
      <c r="K46" s="564"/>
      <c r="L46" s="564"/>
      <c r="M46" s="562"/>
      <c r="N46" s="562"/>
      <c r="O46" s="562"/>
      <c r="P46" s="562"/>
      <c r="Q46" s="562"/>
      <c r="BA46" s="134" t="s">
        <v>305</v>
      </c>
      <c r="BH46" s="54" t="s">
        <v>115</v>
      </c>
      <c r="BM46" s="138" t="s">
        <v>520</v>
      </c>
      <c r="BV46" s="49"/>
      <c r="BW46" s="49"/>
      <c r="BX46" s="49"/>
      <c r="BY46" s="49"/>
      <c r="BZ46" s="49"/>
      <c r="CA46" s="49"/>
      <c r="CB46" s="49"/>
    </row>
    <row r="47" spans="1:86" ht="13.9" customHeight="1">
      <c r="A47" s="274" t="s">
        <v>338</v>
      </c>
      <c r="B47" s="562" t="s">
        <v>962</v>
      </c>
      <c r="C47" s="562" t="s">
        <v>18</v>
      </c>
      <c r="D47" s="562" t="s">
        <v>7</v>
      </c>
      <c r="E47" s="562" t="s">
        <v>1002</v>
      </c>
      <c r="F47" s="562" t="s">
        <v>982</v>
      </c>
      <c r="G47" s="563">
        <f>1824+2042</f>
        <v>3866</v>
      </c>
      <c r="H47" s="563">
        <f>5830+5567</f>
        <v>11397</v>
      </c>
      <c r="I47" s="563">
        <f>5656442+5757778</f>
        <v>11414220</v>
      </c>
      <c r="J47" s="564"/>
      <c r="K47" s="564"/>
      <c r="L47" s="564"/>
      <c r="M47" s="564"/>
      <c r="N47" s="562"/>
      <c r="O47" s="562"/>
      <c r="P47" s="562"/>
      <c r="Q47" s="562"/>
      <c r="BA47" s="54" t="s">
        <v>7</v>
      </c>
      <c r="BD47" s="134" t="s">
        <v>290</v>
      </c>
      <c r="BH47" s="54" t="s">
        <v>116</v>
      </c>
      <c r="BM47" s="138" t="s">
        <v>521</v>
      </c>
      <c r="BU47" s="49"/>
      <c r="BV47" s="49"/>
      <c r="BW47" s="49"/>
      <c r="BX47" s="49"/>
      <c r="BY47" s="49"/>
      <c r="BZ47" s="49"/>
      <c r="CA47" s="49"/>
      <c r="CB47" s="49"/>
    </row>
    <row r="48" spans="1:86" ht="13.9" customHeight="1">
      <c r="A48" s="274" t="s">
        <v>338</v>
      </c>
      <c r="B48" s="562" t="s">
        <v>962</v>
      </c>
      <c r="C48" s="562" t="s">
        <v>18</v>
      </c>
      <c r="D48" s="562" t="s">
        <v>7</v>
      </c>
      <c r="E48" s="562" t="s">
        <v>1002</v>
      </c>
      <c r="F48" s="562" t="s">
        <v>1003</v>
      </c>
      <c r="G48" s="563">
        <v>65.5</v>
      </c>
      <c r="H48" s="563">
        <v>540.67416844499996</v>
      </c>
      <c r="I48" s="563">
        <v>89972.827451499994</v>
      </c>
      <c r="J48" s="564"/>
      <c r="K48" s="562"/>
      <c r="L48" s="562"/>
      <c r="M48" s="564"/>
      <c r="N48" s="565"/>
      <c r="O48" s="565"/>
      <c r="P48" s="565"/>
      <c r="Q48" s="565"/>
      <c r="BA48" s="54" t="s">
        <v>99</v>
      </c>
      <c r="BD48" s="54" t="s">
        <v>464</v>
      </c>
      <c r="BM48" s="138" t="s">
        <v>522</v>
      </c>
      <c r="BV48" s="49"/>
      <c r="BW48" s="49"/>
      <c r="BX48" s="49"/>
      <c r="BY48" s="49"/>
      <c r="BZ48" s="49"/>
      <c r="CA48" s="49"/>
      <c r="CB48" s="49"/>
    </row>
    <row r="49" spans="1:80" ht="13.9" customHeight="1">
      <c r="A49" s="274" t="s">
        <v>338</v>
      </c>
      <c r="B49" s="562" t="s">
        <v>962</v>
      </c>
      <c r="C49" s="562" t="s">
        <v>18</v>
      </c>
      <c r="D49" s="562" t="s">
        <v>7</v>
      </c>
      <c r="E49" s="562" t="s">
        <v>1002</v>
      </c>
      <c r="F49" s="562" t="s">
        <v>987</v>
      </c>
      <c r="G49" s="563">
        <f>11+13</f>
        <v>24</v>
      </c>
      <c r="H49" s="563">
        <f>30+92</f>
        <v>122</v>
      </c>
      <c r="I49" s="563">
        <f>86065+30568</f>
        <v>116633</v>
      </c>
      <c r="J49" s="562"/>
      <c r="K49" s="564"/>
      <c r="L49" s="562"/>
      <c r="M49" s="564"/>
      <c r="N49" s="565"/>
      <c r="O49" s="565"/>
      <c r="P49" s="565"/>
      <c r="Q49" s="565"/>
      <c r="BA49" s="54" t="s">
        <v>211</v>
      </c>
      <c r="BD49" s="54" t="s">
        <v>465</v>
      </c>
      <c r="BM49" s="138" t="s">
        <v>523</v>
      </c>
      <c r="BV49" s="49"/>
      <c r="BW49" s="49"/>
      <c r="BX49" s="49"/>
      <c r="BY49" s="49"/>
      <c r="BZ49" s="49"/>
      <c r="CA49" s="49"/>
      <c r="CB49" s="49"/>
    </row>
    <row r="50" spans="1:80" ht="13.9" customHeight="1">
      <c r="A50" s="274" t="s">
        <v>338</v>
      </c>
      <c r="B50" s="562" t="s">
        <v>962</v>
      </c>
      <c r="C50" s="562" t="s">
        <v>18</v>
      </c>
      <c r="D50" s="562" t="s">
        <v>7</v>
      </c>
      <c r="E50" s="562" t="s">
        <v>1002</v>
      </c>
      <c r="F50" s="562" t="s">
        <v>1005</v>
      </c>
      <c r="G50" s="563">
        <v>154</v>
      </c>
      <c r="H50" s="563">
        <v>3294.9463755000002</v>
      </c>
      <c r="I50" s="563">
        <v>740810.92969000002</v>
      </c>
      <c r="J50" s="564"/>
      <c r="K50" s="564"/>
      <c r="L50" s="564"/>
      <c r="M50" s="562"/>
      <c r="N50" s="562"/>
      <c r="O50" s="562"/>
      <c r="P50" s="562"/>
      <c r="Q50" s="562"/>
      <c r="BA50" s="54" t="s">
        <v>423</v>
      </c>
      <c r="BD50" s="54" t="s">
        <v>466</v>
      </c>
      <c r="BM50" s="138" t="s">
        <v>524</v>
      </c>
      <c r="BV50" s="49"/>
      <c r="BW50" s="49"/>
      <c r="BX50" s="49"/>
      <c r="BY50" s="49"/>
      <c r="BZ50" s="49"/>
      <c r="CA50" s="49"/>
      <c r="CB50" s="49"/>
    </row>
    <row r="51" spans="1:80" ht="13.9" customHeight="1">
      <c r="A51" s="274" t="s">
        <v>338</v>
      </c>
      <c r="B51" s="562" t="s">
        <v>962</v>
      </c>
      <c r="C51" s="562" t="s">
        <v>18</v>
      </c>
      <c r="D51" s="562" t="s">
        <v>7</v>
      </c>
      <c r="E51" s="562" t="s">
        <v>1002</v>
      </c>
      <c r="F51" s="562" t="s">
        <v>988</v>
      </c>
      <c r="G51" s="563">
        <v>375.5</v>
      </c>
      <c r="H51" s="563">
        <v>5736.3297255500001</v>
      </c>
      <c r="I51" s="563">
        <v>786673.70043500001</v>
      </c>
      <c r="J51" s="564"/>
      <c r="K51" s="564"/>
      <c r="L51" s="564"/>
      <c r="M51" s="562"/>
      <c r="N51" s="562"/>
      <c r="O51" s="562"/>
      <c r="P51" s="562"/>
      <c r="Q51" s="562"/>
      <c r="BA51" s="54" t="s">
        <v>424</v>
      </c>
      <c r="BM51" s="138" t="s">
        <v>93</v>
      </c>
      <c r="BV51" s="49"/>
      <c r="BW51" s="49"/>
      <c r="BX51" s="49"/>
      <c r="BY51" s="49"/>
      <c r="BZ51" s="49"/>
      <c r="CA51" s="49"/>
      <c r="CB51" s="49"/>
    </row>
    <row r="52" spans="1:80" ht="13.9" customHeight="1">
      <c r="A52" s="274" t="s">
        <v>338</v>
      </c>
      <c r="B52" s="562" t="s">
        <v>962</v>
      </c>
      <c r="C52" s="562" t="s">
        <v>18</v>
      </c>
      <c r="D52" s="562" t="s">
        <v>7</v>
      </c>
      <c r="E52" s="562" t="s">
        <v>1002</v>
      </c>
      <c r="F52" s="562" t="s">
        <v>992</v>
      </c>
      <c r="G52" s="563">
        <v>11</v>
      </c>
      <c r="H52" s="563">
        <v>9.6768999999999998</v>
      </c>
      <c r="I52" s="563">
        <v>9754.8374965999992</v>
      </c>
      <c r="J52" s="562"/>
      <c r="K52" s="562"/>
      <c r="L52" s="562"/>
      <c r="M52" s="562"/>
      <c r="N52" s="562"/>
      <c r="O52" s="562"/>
      <c r="P52" s="562"/>
      <c r="Q52" s="562"/>
      <c r="BA52" s="54" t="s">
        <v>276</v>
      </c>
      <c r="BM52" s="138" t="s">
        <v>525</v>
      </c>
    </row>
    <row r="53" spans="1:80" ht="13.9" customHeight="1">
      <c r="A53" s="274" t="s">
        <v>338</v>
      </c>
      <c r="B53" s="562" t="s">
        <v>962</v>
      </c>
      <c r="C53" s="562" t="s">
        <v>18</v>
      </c>
      <c r="D53" s="562" t="s">
        <v>7</v>
      </c>
      <c r="E53" s="562" t="s">
        <v>1002</v>
      </c>
      <c r="F53" s="562" t="s">
        <v>993</v>
      </c>
      <c r="G53" s="563">
        <v>82</v>
      </c>
      <c r="H53" s="563">
        <v>1294.5787796499999</v>
      </c>
      <c r="I53" s="563">
        <v>155207.9356045</v>
      </c>
      <c r="J53" s="564"/>
      <c r="K53" s="562"/>
      <c r="L53" s="562"/>
      <c r="M53" s="564"/>
      <c r="N53" s="565"/>
      <c r="O53" s="565"/>
      <c r="P53" s="565"/>
      <c r="Q53" s="565"/>
      <c r="BA53" s="54" t="s">
        <v>425</v>
      </c>
      <c r="BM53" s="138" t="s">
        <v>526</v>
      </c>
    </row>
    <row r="54" spans="1:80" ht="13.9" customHeight="1">
      <c r="A54" s="274" t="s">
        <v>338</v>
      </c>
      <c r="B54" s="562" t="s">
        <v>962</v>
      </c>
      <c r="C54" s="562" t="s">
        <v>18</v>
      </c>
      <c r="D54" s="562" t="s">
        <v>7</v>
      </c>
      <c r="E54" s="562" t="s">
        <v>1002</v>
      </c>
      <c r="F54" s="562" t="s">
        <v>1004</v>
      </c>
      <c r="G54" s="563">
        <v>896.9</v>
      </c>
      <c r="H54" s="563">
        <v>20465.739022000002</v>
      </c>
      <c r="I54" s="563">
        <v>3242163.4889000002</v>
      </c>
      <c r="J54" s="564"/>
      <c r="K54" s="564"/>
      <c r="L54" s="564"/>
      <c r="M54" s="562"/>
      <c r="N54" s="562"/>
      <c r="O54" s="562"/>
      <c r="P54" s="562"/>
      <c r="Q54" s="562"/>
      <c r="BA54" s="54" t="s">
        <v>426</v>
      </c>
      <c r="BM54" s="138" t="s">
        <v>527</v>
      </c>
    </row>
    <row r="55" spans="1:80" ht="13.9" customHeight="1">
      <c r="A55" s="274" t="s">
        <v>338</v>
      </c>
      <c r="B55" s="562" t="s">
        <v>962</v>
      </c>
      <c r="C55" s="562" t="s">
        <v>18</v>
      </c>
      <c r="D55" s="562" t="s">
        <v>7</v>
      </c>
      <c r="E55" s="562" t="s">
        <v>1002</v>
      </c>
      <c r="F55" s="562" t="s">
        <v>989</v>
      </c>
      <c r="G55" s="563">
        <v>831.9</v>
      </c>
      <c r="H55" s="563">
        <v>15140.717728</v>
      </c>
      <c r="I55" s="563">
        <v>2440334.9216999998</v>
      </c>
      <c r="J55" s="562"/>
      <c r="K55" s="562"/>
      <c r="L55" s="562"/>
      <c r="M55" s="564"/>
      <c r="N55" s="565"/>
      <c r="O55" s="565"/>
      <c r="P55" s="565"/>
      <c r="Q55" s="565"/>
      <c r="BA55" s="54" t="s">
        <v>427</v>
      </c>
      <c r="BM55" s="138" t="s">
        <v>528</v>
      </c>
    </row>
    <row r="56" spans="1:80" ht="13.9" customHeight="1">
      <c r="A56" s="274" t="s">
        <v>338</v>
      </c>
      <c r="B56" s="562" t="s">
        <v>962</v>
      </c>
      <c r="C56" s="562" t="s">
        <v>18</v>
      </c>
      <c r="D56" s="562" t="s">
        <v>7</v>
      </c>
      <c r="E56" s="562" t="s">
        <v>1002</v>
      </c>
      <c r="F56" s="562" t="s">
        <v>977</v>
      </c>
      <c r="G56" s="563">
        <v>12</v>
      </c>
      <c r="H56" s="563">
        <v>0.99378000005</v>
      </c>
      <c r="I56" s="563">
        <v>969.36946021000006</v>
      </c>
      <c r="J56" s="562"/>
      <c r="K56" s="562"/>
      <c r="L56" s="562"/>
      <c r="M56" s="562"/>
      <c r="N56" s="562"/>
      <c r="O56" s="562"/>
      <c r="P56" s="562"/>
      <c r="Q56" s="562"/>
      <c r="BA56" s="54" t="s">
        <v>428</v>
      </c>
      <c r="BM56" s="138" t="s">
        <v>529</v>
      </c>
    </row>
    <row r="57" spans="1:80" ht="13.9" customHeight="1">
      <c r="A57" s="274" t="s">
        <v>338</v>
      </c>
      <c r="B57" s="562" t="s">
        <v>962</v>
      </c>
      <c r="C57" s="562" t="s">
        <v>18</v>
      </c>
      <c r="D57" s="562" t="s">
        <v>7</v>
      </c>
      <c r="E57" s="562" t="s">
        <v>1002</v>
      </c>
      <c r="F57" s="562" t="s">
        <v>984</v>
      </c>
      <c r="G57" s="563">
        <v>17</v>
      </c>
      <c r="H57" s="563">
        <v>125.41332</v>
      </c>
      <c r="I57" s="563">
        <v>48180.283373500002</v>
      </c>
      <c r="J57" s="564"/>
      <c r="K57" s="564"/>
      <c r="L57" s="564"/>
      <c r="M57" s="562"/>
      <c r="N57" s="562"/>
      <c r="O57" s="562"/>
      <c r="P57" s="562"/>
      <c r="Q57" s="562"/>
      <c r="BA57" s="54" t="s">
        <v>429</v>
      </c>
      <c r="BM57" s="138" t="s">
        <v>530</v>
      </c>
    </row>
    <row r="58" spans="1:80" ht="13.9" customHeight="1">
      <c r="A58" s="274" t="s">
        <v>338</v>
      </c>
      <c r="B58" s="562" t="s">
        <v>962</v>
      </c>
      <c r="C58" s="562" t="s">
        <v>18</v>
      </c>
      <c r="D58" s="562" t="s">
        <v>7</v>
      </c>
      <c r="E58" s="562" t="s">
        <v>1002</v>
      </c>
      <c r="F58" s="562" t="s">
        <v>994</v>
      </c>
      <c r="G58" s="563">
        <v>118.58333333500001</v>
      </c>
      <c r="H58" s="563">
        <v>1206.9991421499999</v>
      </c>
      <c r="I58" s="563">
        <v>419972.72493000003</v>
      </c>
      <c r="J58" s="562"/>
      <c r="K58" s="562"/>
      <c r="L58" s="562"/>
      <c r="M58" s="562"/>
      <c r="N58" s="562"/>
      <c r="O58" s="562"/>
      <c r="P58" s="562"/>
      <c r="Q58" s="562"/>
      <c r="BA58" s="54" t="s">
        <v>430</v>
      </c>
      <c r="BM58" s="138" t="s">
        <v>531</v>
      </c>
    </row>
    <row r="59" spans="1:80" ht="13.9" customHeight="1">
      <c r="A59" s="274" t="s">
        <v>338</v>
      </c>
      <c r="B59" s="562" t="s">
        <v>962</v>
      </c>
      <c r="C59" s="562" t="s">
        <v>18</v>
      </c>
      <c r="D59" s="562" t="s">
        <v>7</v>
      </c>
      <c r="E59" s="562" t="s">
        <v>1002</v>
      </c>
      <c r="F59" s="562" t="s">
        <v>998</v>
      </c>
      <c r="G59" s="563">
        <v>41</v>
      </c>
      <c r="H59" s="563">
        <v>694.68100000000004</v>
      </c>
      <c r="I59" s="563">
        <v>235082.03129099999</v>
      </c>
      <c r="J59" s="564"/>
      <c r="K59" s="564"/>
      <c r="L59" s="564"/>
      <c r="M59" s="562"/>
      <c r="N59" s="562"/>
      <c r="O59" s="562"/>
      <c r="P59" s="562"/>
      <c r="Q59" s="562"/>
      <c r="BA59" s="54" t="s">
        <v>431</v>
      </c>
      <c r="BM59" s="138" t="s">
        <v>532</v>
      </c>
    </row>
    <row r="60" spans="1:80" ht="13.9" customHeight="1">
      <c r="A60" s="274" t="s">
        <v>338</v>
      </c>
      <c r="B60" s="562" t="s">
        <v>962</v>
      </c>
      <c r="C60" s="562" t="s">
        <v>22</v>
      </c>
      <c r="D60" s="562" t="s">
        <v>7</v>
      </c>
      <c r="E60" s="562" t="s">
        <v>1006</v>
      </c>
      <c r="F60" s="562" t="s">
        <v>1007</v>
      </c>
      <c r="G60" s="563">
        <f>264+97</f>
        <v>361</v>
      </c>
      <c r="H60" s="563">
        <f>26539+5292</f>
        <v>31831</v>
      </c>
      <c r="I60" s="563">
        <f>4018407+1860500</f>
        <v>5878907</v>
      </c>
      <c r="J60" s="564"/>
      <c r="K60" s="564"/>
      <c r="L60" s="564"/>
      <c r="M60" s="564"/>
      <c r="N60" s="562"/>
      <c r="O60" s="562"/>
      <c r="P60" s="562"/>
      <c r="Q60" s="562"/>
      <c r="BM60" s="138" t="s">
        <v>533</v>
      </c>
    </row>
    <row r="61" spans="1:80" ht="13.9" customHeight="1">
      <c r="A61" s="274" t="s">
        <v>338</v>
      </c>
      <c r="B61" s="562" t="s">
        <v>962</v>
      </c>
      <c r="C61" s="562" t="s">
        <v>22</v>
      </c>
      <c r="D61" s="562" t="s">
        <v>7</v>
      </c>
      <c r="E61" s="562" t="s">
        <v>1006</v>
      </c>
      <c r="F61" s="562" t="s">
        <v>1008</v>
      </c>
      <c r="G61" s="563">
        <v>40</v>
      </c>
      <c r="H61" s="563">
        <v>1453.84</v>
      </c>
      <c r="I61" s="563">
        <v>516233.53881</v>
      </c>
      <c r="J61" s="564"/>
      <c r="K61" s="564"/>
      <c r="L61" s="564"/>
      <c r="M61" s="562"/>
      <c r="N61" s="562"/>
      <c r="O61" s="562"/>
      <c r="P61" s="562"/>
      <c r="Q61" s="562"/>
      <c r="BM61" s="138" t="s">
        <v>534</v>
      </c>
    </row>
    <row r="62" spans="1:80" ht="13.9" customHeight="1">
      <c r="A62" s="274" t="s">
        <v>338</v>
      </c>
      <c r="B62" s="562" t="s">
        <v>962</v>
      </c>
      <c r="C62" s="562" t="s">
        <v>20</v>
      </c>
      <c r="D62" s="562" t="s">
        <v>7</v>
      </c>
      <c r="E62" s="562" t="s">
        <v>1009</v>
      </c>
      <c r="F62" s="562" t="s">
        <v>1007</v>
      </c>
      <c r="G62" s="563">
        <v>128.25</v>
      </c>
      <c r="H62" s="563">
        <v>17889.576880000001</v>
      </c>
      <c r="I62" s="563">
        <v>6848735.1672</v>
      </c>
      <c r="J62" s="564"/>
      <c r="K62" s="564"/>
      <c r="L62" s="564"/>
      <c r="M62" s="562"/>
      <c r="N62" s="562"/>
      <c r="O62" s="562"/>
      <c r="P62" s="562"/>
      <c r="Q62" s="562"/>
      <c r="BA62" s="150" t="s">
        <v>767</v>
      </c>
      <c r="BM62" s="138" t="s">
        <v>663</v>
      </c>
    </row>
    <row r="63" spans="1:80" ht="13.9" customHeight="1">
      <c r="A63" s="274" t="s">
        <v>338</v>
      </c>
      <c r="B63" s="562" t="s">
        <v>962</v>
      </c>
      <c r="C63" s="562" t="s">
        <v>20</v>
      </c>
      <c r="D63" s="562" t="s">
        <v>7</v>
      </c>
      <c r="E63" s="562" t="s">
        <v>1009</v>
      </c>
      <c r="F63" s="562" t="s">
        <v>1010</v>
      </c>
      <c r="G63" s="563">
        <v>122.16666666650001</v>
      </c>
      <c r="H63" s="563">
        <v>11704.218998099999</v>
      </c>
      <c r="I63" s="563">
        <v>5775845.9242500002</v>
      </c>
      <c r="J63" s="564"/>
      <c r="K63" s="564"/>
      <c r="L63" s="564"/>
      <c r="M63" s="562"/>
      <c r="N63" s="562"/>
      <c r="O63" s="562"/>
      <c r="P63" s="562"/>
      <c r="Q63" s="562"/>
      <c r="BA63" s="151" t="s">
        <v>768</v>
      </c>
      <c r="BM63" s="139" t="s">
        <v>535</v>
      </c>
    </row>
    <row r="64" spans="1:80" ht="13.9" customHeight="1">
      <c r="A64" s="274" t="s">
        <v>338</v>
      </c>
      <c r="B64" s="562" t="s">
        <v>962</v>
      </c>
      <c r="C64" s="562" t="s">
        <v>20</v>
      </c>
      <c r="D64" s="562" t="s">
        <v>7</v>
      </c>
      <c r="E64" s="562" t="s">
        <v>1011</v>
      </c>
      <c r="F64" s="562" t="s">
        <v>1012</v>
      </c>
      <c r="G64" s="567">
        <v>3217</v>
      </c>
      <c r="H64" s="567">
        <v>1851.3113982</v>
      </c>
      <c r="I64" s="567">
        <v>4345133.4970500004</v>
      </c>
      <c r="J64" s="564"/>
      <c r="K64" s="564"/>
      <c r="L64" s="564"/>
      <c r="M64" s="562"/>
      <c r="N64" s="562"/>
      <c r="O64" s="562"/>
      <c r="P64" s="562"/>
      <c r="Q64" s="562"/>
      <c r="BA64" s="568" t="s">
        <v>210</v>
      </c>
      <c r="BM64" s="138" t="s">
        <v>536</v>
      </c>
    </row>
    <row r="65" spans="1:65" ht="13.9" customHeight="1">
      <c r="A65" s="274" t="s">
        <v>338</v>
      </c>
      <c r="B65" s="562" t="s">
        <v>962</v>
      </c>
      <c r="C65" s="562" t="s">
        <v>20</v>
      </c>
      <c r="D65" s="562" t="s">
        <v>7</v>
      </c>
      <c r="E65" s="562" t="s">
        <v>1011</v>
      </c>
      <c r="F65" s="562" t="s">
        <v>1013</v>
      </c>
      <c r="G65" s="567">
        <v>2058.5583333</v>
      </c>
      <c r="H65" s="567">
        <v>1852.7557060500001</v>
      </c>
      <c r="I65" s="567">
        <v>6649188.6184</v>
      </c>
      <c r="J65" s="564"/>
      <c r="K65" s="564"/>
      <c r="L65" s="564"/>
      <c r="M65" s="562"/>
      <c r="N65" s="562"/>
      <c r="O65" s="562"/>
      <c r="P65" s="562"/>
      <c r="Q65" s="562"/>
      <c r="BA65" s="568" t="s">
        <v>825</v>
      </c>
      <c r="BM65" s="138" t="s">
        <v>537</v>
      </c>
    </row>
    <row r="66" spans="1:65" ht="13.9" customHeight="1">
      <c r="A66" s="274" t="s">
        <v>338</v>
      </c>
      <c r="B66" s="562" t="s">
        <v>962</v>
      </c>
      <c r="C66" s="562" t="s">
        <v>20</v>
      </c>
      <c r="D66" s="562" t="s">
        <v>7</v>
      </c>
      <c r="E66" s="562" t="s">
        <v>1011</v>
      </c>
      <c r="F66" s="562" t="s">
        <v>981</v>
      </c>
      <c r="G66" s="567">
        <v>385.41666666499998</v>
      </c>
      <c r="H66" s="567">
        <v>6947.2535862499999</v>
      </c>
      <c r="I66" s="567">
        <v>1179665.938545</v>
      </c>
      <c r="J66" s="564"/>
      <c r="K66" s="564"/>
      <c r="L66" s="564"/>
      <c r="M66" s="562"/>
      <c r="N66" s="562"/>
      <c r="O66" s="562"/>
      <c r="P66" s="562"/>
      <c r="Q66" s="562"/>
      <c r="BA66" s="568" t="s">
        <v>826</v>
      </c>
      <c r="BM66" s="138" t="s">
        <v>538</v>
      </c>
    </row>
    <row r="67" spans="1:65" ht="13.9" customHeight="1">
      <c r="A67" s="274" t="s">
        <v>338</v>
      </c>
      <c r="B67" s="562" t="s">
        <v>962</v>
      </c>
      <c r="C67" s="562" t="s">
        <v>20</v>
      </c>
      <c r="D67" s="562" t="s">
        <v>7</v>
      </c>
      <c r="E67" s="562" t="s">
        <v>1011</v>
      </c>
      <c r="F67" s="562" t="s">
        <v>1014</v>
      </c>
      <c r="G67" s="567">
        <f>71+1067</f>
        <v>1138</v>
      </c>
      <c r="H67" s="567">
        <f>79+2013</f>
        <v>2092</v>
      </c>
      <c r="I67" s="567">
        <f>249341+3624665</f>
        <v>3874006</v>
      </c>
      <c r="J67" s="562"/>
      <c r="K67" s="562"/>
      <c r="L67" s="562"/>
      <c r="M67" s="564"/>
      <c r="N67" s="565"/>
      <c r="O67" s="565"/>
      <c r="P67" s="565"/>
      <c r="Q67" s="565"/>
      <c r="BA67" s="568" t="s">
        <v>63</v>
      </c>
      <c r="BM67" s="138" t="s">
        <v>539</v>
      </c>
    </row>
    <row r="68" spans="1:65" ht="13.9" customHeight="1">
      <c r="A68" s="274" t="s">
        <v>338</v>
      </c>
      <c r="B68" s="562" t="s">
        <v>962</v>
      </c>
      <c r="C68" s="562" t="s">
        <v>20</v>
      </c>
      <c r="D68" s="562" t="s">
        <v>7</v>
      </c>
      <c r="E68" s="562" t="s">
        <v>1011</v>
      </c>
      <c r="F68" s="562" t="s">
        <v>1015</v>
      </c>
      <c r="G68" s="567">
        <f>5886+5199</f>
        <v>11085</v>
      </c>
      <c r="H68" s="567">
        <f>3505+5453</f>
        <v>8958</v>
      </c>
      <c r="I68" s="567">
        <f>10558090+14370670</f>
        <v>24928760</v>
      </c>
      <c r="J68" s="562"/>
      <c r="K68" s="562"/>
      <c r="L68" s="562"/>
      <c r="M68" s="562"/>
      <c r="N68" s="562"/>
      <c r="O68" s="562"/>
      <c r="P68" s="562"/>
      <c r="Q68" s="562"/>
      <c r="BA68" s="568" t="s">
        <v>827</v>
      </c>
      <c r="BM68" s="138" t="s">
        <v>540</v>
      </c>
    </row>
    <row r="69" spans="1:65" ht="13.9" customHeight="1">
      <c r="A69" s="274" t="s">
        <v>338</v>
      </c>
      <c r="B69" s="562" t="s">
        <v>962</v>
      </c>
      <c r="C69" s="562" t="s">
        <v>20</v>
      </c>
      <c r="D69" s="562" t="s">
        <v>7</v>
      </c>
      <c r="E69" s="562" t="s">
        <v>1011</v>
      </c>
      <c r="F69" s="562" t="s">
        <v>1008</v>
      </c>
      <c r="G69" s="567">
        <v>19.666666667000001</v>
      </c>
      <c r="H69" s="567">
        <v>2158.2882021999999</v>
      </c>
      <c r="I69" s="567">
        <v>790652.32166999998</v>
      </c>
      <c r="J69" s="564"/>
      <c r="K69" s="564"/>
      <c r="L69" s="564"/>
      <c r="M69" s="562"/>
      <c r="N69" s="562"/>
      <c r="O69" s="562"/>
      <c r="P69" s="562"/>
      <c r="Q69" s="562"/>
      <c r="BA69" s="151" t="s">
        <v>769</v>
      </c>
      <c r="BM69" s="138" t="s">
        <v>541</v>
      </c>
    </row>
    <row r="70" spans="1:65" ht="13.9" customHeight="1">
      <c r="A70" s="274" t="s">
        <v>338</v>
      </c>
      <c r="B70" s="562" t="s">
        <v>962</v>
      </c>
      <c r="C70" s="562" t="s">
        <v>20</v>
      </c>
      <c r="D70" s="562" t="s">
        <v>7</v>
      </c>
      <c r="E70" s="562" t="s">
        <v>1011</v>
      </c>
      <c r="F70" s="562" t="s">
        <v>1016</v>
      </c>
      <c r="G70" s="567">
        <v>31.5</v>
      </c>
      <c r="H70" s="567">
        <v>667.81405885000004</v>
      </c>
      <c r="I70" s="567">
        <v>137540.158585</v>
      </c>
      <c r="J70" s="564"/>
      <c r="K70" s="564"/>
      <c r="L70" s="564"/>
      <c r="M70" s="562"/>
      <c r="N70" s="562"/>
      <c r="O70" s="562"/>
      <c r="P70" s="562"/>
      <c r="Q70" s="562"/>
      <c r="BA70" t="s">
        <v>770</v>
      </c>
      <c r="BM70" s="138" t="s">
        <v>542</v>
      </c>
    </row>
    <row r="71" spans="1:65" ht="13.9" customHeight="1">
      <c r="A71" s="274" t="s">
        <v>338</v>
      </c>
      <c r="B71" s="562" t="s">
        <v>962</v>
      </c>
      <c r="C71" s="562" t="s">
        <v>20</v>
      </c>
      <c r="D71" s="562" t="s">
        <v>7</v>
      </c>
      <c r="E71" s="562" t="s">
        <v>1011</v>
      </c>
      <c r="F71" s="562" t="s">
        <v>1007</v>
      </c>
      <c r="G71" s="567">
        <v>25</v>
      </c>
      <c r="H71" s="567">
        <v>2461.08509</v>
      </c>
      <c r="I71" s="567">
        <v>892485.62652000005</v>
      </c>
      <c r="J71" s="562"/>
      <c r="K71" s="564"/>
      <c r="L71" s="564"/>
      <c r="M71" s="564"/>
      <c r="N71" s="569"/>
      <c r="O71" s="569"/>
      <c r="P71" s="569"/>
      <c r="Q71" s="569"/>
      <c r="BA71" t="s">
        <v>771</v>
      </c>
      <c r="BM71" s="138" t="s">
        <v>543</v>
      </c>
    </row>
    <row r="72" spans="1:65" ht="13.9" customHeight="1">
      <c r="A72" s="274" t="s">
        <v>338</v>
      </c>
      <c r="B72" s="562" t="s">
        <v>962</v>
      </c>
      <c r="C72" s="562" t="s">
        <v>20</v>
      </c>
      <c r="D72" s="562" t="s">
        <v>7</v>
      </c>
      <c r="E72" s="562" t="s">
        <v>1011</v>
      </c>
      <c r="F72" s="562" t="s">
        <v>1010</v>
      </c>
      <c r="G72" s="567">
        <v>12</v>
      </c>
      <c r="H72" s="567">
        <v>1104.605</v>
      </c>
      <c r="I72" s="567">
        <v>421537.97207000002</v>
      </c>
      <c r="J72" s="564"/>
      <c r="K72" s="564"/>
      <c r="L72" s="564"/>
      <c r="M72" s="562"/>
      <c r="N72" s="562"/>
      <c r="O72" s="562"/>
      <c r="P72" s="562"/>
      <c r="Q72" s="562"/>
      <c r="BA72" t="s">
        <v>772</v>
      </c>
      <c r="BM72" s="138" t="s">
        <v>544</v>
      </c>
    </row>
    <row r="73" spans="1:65" ht="13.9" customHeight="1">
      <c r="A73" s="274" t="s">
        <v>338</v>
      </c>
      <c r="B73" s="562" t="s">
        <v>962</v>
      </c>
      <c r="C73" s="487" t="s">
        <v>20</v>
      </c>
      <c r="D73" s="562" t="s">
        <v>7</v>
      </c>
      <c r="E73" s="562" t="s">
        <v>1011</v>
      </c>
      <c r="F73" s="562" t="s">
        <v>990</v>
      </c>
      <c r="G73" s="567">
        <v>36</v>
      </c>
      <c r="H73" s="567">
        <v>502.40233000000001</v>
      </c>
      <c r="I73" s="567">
        <v>112958.24872</v>
      </c>
      <c r="J73" s="569"/>
      <c r="K73" s="569"/>
      <c r="L73" s="569"/>
      <c r="M73" s="564"/>
      <c r="N73" s="565"/>
      <c r="O73" s="565"/>
      <c r="P73" s="565"/>
      <c r="Q73" s="565"/>
      <c r="BA73" t="s">
        <v>773</v>
      </c>
      <c r="BM73" s="138" t="s">
        <v>545</v>
      </c>
    </row>
    <row r="74" spans="1:65" ht="13.9" customHeight="1">
      <c r="A74" s="274" t="s">
        <v>338</v>
      </c>
      <c r="B74" s="562" t="s">
        <v>962</v>
      </c>
      <c r="C74" s="562" t="s">
        <v>20</v>
      </c>
      <c r="D74" s="562" t="s">
        <v>7</v>
      </c>
      <c r="E74" s="562" t="s">
        <v>1011</v>
      </c>
      <c r="F74" s="562" t="s">
        <v>1017</v>
      </c>
      <c r="G74" s="567">
        <v>21</v>
      </c>
      <c r="H74" s="567">
        <v>51.182209999999998</v>
      </c>
      <c r="I74" s="567">
        <v>112455.50767000001</v>
      </c>
      <c r="J74" s="564"/>
      <c r="K74" s="562"/>
      <c r="L74" s="562"/>
      <c r="M74" s="564"/>
      <c r="N74" s="565"/>
      <c r="O74" s="565"/>
      <c r="P74" s="565"/>
      <c r="Q74" s="565"/>
      <c r="BA74" t="s">
        <v>774</v>
      </c>
      <c r="BM74" s="138" t="s">
        <v>546</v>
      </c>
    </row>
    <row r="75" spans="1:65" ht="13.9" customHeight="1">
      <c r="A75" s="274" t="s">
        <v>338</v>
      </c>
      <c r="B75" s="562" t="s">
        <v>962</v>
      </c>
      <c r="C75" s="562" t="s">
        <v>20</v>
      </c>
      <c r="D75" s="562" t="s">
        <v>7</v>
      </c>
      <c r="E75" s="562" t="s">
        <v>1011</v>
      </c>
      <c r="F75" s="562" t="s">
        <v>991</v>
      </c>
      <c r="G75" s="567">
        <v>18</v>
      </c>
      <c r="H75" s="567">
        <v>269.14953000000003</v>
      </c>
      <c r="I75" s="567">
        <v>58415.471394</v>
      </c>
      <c r="J75" s="564"/>
      <c r="K75" s="564"/>
      <c r="L75" s="564"/>
      <c r="M75" s="562"/>
      <c r="N75" s="562"/>
      <c r="O75" s="562"/>
      <c r="P75" s="562"/>
      <c r="Q75" s="562"/>
      <c r="BA75" t="s">
        <v>775</v>
      </c>
      <c r="BM75" s="138" t="s">
        <v>547</v>
      </c>
    </row>
    <row r="76" spans="1:65" ht="13.9" customHeight="1">
      <c r="A76" s="274" t="s">
        <v>338</v>
      </c>
      <c r="B76" s="562" t="s">
        <v>962</v>
      </c>
      <c r="C76" s="562" t="s">
        <v>20</v>
      </c>
      <c r="D76" s="562" t="s">
        <v>7</v>
      </c>
      <c r="E76" s="562" t="s">
        <v>1011</v>
      </c>
      <c r="F76" s="562" t="s">
        <v>1018</v>
      </c>
      <c r="G76" s="567">
        <v>56.5</v>
      </c>
      <c r="H76" s="567">
        <v>3513.5069764499999</v>
      </c>
      <c r="I76" s="567">
        <v>1375619.64133</v>
      </c>
      <c r="J76" s="564"/>
      <c r="K76" s="564"/>
      <c r="L76" s="564"/>
      <c r="M76" s="562"/>
      <c r="N76" s="562"/>
      <c r="O76" s="562"/>
      <c r="P76" s="562"/>
      <c r="Q76" s="562"/>
      <c r="BA76" t="s">
        <v>776</v>
      </c>
      <c r="BM76" s="138" t="s">
        <v>548</v>
      </c>
    </row>
    <row r="77" spans="1:65" ht="13.9" customHeight="1">
      <c r="A77" s="274" t="s">
        <v>338</v>
      </c>
      <c r="B77" s="562" t="s">
        <v>962</v>
      </c>
      <c r="C77" s="562" t="s">
        <v>20</v>
      </c>
      <c r="D77" s="562" t="s">
        <v>7</v>
      </c>
      <c r="E77" s="562" t="s">
        <v>1011</v>
      </c>
      <c r="F77" s="562" t="s">
        <v>1019</v>
      </c>
      <c r="G77" s="567">
        <v>288.39523809500002</v>
      </c>
      <c r="H77" s="567">
        <v>685.65510382499997</v>
      </c>
      <c r="I77" s="567">
        <v>1001002.066615</v>
      </c>
      <c r="J77" s="564"/>
      <c r="K77" s="564"/>
      <c r="L77" s="564"/>
      <c r="M77" s="562"/>
      <c r="N77" s="569"/>
      <c r="O77" s="569"/>
      <c r="P77" s="569"/>
      <c r="Q77" s="569"/>
      <c r="BA77" t="s">
        <v>777</v>
      </c>
      <c r="BM77" s="138" t="s">
        <v>549</v>
      </c>
    </row>
    <row r="78" spans="1:65" ht="13.9" customHeight="1">
      <c r="A78" s="274" t="s">
        <v>338</v>
      </c>
      <c r="B78" s="562" t="s">
        <v>962</v>
      </c>
      <c r="C78" s="562" t="s">
        <v>20</v>
      </c>
      <c r="D78" s="562" t="s">
        <v>7</v>
      </c>
      <c r="E78" s="562" t="s">
        <v>1011</v>
      </c>
      <c r="F78" s="562" t="s">
        <v>1020</v>
      </c>
      <c r="G78" s="567">
        <v>2258.33333335</v>
      </c>
      <c r="H78" s="567">
        <v>3700.9713182</v>
      </c>
      <c r="I78" s="567">
        <v>5724758.6826999998</v>
      </c>
      <c r="J78" s="562"/>
      <c r="K78" s="564"/>
      <c r="L78" s="562"/>
      <c r="M78" s="564"/>
      <c r="N78" s="565"/>
      <c r="O78" s="565"/>
      <c r="P78" s="565"/>
      <c r="Q78" s="565"/>
      <c r="BA78" t="s">
        <v>778</v>
      </c>
      <c r="BM78" s="138" t="s">
        <v>550</v>
      </c>
    </row>
    <row r="79" spans="1:65" ht="13.9" customHeight="1">
      <c r="A79" s="274" t="s">
        <v>338</v>
      </c>
      <c r="B79" s="562" t="s">
        <v>962</v>
      </c>
      <c r="C79" s="562" t="s">
        <v>20</v>
      </c>
      <c r="D79" s="562" t="s">
        <v>7</v>
      </c>
      <c r="E79" s="562" t="s">
        <v>1011</v>
      </c>
      <c r="F79" s="562" t="s">
        <v>970</v>
      </c>
      <c r="G79" s="567">
        <v>59.75</v>
      </c>
      <c r="H79" s="567">
        <v>5.3485519427500003</v>
      </c>
      <c r="I79" s="567">
        <v>20574.186516500002</v>
      </c>
      <c r="J79" s="564"/>
      <c r="K79" s="562"/>
      <c r="L79" s="562"/>
      <c r="M79" s="564"/>
      <c r="N79" s="565"/>
      <c r="O79" s="565"/>
      <c r="P79" s="565"/>
      <c r="Q79" s="565"/>
      <c r="BA79" s="151" t="s">
        <v>821</v>
      </c>
      <c r="BM79" s="138"/>
    </row>
    <row r="80" spans="1:65" ht="13.9" customHeight="1">
      <c r="A80" s="274" t="s">
        <v>338</v>
      </c>
      <c r="B80" s="562" t="s">
        <v>962</v>
      </c>
      <c r="C80" s="562" t="s">
        <v>20</v>
      </c>
      <c r="D80" s="562" t="s">
        <v>7</v>
      </c>
      <c r="E80" s="562" t="s">
        <v>1011</v>
      </c>
      <c r="F80" s="562" t="s">
        <v>1021</v>
      </c>
      <c r="G80" s="567">
        <v>80.25</v>
      </c>
      <c r="H80" s="567">
        <v>16.770869659500001</v>
      </c>
      <c r="I80" s="567">
        <v>85212.231007499999</v>
      </c>
      <c r="J80" s="562"/>
      <c r="K80" s="562"/>
      <c r="L80" s="562"/>
      <c r="M80" s="564"/>
      <c r="N80" s="565"/>
      <c r="O80" s="565"/>
      <c r="P80" s="565"/>
      <c r="Q80" s="565"/>
      <c r="BA80" t="s">
        <v>818</v>
      </c>
      <c r="BM80" s="138"/>
    </row>
    <row r="81" spans="1:65" ht="13.9" customHeight="1">
      <c r="A81" s="437" t="s">
        <v>338</v>
      </c>
      <c r="B81" s="564" t="s">
        <v>962</v>
      </c>
      <c r="C81" s="564" t="s">
        <v>20</v>
      </c>
      <c r="D81" s="564" t="s">
        <v>7</v>
      </c>
      <c r="E81" s="564" t="s">
        <v>1011</v>
      </c>
      <c r="F81" s="564" t="s">
        <v>1022</v>
      </c>
      <c r="G81" s="567">
        <v>138</v>
      </c>
      <c r="H81" s="567">
        <v>23.440480000000001</v>
      </c>
      <c r="I81" s="567">
        <v>107600.214878</v>
      </c>
      <c r="J81" s="564"/>
      <c r="K81" s="564"/>
      <c r="L81" s="564"/>
      <c r="M81" s="564"/>
      <c r="N81" s="564"/>
      <c r="O81" s="564"/>
      <c r="P81" s="564"/>
      <c r="Q81" s="564"/>
      <c r="BA81" t="s">
        <v>819</v>
      </c>
      <c r="BM81" s="138"/>
    </row>
    <row r="82" spans="1:65" ht="13.9" customHeight="1">
      <c r="A82" s="274" t="s">
        <v>338</v>
      </c>
      <c r="B82" s="562" t="s">
        <v>962</v>
      </c>
      <c r="C82" s="562" t="s">
        <v>20</v>
      </c>
      <c r="D82" s="562" t="s">
        <v>7</v>
      </c>
      <c r="E82" s="562" t="s">
        <v>1011</v>
      </c>
      <c r="F82" s="562" t="s">
        <v>1023</v>
      </c>
      <c r="G82" s="567">
        <v>27.5</v>
      </c>
      <c r="H82" s="567">
        <v>7.4771400000000003</v>
      </c>
      <c r="I82" s="567">
        <v>15294.07802855</v>
      </c>
      <c r="J82" s="564"/>
      <c r="K82" s="564"/>
      <c r="L82" s="564"/>
      <c r="M82" s="562"/>
      <c r="N82" s="562"/>
      <c r="O82" s="562"/>
      <c r="P82" s="562"/>
      <c r="Q82" s="562"/>
      <c r="BA82" t="s">
        <v>820</v>
      </c>
      <c r="BM82" s="138"/>
    </row>
    <row r="83" spans="1:65" ht="13.9" customHeight="1">
      <c r="A83" s="274" t="s">
        <v>338</v>
      </c>
      <c r="B83" s="562" t="s">
        <v>962</v>
      </c>
      <c r="C83" s="562" t="s">
        <v>20</v>
      </c>
      <c r="D83" s="562" t="s">
        <v>7</v>
      </c>
      <c r="E83" s="562" t="s">
        <v>1011</v>
      </c>
      <c r="F83" s="562" t="s">
        <v>1024</v>
      </c>
      <c r="G83" s="567">
        <v>12</v>
      </c>
      <c r="H83" s="567">
        <v>4.3933150000000003</v>
      </c>
      <c r="I83" s="567">
        <v>15066.240934699999</v>
      </c>
      <c r="J83" s="564"/>
      <c r="K83" s="564"/>
      <c r="L83" s="564"/>
      <c r="M83" s="562"/>
      <c r="N83" s="562"/>
      <c r="O83" s="562"/>
      <c r="P83" s="562"/>
      <c r="Q83" s="562"/>
      <c r="BA83" s="151" t="s">
        <v>779</v>
      </c>
      <c r="BM83" s="139" t="s">
        <v>551</v>
      </c>
    </row>
    <row r="84" spans="1:65" ht="13.9" customHeight="1">
      <c r="A84" s="274" t="s">
        <v>338</v>
      </c>
      <c r="B84" s="562" t="s">
        <v>962</v>
      </c>
      <c r="C84" s="562" t="s">
        <v>20</v>
      </c>
      <c r="D84" s="562" t="s">
        <v>7</v>
      </c>
      <c r="E84" s="562" t="s">
        <v>1011</v>
      </c>
      <c r="F84" s="562" t="s">
        <v>1025</v>
      </c>
      <c r="G84" s="567">
        <v>6</v>
      </c>
      <c r="H84" s="567">
        <v>7.7499999999999999E-2</v>
      </c>
      <c r="I84" s="567">
        <v>431.77544991000002</v>
      </c>
      <c r="J84" s="562"/>
      <c r="K84" s="564"/>
      <c r="L84" s="564"/>
      <c r="M84" s="564"/>
      <c r="N84" s="565"/>
      <c r="O84" s="565"/>
      <c r="P84" s="565"/>
      <c r="Q84" s="565"/>
      <c r="BA84" t="s">
        <v>780</v>
      </c>
      <c r="BM84" s="138" t="s">
        <v>552</v>
      </c>
    </row>
    <row r="85" spans="1:65" ht="13.9" customHeight="1">
      <c r="A85" s="274" t="s">
        <v>338</v>
      </c>
      <c r="B85" s="562" t="s">
        <v>962</v>
      </c>
      <c r="C85" s="562" t="s">
        <v>20</v>
      </c>
      <c r="D85" s="562" t="s">
        <v>7</v>
      </c>
      <c r="E85" s="562" t="s">
        <v>1011</v>
      </c>
      <c r="F85" s="562" t="s">
        <v>1026</v>
      </c>
      <c r="G85" s="567">
        <v>7</v>
      </c>
      <c r="H85" s="567">
        <v>0.77932999999999997</v>
      </c>
      <c r="I85" s="567">
        <v>609.82138061000001</v>
      </c>
      <c r="J85" s="564"/>
      <c r="K85" s="564"/>
      <c r="L85" s="564"/>
      <c r="M85" s="564"/>
      <c r="N85" s="562"/>
      <c r="O85" s="562"/>
      <c r="P85" s="562"/>
      <c r="Q85" s="562"/>
      <c r="BA85" t="s">
        <v>781</v>
      </c>
      <c r="BM85" s="138" t="s">
        <v>553</v>
      </c>
    </row>
    <row r="86" spans="1:65" ht="13.9" customHeight="1">
      <c r="A86" s="274" t="s">
        <v>338</v>
      </c>
      <c r="B86" s="562" t="s">
        <v>962</v>
      </c>
      <c r="C86" s="562" t="s">
        <v>20</v>
      </c>
      <c r="D86" s="562" t="s">
        <v>7</v>
      </c>
      <c r="E86" s="562" t="s">
        <v>1011</v>
      </c>
      <c r="F86" s="562" t="s">
        <v>1027</v>
      </c>
      <c r="G86" s="567">
        <v>8</v>
      </c>
      <c r="H86" s="567">
        <v>0.49099999999999999</v>
      </c>
      <c r="I86" s="567">
        <v>155.85280688</v>
      </c>
      <c r="J86" s="564"/>
      <c r="K86" s="562"/>
      <c r="L86" s="562"/>
      <c r="M86" s="564"/>
      <c r="N86" s="565"/>
      <c r="O86" s="565"/>
      <c r="P86" s="565"/>
      <c r="Q86" s="565"/>
      <c r="BA86" t="s">
        <v>782</v>
      </c>
      <c r="BM86" s="138" t="s">
        <v>554</v>
      </c>
    </row>
    <row r="87" spans="1:65" ht="13.9" customHeight="1">
      <c r="A87" s="274" t="s">
        <v>338</v>
      </c>
      <c r="B87" s="562" t="s">
        <v>962</v>
      </c>
      <c r="C87" s="562" t="s">
        <v>20</v>
      </c>
      <c r="D87" s="562" t="s">
        <v>7</v>
      </c>
      <c r="E87" s="562" t="s">
        <v>1011</v>
      </c>
      <c r="F87" s="562" t="s">
        <v>977</v>
      </c>
      <c r="G87" s="567">
        <v>58</v>
      </c>
      <c r="H87" s="567">
        <v>9.9265650000000001</v>
      </c>
      <c r="I87" s="567">
        <v>20458.249395499999</v>
      </c>
      <c r="J87" s="564"/>
      <c r="K87" s="564"/>
      <c r="L87" s="564"/>
      <c r="M87" s="562"/>
      <c r="N87" s="562"/>
      <c r="O87" s="562"/>
      <c r="P87" s="562"/>
      <c r="Q87" s="562"/>
      <c r="BA87" t="s">
        <v>783</v>
      </c>
      <c r="BM87" s="138" t="s">
        <v>555</v>
      </c>
    </row>
    <row r="88" spans="1:65" ht="13.9" customHeight="1">
      <c r="A88" s="274" t="s">
        <v>338</v>
      </c>
      <c r="B88" s="562" t="s">
        <v>962</v>
      </c>
      <c r="C88" s="562" t="s">
        <v>20</v>
      </c>
      <c r="D88" s="562" t="s">
        <v>7</v>
      </c>
      <c r="E88" s="562" t="s">
        <v>1011</v>
      </c>
      <c r="F88" s="562" t="s">
        <v>1028</v>
      </c>
      <c r="G88" s="567">
        <v>61.75</v>
      </c>
      <c r="H88" s="567">
        <v>37.246130000000001</v>
      </c>
      <c r="I88" s="567">
        <v>68350.432446999999</v>
      </c>
      <c r="J88" s="564"/>
      <c r="K88" s="564"/>
      <c r="L88" s="564"/>
      <c r="M88" s="562"/>
      <c r="N88" s="562"/>
      <c r="O88" s="562"/>
      <c r="P88" s="562"/>
      <c r="Q88" s="562"/>
      <c r="BA88" t="s">
        <v>81</v>
      </c>
      <c r="BM88" s="138" t="s">
        <v>100</v>
      </c>
    </row>
    <row r="89" spans="1:65" ht="13.9" customHeight="1">
      <c r="A89" s="274" t="s">
        <v>338</v>
      </c>
      <c r="B89" s="562" t="s">
        <v>962</v>
      </c>
      <c r="C89" s="562" t="s">
        <v>20</v>
      </c>
      <c r="D89" s="570" t="s">
        <v>7</v>
      </c>
      <c r="E89" s="570" t="s">
        <v>1011</v>
      </c>
      <c r="F89" s="562" t="s">
        <v>1003</v>
      </c>
      <c r="G89" s="567">
        <v>48.5</v>
      </c>
      <c r="H89" s="571">
        <v>573.68150000000003</v>
      </c>
      <c r="I89" s="571">
        <v>86196.786194</v>
      </c>
      <c r="J89" s="562"/>
      <c r="K89" s="564"/>
      <c r="L89" s="562"/>
      <c r="M89" s="564"/>
      <c r="N89" s="565"/>
      <c r="O89" s="565"/>
      <c r="P89" s="565"/>
      <c r="Q89" s="565"/>
      <c r="BA89" t="s">
        <v>784</v>
      </c>
      <c r="BM89" s="138" t="s">
        <v>664</v>
      </c>
    </row>
    <row r="90" spans="1:65" ht="13.9" customHeight="1">
      <c r="A90" s="274" t="s">
        <v>338</v>
      </c>
      <c r="B90" s="562" t="s">
        <v>962</v>
      </c>
      <c r="C90" s="562" t="s">
        <v>20</v>
      </c>
      <c r="D90" s="562" t="s">
        <v>7</v>
      </c>
      <c r="E90" s="562" t="s">
        <v>1011</v>
      </c>
      <c r="F90" s="562" t="s">
        <v>988</v>
      </c>
      <c r="G90" s="567">
        <v>22.75</v>
      </c>
      <c r="H90" s="567">
        <v>380.32125087499998</v>
      </c>
      <c r="I90" s="567">
        <v>57950.015034999997</v>
      </c>
      <c r="J90" s="562"/>
      <c r="K90" s="562"/>
      <c r="L90" s="562"/>
      <c r="M90" s="562"/>
      <c r="N90" s="569"/>
      <c r="O90" s="569"/>
      <c r="P90" s="569"/>
      <c r="Q90" s="569"/>
      <c r="BA90" t="s">
        <v>785</v>
      </c>
      <c r="BM90" s="138" t="s">
        <v>556</v>
      </c>
    </row>
    <row r="91" spans="1:65" ht="13.9" customHeight="1">
      <c r="A91" s="274" t="s">
        <v>338</v>
      </c>
      <c r="B91" s="562" t="s">
        <v>962</v>
      </c>
      <c r="C91" s="562" t="s">
        <v>20</v>
      </c>
      <c r="D91" s="562" t="s">
        <v>7</v>
      </c>
      <c r="E91" s="562" t="s">
        <v>1011</v>
      </c>
      <c r="F91" s="562" t="s">
        <v>989</v>
      </c>
      <c r="G91" s="567">
        <v>25.5</v>
      </c>
      <c r="H91" s="567">
        <v>611.57000000000005</v>
      </c>
      <c r="I91" s="567">
        <v>141306.9768985</v>
      </c>
      <c r="J91" s="564"/>
      <c r="K91" s="564"/>
      <c r="L91" s="564"/>
      <c r="M91" s="562"/>
      <c r="N91" s="562"/>
      <c r="O91" s="562"/>
      <c r="P91" s="562"/>
      <c r="Q91" s="562"/>
      <c r="BA91" t="s">
        <v>786</v>
      </c>
      <c r="BM91" s="138" t="s">
        <v>557</v>
      </c>
    </row>
    <row r="92" spans="1:65" ht="13.9" customHeight="1">
      <c r="A92" s="274" t="s">
        <v>338</v>
      </c>
      <c r="B92" s="562" t="s">
        <v>962</v>
      </c>
      <c r="C92" s="562" t="s">
        <v>20</v>
      </c>
      <c r="D92" s="562" t="s">
        <v>7</v>
      </c>
      <c r="E92" s="562" t="s">
        <v>1011</v>
      </c>
      <c r="F92" s="562" t="s">
        <v>1029</v>
      </c>
      <c r="G92" s="567">
        <v>27.833333333500001</v>
      </c>
      <c r="H92" s="567">
        <v>135.02864496999999</v>
      </c>
      <c r="I92" s="567">
        <v>248011.871365</v>
      </c>
      <c r="J92" s="562"/>
      <c r="K92" s="562"/>
      <c r="L92" s="562"/>
      <c r="M92" s="564"/>
      <c r="N92" s="565"/>
      <c r="O92" s="565"/>
      <c r="P92" s="565"/>
      <c r="Q92" s="565"/>
      <c r="BA92" t="s">
        <v>787</v>
      </c>
      <c r="BM92" s="138" t="s">
        <v>558</v>
      </c>
    </row>
    <row r="93" spans="1:65" ht="13.9" customHeight="1">
      <c r="A93" s="274" t="s">
        <v>338</v>
      </c>
      <c r="B93" s="562" t="s">
        <v>962</v>
      </c>
      <c r="C93" s="562" t="s">
        <v>20</v>
      </c>
      <c r="D93" s="562" t="s">
        <v>7</v>
      </c>
      <c r="E93" s="562" t="s">
        <v>1011</v>
      </c>
      <c r="F93" s="562" t="s">
        <v>1030</v>
      </c>
      <c r="G93" s="567">
        <v>28.024999999999999</v>
      </c>
      <c r="H93" s="567">
        <v>162.37239142999999</v>
      </c>
      <c r="I93" s="567">
        <v>282428.12554500002</v>
      </c>
      <c r="J93" s="564"/>
      <c r="K93" s="564"/>
      <c r="L93" s="564"/>
      <c r="M93" s="562"/>
      <c r="N93" s="562"/>
      <c r="O93" s="562"/>
      <c r="P93" s="562"/>
      <c r="Q93" s="562"/>
      <c r="BA93" t="s">
        <v>788</v>
      </c>
      <c r="BM93" s="138" t="s">
        <v>559</v>
      </c>
    </row>
    <row r="94" spans="1:65" ht="13.9" customHeight="1">
      <c r="A94" s="274" t="s">
        <v>338</v>
      </c>
      <c r="B94" s="562" t="s">
        <v>962</v>
      </c>
      <c r="C94" s="562" t="s">
        <v>20</v>
      </c>
      <c r="D94" s="562" t="s">
        <v>7</v>
      </c>
      <c r="E94" s="562" t="s">
        <v>1011</v>
      </c>
      <c r="F94" s="562" t="s">
        <v>1031</v>
      </c>
      <c r="G94" s="567">
        <v>21.8</v>
      </c>
      <c r="H94" s="567">
        <v>126.04237452</v>
      </c>
      <c r="I94" s="567">
        <v>207961.82767999999</v>
      </c>
      <c r="J94" s="564"/>
      <c r="K94" s="564"/>
      <c r="L94" s="564"/>
      <c r="M94" s="562"/>
      <c r="N94" s="562"/>
      <c r="O94" s="562"/>
      <c r="P94" s="562"/>
      <c r="Q94" s="562"/>
      <c r="BA94" t="s">
        <v>789</v>
      </c>
      <c r="BM94" s="138" t="s">
        <v>560</v>
      </c>
    </row>
    <row r="95" spans="1:65" ht="13.9" customHeight="1">
      <c r="A95" s="274" t="s">
        <v>338</v>
      </c>
      <c r="B95" s="562" t="s">
        <v>962</v>
      </c>
      <c r="C95" s="562" t="s">
        <v>20</v>
      </c>
      <c r="D95" s="562" t="s">
        <v>7</v>
      </c>
      <c r="E95" s="562" t="s">
        <v>1032</v>
      </c>
      <c r="F95" s="562" t="s">
        <v>1022</v>
      </c>
      <c r="G95" s="563">
        <v>675</v>
      </c>
      <c r="H95" s="563">
        <v>56.842410000000001</v>
      </c>
      <c r="I95" s="563">
        <v>473073.37160499999</v>
      </c>
      <c r="J95" s="562"/>
      <c r="K95" s="562"/>
      <c r="L95" s="562"/>
      <c r="M95" s="564"/>
      <c r="N95" s="565"/>
      <c r="O95" s="565"/>
      <c r="P95" s="565"/>
      <c r="Q95" s="565"/>
      <c r="BA95" t="s">
        <v>790</v>
      </c>
      <c r="BM95" s="139" t="s">
        <v>561</v>
      </c>
    </row>
    <row r="96" spans="1:65" ht="13.9" customHeight="1">
      <c r="A96" s="274" t="s">
        <v>338</v>
      </c>
      <c r="B96" s="562" t="s">
        <v>962</v>
      </c>
      <c r="C96" s="562" t="s">
        <v>20</v>
      </c>
      <c r="D96" s="562" t="s">
        <v>7</v>
      </c>
      <c r="E96" s="562" t="s">
        <v>1032</v>
      </c>
      <c r="F96" s="562" t="s">
        <v>1012</v>
      </c>
      <c r="G96" s="563">
        <v>524.5</v>
      </c>
      <c r="H96" s="563">
        <v>95.578711965500005</v>
      </c>
      <c r="I96" s="563">
        <v>311573.58223499998</v>
      </c>
      <c r="J96" s="564"/>
      <c r="K96" s="564"/>
      <c r="L96" s="564"/>
      <c r="M96" s="562"/>
      <c r="N96" s="562"/>
      <c r="O96" s="562"/>
      <c r="P96" s="562"/>
      <c r="Q96" s="562"/>
      <c r="BA96" t="s">
        <v>791</v>
      </c>
      <c r="BM96" s="138" t="s">
        <v>562</v>
      </c>
    </row>
    <row r="97" spans="1:65" ht="13.9" customHeight="1">
      <c r="A97" s="274" t="s">
        <v>338</v>
      </c>
      <c r="B97" s="562" t="s">
        <v>962</v>
      </c>
      <c r="C97" s="562" t="s">
        <v>20</v>
      </c>
      <c r="D97" s="562" t="s">
        <v>7</v>
      </c>
      <c r="E97" s="562" t="s">
        <v>1032</v>
      </c>
      <c r="F97" s="562" t="s">
        <v>1015</v>
      </c>
      <c r="G97" s="563">
        <f>7873+1211</f>
        <v>9084</v>
      </c>
      <c r="H97" s="563">
        <f>2001+416</f>
        <v>2417</v>
      </c>
      <c r="I97" s="563">
        <f>11470689+1741025</f>
        <v>13211714</v>
      </c>
      <c r="J97" s="562"/>
      <c r="K97" s="562"/>
      <c r="L97" s="562"/>
      <c r="M97" s="564"/>
      <c r="N97" s="565"/>
      <c r="O97" s="565"/>
      <c r="P97" s="565"/>
      <c r="Q97" s="565"/>
      <c r="BA97" t="s">
        <v>792</v>
      </c>
      <c r="BM97" s="138" t="s">
        <v>563</v>
      </c>
    </row>
    <row r="98" spans="1:65" ht="13.9" customHeight="1">
      <c r="A98" s="274" t="s">
        <v>338</v>
      </c>
      <c r="B98" s="562" t="s">
        <v>962</v>
      </c>
      <c r="C98" s="562" t="s">
        <v>20</v>
      </c>
      <c r="D98" s="562" t="s">
        <v>7</v>
      </c>
      <c r="E98" s="562" t="s">
        <v>1032</v>
      </c>
      <c r="F98" s="562" t="s">
        <v>1003</v>
      </c>
      <c r="G98" s="563">
        <v>93.5</v>
      </c>
      <c r="H98" s="563">
        <v>1599.49559</v>
      </c>
      <c r="I98" s="563">
        <v>260635.57480999999</v>
      </c>
      <c r="J98" s="562"/>
      <c r="K98" s="562"/>
      <c r="L98" s="562"/>
      <c r="M98" s="564"/>
      <c r="N98" s="565"/>
      <c r="O98" s="565"/>
      <c r="P98" s="565"/>
      <c r="Q98" s="565"/>
      <c r="BA98" t="s">
        <v>793</v>
      </c>
      <c r="BM98" s="138" t="s">
        <v>564</v>
      </c>
    </row>
    <row r="99" spans="1:65" ht="13.9" customHeight="1">
      <c r="A99" s="274" t="s">
        <v>338</v>
      </c>
      <c r="B99" s="562" t="s">
        <v>962</v>
      </c>
      <c r="C99" s="562" t="s">
        <v>20</v>
      </c>
      <c r="D99" s="562" t="s">
        <v>7</v>
      </c>
      <c r="E99" s="562" t="s">
        <v>1032</v>
      </c>
      <c r="F99" s="562" t="s">
        <v>1008</v>
      </c>
      <c r="G99" s="563">
        <v>20</v>
      </c>
      <c r="H99" s="563">
        <v>282.69800500000002</v>
      </c>
      <c r="I99" s="563">
        <v>98909.020950000006</v>
      </c>
      <c r="J99" s="562"/>
      <c r="K99" s="562"/>
      <c r="L99" s="562"/>
      <c r="M99" s="564"/>
      <c r="N99" s="565"/>
      <c r="O99" s="565"/>
      <c r="P99" s="565"/>
      <c r="Q99" s="565"/>
      <c r="BA99" t="s">
        <v>794</v>
      </c>
      <c r="BM99" s="138" t="s">
        <v>565</v>
      </c>
    </row>
    <row r="100" spans="1:65" ht="13.9" customHeight="1">
      <c r="A100" s="274" t="s">
        <v>338</v>
      </c>
      <c r="B100" s="562" t="s">
        <v>962</v>
      </c>
      <c r="C100" s="562" t="s">
        <v>20</v>
      </c>
      <c r="D100" s="562" t="s">
        <v>7</v>
      </c>
      <c r="E100" s="562" t="s">
        <v>1032</v>
      </c>
      <c r="F100" s="562" t="s">
        <v>988</v>
      </c>
      <c r="G100" s="563">
        <v>263.75</v>
      </c>
      <c r="H100" s="563">
        <v>4487.23883415</v>
      </c>
      <c r="I100" s="563">
        <v>793137.46618500003</v>
      </c>
      <c r="J100" s="562"/>
      <c r="K100" s="564"/>
      <c r="L100" s="564"/>
      <c r="M100" s="564"/>
      <c r="N100" s="565"/>
      <c r="O100" s="565"/>
      <c r="P100" s="565"/>
      <c r="Q100" s="565"/>
      <c r="BA100" t="s">
        <v>795</v>
      </c>
      <c r="BM100" s="138" t="s">
        <v>566</v>
      </c>
    </row>
    <row r="101" spans="1:65" ht="13.9" customHeight="1">
      <c r="A101" s="274" t="s">
        <v>338</v>
      </c>
      <c r="B101" s="562" t="s">
        <v>962</v>
      </c>
      <c r="C101" s="562" t="s">
        <v>20</v>
      </c>
      <c r="D101" s="562" t="s">
        <v>7</v>
      </c>
      <c r="E101" s="562" t="s">
        <v>1032</v>
      </c>
      <c r="F101" s="562" t="s">
        <v>1033</v>
      </c>
      <c r="G101" s="563">
        <v>18.5</v>
      </c>
      <c r="H101" s="563">
        <v>6.6695900000000004</v>
      </c>
      <c r="I101" s="563">
        <v>40570.909884499997</v>
      </c>
      <c r="J101" s="564"/>
      <c r="K101" s="564"/>
      <c r="L101" s="564"/>
      <c r="M101" s="562"/>
      <c r="N101" s="562"/>
      <c r="O101" s="562"/>
      <c r="P101" s="562"/>
      <c r="Q101" s="562"/>
      <c r="BA101" t="s">
        <v>796</v>
      </c>
      <c r="BM101" s="138" t="s">
        <v>665</v>
      </c>
    </row>
    <row r="102" spans="1:65" ht="13.9" customHeight="1">
      <c r="A102" s="274" t="s">
        <v>338</v>
      </c>
      <c r="B102" s="562" t="s">
        <v>962</v>
      </c>
      <c r="C102" s="562" t="s">
        <v>20</v>
      </c>
      <c r="D102" s="562" t="s">
        <v>7</v>
      </c>
      <c r="E102" s="562" t="s">
        <v>1032</v>
      </c>
      <c r="F102" s="562" t="s">
        <v>993</v>
      </c>
      <c r="G102" s="563">
        <v>78</v>
      </c>
      <c r="H102" s="563">
        <v>704.83349999999996</v>
      </c>
      <c r="I102" s="563">
        <v>111813.6852015</v>
      </c>
      <c r="J102" s="564"/>
      <c r="K102" s="564"/>
      <c r="L102" s="564"/>
      <c r="M102" s="562"/>
      <c r="N102" s="562"/>
      <c r="O102" s="562"/>
      <c r="P102" s="562"/>
      <c r="Q102" s="562"/>
      <c r="BA102" t="s">
        <v>797</v>
      </c>
      <c r="BM102" s="138" t="s">
        <v>567</v>
      </c>
    </row>
    <row r="103" spans="1:65" ht="13.9" customHeight="1">
      <c r="A103" s="274" t="s">
        <v>338</v>
      </c>
      <c r="B103" s="562" t="s">
        <v>962</v>
      </c>
      <c r="C103" s="562" t="s">
        <v>20</v>
      </c>
      <c r="D103" s="562" t="s">
        <v>7</v>
      </c>
      <c r="E103" s="562" t="s">
        <v>1032</v>
      </c>
      <c r="F103" s="562" t="s">
        <v>1034</v>
      </c>
      <c r="G103" s="563">
        <v>41.75</v>
      </c>
      <c r="H103" s="563">
        <v>1452.5063023499999</v>
      </c>
      <c r="I103" s="563">
        <v>524599.31345000002</v>
      </c>
      <c r="J103" s="564"/>
      <c r="K103" s="564"/>
      <c r="L103" s="564"/>
      <c r="M103" s="562"/>
      <c r="N103" s="562"/>
      <c r="O103" s="562"/>
      <c r="P103" s="562"/>
      <c r="Q103" s="562"/>
      <c r="BA103" s="151" t="s">
        <v>798</v>
      </c>
      <c r="BM103" s="138" t="s">
        <v>96</v>
      </c>
    </row>
    <row r="104" spans="1:65" ht="13.9" customHeight="1">
      <c r="A104" s="274" t="s">
        <v>338</v>
      </c>
      <c r="B104" s="562" t="s">
        <v>962</v>
      </c>
      <c r="C104" s="562" t="s">
        <v>20</v>
      </c>
      <c r="D104" s="562" t="s">
        <v>7</v>
      </c>
      <c r="E104" s="562" t="s">
        <v>1032</v>
      </c>
      <c r="F104" s="562" t="s">
        <v>989</v>
      </c>
      <c r="G104" s="563">
        <v>100.33333333349999</v>
      </c>
      <c r="H104" s="563">
        <v>1113.743995</v>
      </c>
      <c r="I104" s="563">
        <v>193466.76336499999</v>
      </c>
      <c r="J104" s="564"/>
      <c r="K104" s="564"/>
      <c r="L104" s="564"/>
      <c r="M104" s="562"/>
      <c r="N104" s="562"/>
      <c r="O104" s="562"/>
      <c r="P104" s="562"/>
      <c r="Q104" s="562"/>
      <c r="BA104" t="s">
        <v>822</v>
      </c>
      <c r="BM104" s="138" t="s">
        <v>568</v>
      </c>
    </row>
    <row r="105" spans="1:65" ht="13.9" customHeight="1">
      <c r="A105" s="274" t="s">
        <v>338</v>
      </c>
      <c r="B105" s="562" t="s">
        <v>962</v>
      </c>
      <c r="C105" s="562" t="s">
        <v>20</v>
      </c>
      <c r="D105" s="562" t="s">
        <v>7</v>
      </c>
      <c r="E105" s="562" t="s">
        <v>1032</v>
      </c>
      <c r="F105" s="562" t="s">
        <v>1018</v>
      </c>
      <c r="G105" s="563">
        <v>59</v>
      </c>
      <c r="H105" s="563">
        <v>2246.7759943000001</v>
      </c>
      <c r="I105" s="563">
        <v>799675.32709999999</v>
      </c>
      <c r="J105" s="564"/>
      <c r="K105" s="564"/>
      <c r="L105" s="564"/>
      <c r="M105" s="562"/>
      <c r="N105" s="562"/>
      <c r="O105" s="562"/>
      <c r="P105" s="562"/>
      <c r="Q105" s="562"/>
      <c r="BA105" t="s">
        <v>823</v>
      </c>
      <c r="BM105" s="138" t="s">
        <v>569</v>
      </c>
    </row>
    <row r="106" spans="1:65" ht="13.9" customHeight="1">
      <c r="A106" s="274" t="s">
        <v>338</v>
      </c>
      <c r="B106" s="562" t="s">
        <v>962</v>
      </c>
      <c r="C106" s="562" t="s">
        <v>20</v>
      </c>
      <c r="D106" s="562" t="s">
        <v>7</v>
      </c>
      <c r="E106" s="562" t="s">
        <v>1032</v>
      </c>
      <c r="F106" s="562" t="s">
        <v>1020</v>
      </c>
      <c r="G106" s="563">
        <v>265.25</v>
      </c>
      <c r="H106" s="563">
        <v>178.748043271</v>
      </c>
      <c r="I106" s="563">
        <v>179391.04811549999</v>
      </c>
      <c r="J106" s="562"/>
      <c r="K106" s="562"/>
      <c r="L106" s="562"/>
      <c r="M106" s="564"/>
      <c r="N106" s="565"/>
      <c r="O106" s="565"/>
      <c r="P106" s="565"/>
      <c r="Q106" s="565"/>
      <c r="BA106" t="s">
        <v>824</v>
      </c>
      <c r="BM106" s="138" t="s">
        <v>570</v>
      </c>
    </row>
    <row r="107" spans="1:65" ht="13.9" customHeight="1">
      <c r="A107" s="274" t="s">
        <v>338</v>
      </c>
      <c r="B107" s="562" t="s">
        <v>962</v>
      </c>
      <c r="C107" s="562" t="s">
        <v>20</v>
      </c>
      <c r="D107" s="562" t="s">
        <v>7</v>
      </c>
      <c r="E107" s="562" t="s">
        <v>1032</v>
      </c>
      <c r="F107" s="562" t="s">
        <v>965</v>
      </c>
      <c r="G107" s="563">
        <v>14</v>
      </c>
      <c r="H107" s="563">
        <v>1.1232</v>
      </c>
      <c r="I107" s="563">
        <v>8406.2583937500003</v>
      </c>
      <c r="J107" s="564"/>
      <c r="K107" s="564"/>
      <c r="L107" s="564"/>
      <c r="M107" s="562"/>
      <c r="N107" s="562"/>
      <c r="O107" s="562"/>
      <c r="P107" s="562"/>
      <c r="Q107" s="562"/>
      <c r="BA107" s="151" t="s">
        <v>799</v>
      </c>
      <c r="BM107" s="138" t="s">
        <v>571</v>
      </c>
    </row>
    <row r="108" spans="1:65" ht="13.9" customHeight="1">
      <c r="A108" s="274" t="s">
        <v>338</v>
      </c>
      <c r="B108" s="562" t="s">
        <v>962</v>
      </c>
      <c r="C108" s="562" t="s">
        <v>20</v>
      </c>
      <c r="D108" s="562" t="s">
        <v>7</v>
      </c>
      <c r="E108" s="562" t="s">
        <v>1032</v>
      </c>
      <c r="F108" s="562" t="s">
        <v>970</v>
      </c>
      <c r="G108" s="563">
        <v>98.75</v>
      </c>
      <c r="H108" s="563">
        <v>4.5907180572500002</v>
      </c>
      <c r="I108" s="563">
        <v>15362.287429</v>
      </c>
      <c r="J108" s="562"/>
      <c r="K108" s="562"/>
      <c r="L108" s="562"/>
      <c r="M108" s="562"/>
      <c r="N108" s="562"/>
      <c r="O108" s="562"/>
      <c r="P108" s="562"/>
      <c r="Q108" s="562"/>
      <c r="BA108" t="s">
        <v>800</v>
      </c>
      <c r="BM108" s="138" t="s">
        <v>572</v>
      </c>
    </row>
    <row r="109" spans="1:65" ht="13.9" customHeight="1">
      <c r="A109" s="274" t="s">
        <v>338</v>
      </c>
      <c r="B109" s="562" t="s">
        <v>962</v>
      </c>
      <c r="C109" s="562" t="s">
        <v>20</v>
      </c>
      <c r="D109" s="562" t="s">
        <v>7</v>
      </c>
      <c r="E109" s="562" t="s">
        <v>1032</v>
      </c>
      <c r="F109" s="562" t="s">
        <v>1021</v>
      </c>
      <c r="G109" s="563">
        <v>88</v>
      </c>
      <c r="H109" s="563">
        <v>9.8456399999999995</v>
      </c>
      <c r="I109" s="563">
        <v>47961.4732745</v>
      </c>
      <c r="J109" s="564"/>
      <c r="K109" s="562"/>
      <c r="L109" s="562"/>
      <c r="M109" s="564"/>
      <c r="N109" s="565"/>
      <c r="O109" s="565"/>
      <c r="P109" s="565"/>
      <c r="Q109" s="565"/>
      <c r="BA109" s="151" t="s">
        <v>801</v>
      </c>
      <c r="BM109" s="138" t="s">
        <v>573</v>
      </c>
    </row>
    <row r="110" spans="1:65" ht="13.9" customHeight="1">
      <c r="A110" s="274" t="s">
        <v>338</v>
      </c>
      <c r="B110" s="562" t="s">
        <v>962</v>
      </c>
      <c r="C110" s="562" t="s">
        <v>20</v>
      </c>
      <c r="D110" s="562" t="s">
        <v>7</v>
      </c>
      <c r="E110" s="562" t="s">
        <v>1032</v>
      </c>
      <c r="F110" s="562" t="s">
        <v>1023</v>
      </c>
      <c r="G110" s="563">
        <v>29.5</v>
      </c>
      <c r="H110" s="563">
        <v>1.5246</v>
      </c>
      <c r="I110" s="563">
        <v>4877.2260274</v>
      </c>
      <c r="J110" s="564"/>
      <c r="K110" s="564"/>
      <c r="L110" s="564"/>
      <c r="M110" s="562"/>
      <c r="N110" s="562"/>
      <c r="O110" s="562"/>
      <c r="P110" s="562"/>
      <c r="Q110" s="562"/>
      <c r="BA110" t="s">
        <v>802</v>
      </c>
      <c r="BM110" s="138" t="s">
        <v>666</v>
      </c>
    </row>
    <row r="111" spans="1:65" ht="13.9" customHeight="1">
      <c r="A111" s="274" t="s">
        <v>338</v>
      </c>
      <c r="B111" s="562" t="s">
        <v>962</v>
      </c>
      <c r="C111" s="562" t="s">
        <v>20</v>
      </c>
      <c r="D111" s="562" t="s">
        <v>7</v>
      </c>
      <c r="E111" s="562" t="s">
        <v>1032</v>
      </c>
      <c r="F111" s="562" t="s">
        <v>1024</v>
      </c>
      <c r="G111" s="563">
        <v>40.5</v>
      </c>
      <c r="H111" s="563">
        <v>8.2569350000000004</v>
      </c>
      <c r="I111" s="563">
        <v>62574.486301500001</v>
      </c>
      <c r="J111" s="564"/>
      <c r="K111" s="564"/>
      <c r="L111" s="564"/>
      <c r="M111" s="562"/>
      <c r="N111" s="562"/>
      <c r="O111" s="562"/>
      <c r="P111" s="562"/>
      <c r="Q111" s="562"/>
      <c r="BA111" t="s">
        <v>803</v>
      </c>
      <c r="BM111" s="138" t="s">
        <v>82</v>
      </c>
    </row>
    <row r="112" spans="1:65" ht="13.9" customHeight="1">
      <c r="A112" s="274" t="s">
        <v>338</v>
      </c>
      <c r="B112" s="562" t="s">
        <v>962</v>
      </c>
      <c r="C112" s="562" t="s">
        <v>20</v>
      </c>
      <c r="D112" s="562" t="s">
        <v>7</v>
      </c>
      <c r="E112" s="562" t="s">
        <v>1032</v>
      </c>
      <c r="F112" s="562" t="s">
        <v>1025</v>
      </c>
      <c r="G112" s="563">
        <v>13.5</v>
      </c>
      <c r="H112" s="563">
        <v>2.9936449999999999</v>
      </c>
      <c r="I112" s="563">
        <v>11625.760139599999</v>
      </c>
      <c r="J112" s="564"/>
      <c r="K112" s="564"/>
      <c r="L112" s="564"/>
      <c r="M112" s="562"/>
      <c r="N112" s="562"/>
      <c r="O112" s="562"/>
      <c r="P112" s="562"/>
      <c r="Q112" s="562"/>
      <c r="BA112" t="s">
        <v>804</v>
      </c>
      <c r="BM112" s="138" t="s">
        <v>574</v>
      </c>
    </row>
    <row r="113" spans="1:65" ht="13.9" customHeight="1">
      <c r="A113" s="274" t="s">
        <v>338</v>
      </c>
      <c r="B113" s="562" t="s">
        <v>962</v>
      </c>
      <c r="C113" s="562" t="s">
        <v>20</v>
      </c>
      <c r="D113" s="562" t="s">
        <v>7</v>
      </c>
      <c r="E113" s="562" t="s">
        <v>1032</v>
      </c>
      <c r="F113" s="562" t="s">
        <v>1035</v>
      </c>
      <c r="G113" s="563">
        <v>9</v>
      </c>
      <c r="H113" s="563">
        <v>8.9079650000000008</v>
      </c>
      <c r="I113" s="563">
        <v>4770.1933924499999</v>
      </c>
      <c r="J113" s="564"/>
      <c r="K113" s="564"/>
      <c r="L113" s="564"/>
      <c r="M113" s="562"/>
      <c r="N113" s="562"/>
      <c r="O113" s="562"/>
      <c r="P113" s="562"/>
      <c r="Q113" s="562"/>
      <c r="BA113" t="s">
        <v>805</v>
      </c>
      <c r="BM113" s="138" t="s">
        <v>575</v>
      </c>
    </row>
    <row r="114" spans="1:65" ht="13.9" customHeight="1">
      <c r="A114" s="274" t="s">
        <v>338</v>
      </c>
      <c r="B114" s="562" t="s">
        <v>962</v>
      </c>
      <c r="C114" s="562" t="s">
        <v>20</v>
      </c>
      <c r="D114" s="562" t="s">
        <v>7</v>
      </c>
      <c r="E114" s="562" t="s">
        <v>1032</v>
      </c>
      <c r="F114" s="562" t="s">
        <v>1026</v>
      </c>
      <c r="G114" s="563">
        <v>8</v>
      </c>
      <c r="H114" s="563">
        <v>0.56277999999999995</v>
      </c>
      <c r="I114" s="563">
        <v>2319.0572118999999</v>
      </c>
      <c r="J114" s="564"/>
      <c r="K114" s="564"/>
      <c r="L114" s="564"/>
      <c r="M114" s="562"/>
      <c r="N114" s="562"/>
      <c r="O114" s="562"/>
      <c r="P114" s="562"/>
      <c r="Q114" s="562"/>
      <c r="BA114" s="151" t="s">
        <v>806</v>
      </c>
      <c r="BM114" s="138" t="s">
        <v>576</v>
      </c>
    </row>
    <row r="115" spans="1:65" ht="13.9" customHeight="1">
      <c r="A115" s="274" t="s">
        <v>338</v>
      </c>
      <c r="B115" s="562" t="s">
        <v>962</v>
      </c>
      <c r="C115" s="562" t="s">
        <v>20</v>
      </c>
      <c r="D115" s="562" t="s">
        <v>7</v>
      </c>
      <c r="E115" s="562" t="s">
        <v>1032</v>
      </c>
      <c r="F115" s="562" t="s">
        <v>1027</v>
      </c>
      <c r="G115" s="563">
        <v>14</v>
      </c>
      <c r="H115" s="563">
        <v>10.994</v>
      </c>
      <c r="I115" s="563">
        <v>4064.9341929000002</v>
      </c>
      <c r="J115" s="564"/>
      <c r="K115" s="564"/>
      <c r="L115" s="564"/>
      <c r="M115" s="562"/>
      <c r="N115" s="562"/>
      <c r="O115" s="562"/>
      <c r="P115" s="562"/>
      <c r="Q115" s="562"/>
      <c r="BA115" t="s">
        <v>807</v>
      </c>
      <c r="BM115" s="138" t="s">
        <v>577</v>
      </c>
    </row>
    <row r="116" spans="1:65" ht="13.9" customHeight="1">
      <c r="A116" s="274" t="s">
        <v>338</v>
      </c>
      <c r="B116" s="562" t="s">
        <v>962</v>
      </c>
      <c r="C116" s="562" t="s">
        <v>20</v>
      </c>
      <c r="D116" s="562" t="s">
        <v>7</v>
      </c>
      <c r="E116" s="562" t="s">
        <v>1032</v>
      </c>
      <c r="F116" s="562" t="s">
        <v>1013</v>
      </c>
      <c r="G116" s="563">
        <v>47.333333333500001</v>
      </c>
      <c r="H116" s="563">
        <v>4.9472661845500001</v>
      </c>
      <c r="I116" s="563">
        <v>22144.569900499999</v>
      </c>
      <c r="J116" s="562"/>
      <c r="K116" s="562"/>
      <c r="L116" s="562"/>
      <c r="M116" s="562"/>
      <c r="N116" s="562"/>
      <c r="O116" s="562"/>
      <c r="P116" s="562"/>
      <c r="Q116" s="562"/>
      <c r="BA116" t="s">
        <v>808</v>
      </c>
      <c r="BM116" s="138" t="s">
        <v>578</v>
      </c>
    </row>
    <row r="117" spans="1:65" ht="13.9" customHeight="1">
      <c r="A117" s="274" t="s">
        <v>338</v>
      </c>
      <c r="B117" s="562" t="s">
        <v>962</v>
      </c>
      <c r="C117" s="562" t="s">
        <v>20</v>
      </c>
      <c r="D117" s="562" t="s">
        <v>7</v>
      </c>
      <c r="E117" s="562" t="s">
        <v>1032</v>
      </c>
      <c r="F117" s="562" t="s">
        <v>1036</v>
      </c>
      <c r="G117" s="563">
        <v>45</v>
      </c>
      <c r="H117" s="563">
        <v>7.8620749999999999</v>
      </c>
      <c r="I117" s="563">
        <v>51961.838571</v>
      </c>
      <c r="J117" s="562"/>
      <c r="K117" s="562"/>
      <c r="L117" s="562"/>
      <c r="M117" s="562"/>
      <c r="N117" s="569"/>
      <c r="O117" s="569"/>
      <c r="P117" s="569"/>
      <c r="Q117" s="569"/>
      <c r="BA117" t="s">
        <v>809</v>
      </c>
      <c r="BM117" s="138" t="s">
        <v>579</v>
      </c>
    </row>
    <row r="118" spans="1:65" ht="13.9" customHeight="1">
      <c r="A118" s="274" t="s">
        <v>338</v>
      </c>
      <c r="B118" s="562" t="s">
        <v>962</v>
      </c>
      <c r="C118" s="562" t="s">
        <v>20</v>
      </c>
      <c r="D118" s="562" t="s">
        <v>7</v>
      </c>
      <c r="E118" s="562" t="s">
        <v>1032</v>
      </c>
      <c r="F118" s="562" t="s">
        <v>981</v>
      </c>
      <c r="G118" s="563">
        <v>12</v>
      </c>
      <c r="H118" s="563">
        <v>116.48</v>
      </c>
      <c r="I118" s="563">
        <v>15996.1872145</v>
      </c>
      <c r="J118" s="562"/>
      <c r="K118" s="562"/>
      <c r="L118" s="562"/>
      <c r="M118" s="562"/>
      <c r="N118" s="569"/>
      <c r="O118" s="569"/>
      <c r="P118" s="569"/>
      <c r="Q118" s="569"/>
      <c r="BA118" t="s">
        <v>810</v>
      </c>
      <c r="BM118" s="138" t="s">
        <v>580</v>
      </c>
    </row>
    <row r="119" spans="1:65" ht="13.9" customHeight="1">
      <c r="A119" s="274" t="s">
        <v>338</v>
      </c>
      <c r="B119" s="562" t="s">
        <v>962</v>
      </c>
      <c r="C119" s="562" t="s">
        <v>20</v>
      </c>
      <c r="D119" s="562" t="s">
        <v>7</v>
      </c>
      <c r="E119" s="562" t="s">
        <v>1032</v>
      </c>
      <c r="F119" s="562" t="s">
        <v>1037</v>
      </c>
      <c r="G119" s="563">
        <v>14</v>
      </c>
      <c r="H119" s="563">
        <v>1.4243399999999999</v>
      </c>
      <c r="I119" s="563">
        <v>8273.2782702000004</v>
      </c>
      <c r="J119" s="564"/>
      <c r="K119" s="564"/>
      <c r="L119" s="564"/>
      <c r="M119" s="562"/>
      <c r="N119" s="562"/>
      <c r="O119" s="562"/>
      <c r="P119" s="562"/>
      <c r="Q119" s="562"/>
      <c r="BA119" t="s">
        <v>811</v>
      </c>
      <c r="BM119" s="138" t="s">
        <v>83</v>
      </c>
    </row>
    <row r="120" spans="1:65" ht="13.9" customHeight="1">
      <c r="A120" s="274" t="s">
        <v>338</v>
      </c>
      <c r="B120" s="562" t="s">
        <v>962</v>
      </c>
      <c r="C120" s="562" t="s">
        <v>20</v>
      </c>
      <c r="D120" s="562" t="s">
        <v>7</v>
      </c>
      <c r="E120" s="562" t="s">
        <v>1032</v>
      </c>
      <c r="F120" s="562" t="s">
        <v>1014</v>
      </c>
      <c r="G120" s="563">
        <f>9+24</f>
        <v>33</v>
      </c>
      <c r="H120" s="563">
        <v>5</v>
      </c>
      <c r="I120" s="563">
        <f>1252.742412+24701</f>
        <v>25953.742412</v>
      </c>
      <c r="J120" s="564"/>
      <c r="K120" s="564"/>
      <c r="L120" s="564"/>
      <c r="M120" s="562"/>
      <c r="N120" s="562"/>
      <c r="O120" s="562"/>
      <c r="P120" s="562"/>
      <c r="Q120" s="562"/>
      <c r="BA120" t="s">
        <v>812</v>
      </c>
      <c r="BM120" s="138" t="s">
        <v>581</v>
      </c>
    </row>
    <row r="121" spans="1:65" ht="13.9" customHeight="1">
      <c r="A121" s="274" t="s">
        <v>338</v>
      </c>
      <c r="B121" s="562" t="s">
        <v>962</v>
      </c>
      <c r="C121" s="562" t="s">
        <v>20</v>
      </c>
      <c r="D121" s="562" t="s">
        <v>7</v>
      </c>
      <c r="E121" s="562" t="s">
        <v>1032</v>
      </c>
      <c r="F121" s="562" t="s">
        <v>1038</v>
      </c>
      <c r="G121" s="563">
        <v>7</v>
      </c>
      <c r="H121" s="563">
        <v>150.19999999999999</v>
      </c>
      <c r="I121" s="563">
        <v>22189.094816000001</v>
      </c>
      <c r="J121" s="562"/>
      <c r="K121" s="562"/>
      <c r="L121" s="562"/>
      <c r="M121" s="564"/>
      <c r="N121" s="565"/>
      <c r="O121" s="565"/>
      <c r="P121" s="565"/>
      <c r="Q121" s="565"/>
      <c r="BA121" s="151" t="s">
        <v>813</v>
      </c>
      <c r="BM121" s="138" t="s">
        <v>582</v>
      </c>
    </row>
    <row r="122" spans="1:65" ht="13.9" customHeight="1">
      <c r="A122" s="274" t="s">
        <v>338</v>
      </c>
      <c r="B122" s="562" t="s">
        <v>962</v>
      </c>
      <c r="C122" s="562" t="s">
        <v>20</v>
      </c>
      <c r="D122" s="562" t="s">
        <v>7</v>
      </c>
      <c r="E122" s="562" t="s">
        <v>1032</v>
      </c>
      <c r="F122" s="562" t="s">
        <v>1019</v>
      </c>
      <c r="G122" s="563">
        <v>10</v>
      </c>
      <c r="H122" s="563">
        <v>16.520669999999999</v>
      </c>
      <c r="I122" s="563">
        <v>17004.394305999998</v>
      </c>
      <c r="J122" s="564"/>
      <c r="K122" s="562"/>
      <c r="L122" s="564"/>
      <c r="M122" s="564"/>
      <c r="N122" s="565"/>
      <c r="O122" s="565"/>
      <c r="P122" s="565"/>
      <c r="Q122" s="565"/>
      <c r="BA122" t="s">
        <v>814</v>
      </c>
      <c r="BM122" s="138" t="s">
        <v>583</v>
      </c>
    </row>
    <row r="123" spans="1:65" ht="13.9" customHeight="1">
      <c r="A123" s="274" t="s">
        <v>338</v>
      </c>
      <c r="B123" s="562" t="s">
        <v>962</v>
      </c>
      <c r="C123" s="562" t="s">
        <v>20</v>
      </c>
      <c r="D123" s="562" t="s">
        <v>7</v>
      </c>
      <c r="E123" s="562" t="s">
        <v>1039</v>
      </c>
      <c r="F123" s="562" t="s">
        <v>1021</v>
      </c>
      <c r="G123" s="563">
        <v>645.75</v>
      </c>
      <c r="H123" s="563">
        <v>323.61601533999999</v>
      </c>
      <c r="I123" s="563">
        <v>1758943.4989</v>
      </c>
      <c r="J123" s="562"/>
      <c r="K123" s="562"/>
      <c r="L123" s="562"/>
      <c r="M123" s="562"/>
      <c r="N123" s="562"/>
      <c r="O123" s="562"/>
      <c r="P123" s="562"/>
      <c r="Q123" s="562"/>
      <c r="BA123" s="151" t="s">
        <v>815</v>
      </c>
      <c r="BM123" s="138" t="s">
        <v>584</v>
      </c>
    </row>
    <row r="124" spans="1:65" ht="13.9" customHeight="1">
      <c r="A124" s="274" t="s">
        <v>338</v>
      </c>
      <c r="B124" s="562" t="s">
        <v>962</v>
      </c>
      <c r="C124" s="562" t="s">
        <v>20</v>
      </c>
      <c r="D124" s="562" t="s">
        <v>7</v>
      </c>
      <c r="E124" s="562" t="s">
        <v>1039</v>
      </c>
      <c r="F124" s="562" t="s">
        <v>1022</v>
      </c>
      <c r="G124" s="563">
        <v>719.5</v>
      </c>
      <c r="H124" s="563">
        <v>198.241195</v>
      </c>
      <c r="I124" s="563">
        <v>1358545.8702450001</v>
      </c>
      <c r="J124" s="562"/>
      <c r="K124" s="562"/>
      <c r="L124" s="562"/>
      <c r="M124" s="562"/>
      <c r="N124" s="562"/>
      <c r="O124" s="562"/>
      <c r="P124" s="562"/>
      <c r="Q124" s="562"/>
      <c r="BA124" t="s">
        <v>816</v>
      </c>
      <c r="BM124" s="138" t="s">
        <v>585</v>
      </c>
    </row>
    <row r="125" spans="1:65" ht="13.9" customHeight="1">
      <c r="A125" s="274" t="s">
        <v>338</v>
      </c>
      <c r="B125" s="562" t="s">
        <v>962</v>
      </c>
      <c r="C125" s="562" t="s">
        <v>20</v>
      </c>
      <c r="D125" s="562" t="s">
        <v>7</v>
      </c>
      <c r="E125" s="562" t="s">
        <v>1039</v>
      </c>
      <c r="F125" s="562" t="s">
        <v>1012</v>
      </c>
      <c r="G125" s="563">
        <v>4953.5</v>
      </c>
      <c r="H125" s="563">
        <v>4731.9202918000001</v>
      </c>
      <c r="I125" s="563">
        <v>10440101.690950001</v>
      </c>
      <c r="J125" s="562"/>
      <c r="K125" s="562"/>
      <c r="L125" s="562"/>
      <c r="M125" s="562"/>
      <c r="N125" s="562"/>
      <c r="O125" s="562"/>
      <c r="P125" s="562"/>
      <c r="Q125" s="562"/>
      <c r="BM125" s="138" t="s">
        <v>586</v>
      </c>
    </row>
    <row r="126" spans="1:65" ht="13.9" customHeight="1">
      <c r="A126" s="274" t="s">
        <v>338</v>
      </c>
      <c r="B126" s="562" t="s">
        <v>962</v>
      </c>
      <c r="C126" s="562" t="s">
        <v>20</v>
      </c>
      <c r="D126" s="562" t="s">
        <v>7</v>
      </c>
      <c r="E126" s="562" t="s">
        <v>1039</v>
      </c>
      <c r="F126" s="562" t="s">
        <v>1024</v>
      </c>
      <c r="G126" s="563">
        <v>656</v>
      </c>
      <c r="H126" s="563">
        <v>207.80670000000001</v>
      </c>
      <c r="I126" s="563">
        <v>1827376.2006000001</v>
      </c>
      <c r="J126" s="562"/>
      <c r="K126" s="562"/>
      <c r="L126" s="562"/>
      <c r="M126" s="562"/>
      <c r="N126" s="562"/>
      <c r="O126" s="562"/>
      <c r="P126" s="562"/>
      <c r="Q126" s="562"/>
      <c r="BM126" s="138" t="s">
        <v>587</v>
      </c>
    </row>
    <row r="127" spans="1:65" ht="13.9" customHeight="1">
      <c r="A127" s="274" t="s">
        <v>338</v>
      </c>
      <c r="B127" s="562" t="s">
        <v>962</v>
      </c>
      <c r="C127" s="562" t="s">
        <v>20</v>
      </c>
      <c r="D127" s="562" t="s">
        <v>7</v>
      </c>
      <c r="E127" s="562" t="s">
        <v>1039</v>
      </c>
      <c r="F127" s="562" t="s">
        <v>981</v>
      </c>
      <c r="G127" s="563">
        <v>3373.94444445</v>
      </c>
      <c r="H127" s="563">
        <v>275099.95370999997</v>
      </c>
      <c r="I127" s="563">
        <v>45600217.411499999</v>
      </c>
      <c r="J127" s="564"/>
      <c r="K127" s="562"/>
      <c r="L127" s="562"/>
      <c r="M127" s="564"/>
      <c r="N127" s="565"/>
      <c r="O127" s="565"/>
      <c r="P127" s="565"/>
      <c r="Q127" s="565"/>
      <c r="BM127" s="138" t="s">
        <v>588</v>
      </c>
    </row>
    <row r="128" spans="1:65" ht="13.9" customHeight="1">
      <c r="A128" s="274" t="s">
        <v>338</v>
      </c>
      <c r="B128" s="562" t="s">
        <v>962</v>
      </c>
      <c r="C128" s="562" t="s">
        <v>20</v>
      </c>
      <c r="D128" s="562" t="s">
        <v>7</v>
      </c>
      <c r="E128" s="562" t="s">
        <v>1039</v>
      </c>
      <c r="F128" s="562" t="s">
        <v>1040</v>
      </c>
      <c r="G128" s="563">
        <v>476.09722221999999</v>
      </c>
      <c r="H128" s="563">
        <v>32323.231390000001</v>
      </c>
      <c r="I128" s="563">
        <v>6417224.5734999999</v>
      </c>
      <c r="J128" s="564"/>
      <c r="K128" s="564"/>
      <c r="L128" s="564"/>
      <c r="M128" s="562"/>
      <c r="N128" s="562"/>
      <c r="O128" s="562"/>
      <c r="P128" s="562"/>
      <c r="Q128" s="562"/>
      <c r="BM128" s="138" t="s">
        <v>589</v>
      </c>
    </row>
    <row r="129" spans="1:65" ht="13.9" customHeight="1">
      <c r="A129" s="274" t="s">
        <v>338</v>
      </c>
      <c r="B129" s="562" t="s">
        <v>962</v>
      </c>
      <c r="C129" s="562" t="s">
        <v>20</v>
      </c>
      <c r="D129" s="562" t="s">
        <v>7</v>
      </c>
      <c r="E129" s="562" t="s">
        <v>1039</v>
      </c>
      <c r="F129" s="562" t="s">
        <v>87</v>
      </c>
      <c r="G129" s="563">
        <f>356+626</f>
        <v>982</v>
      </c>
      <c r="H129" s="563">
        <f>360+680</f>
        <v>1040</v>
      </c>
      <c r="I129" s="563">
        <f>705854+2372314</f>
        <v>3078168</v>
      </c>
      <c r="J129" s="564"/>
      <c r="K129" s="564"/>
      <c r="L129" s="564"/>
      <c r="M129" s="562"/>
      <c r="N129" s="562"/>
      <c r="O129" s="562"/>
      <c r="P129" s="562"/>
      <c r="Q129" s="562"/>
      <c r="BM129" s="138" t="s">
        <v>590</v>
      </c>
    </row>
    <row r="130" spans="1:65" ht="13.9" customHeight="1">
      <c r="A130" s="274" t="s">
        <v>338</v>
      </c>
      <c r="B130" s="562" t="s">
        <v>962</v>
      </c>
      <c r="C130" s="562" t="s">
        <v>20</v>
      </c>
      <c r="D130" s="562" t="s">
        <v>7</v>
      </c>
      <c r="E130" s="562" t="s">
        <v>1039</v>
      </c>
      <c r="F130" s="562" t="s">
        <v>1014</v>
      </c>
      <c r="G130" s="563">
        <f>5629+208</f>
        <v>5837</v>
      </c>
      <c r="H130" s="563">
        <f>14853+358</f>
        <v>15211</v>
      </c>
      <c r="I130" s="563">
        <f>30549310+1058918</f>
        <v>31608228</v>
      </c>
      <c r="J130" s="564"/>
      <c r="K130" s="564"/>
      <c r="L130" s="564"/>
      <c r="M130" s="562"/>
      <c r="N130" s="562"/>
      <c r="O130" s="562"/>
      <c r="P130" s="562"/>
      <c r="Q130" s="562"/>
      <c r="BM130" s="138" t="s">
        <v>591</v>
      </c>
    </row>
    <row r="131" spans="1:65" ht="13.9" customHeight="1">
      <c r="A131" s="274" t="s">
        <v>338</v>
      </c>
      <c r="B131" s="562" t="s">
        <v>962</v>
      </c>
      <c r="C131" s="562" t="s">
        <v>20</v>
      </c>
      <c r="D131" s="562" t="s">
        <v>7</v>
      </c>
      <c r="E131" s="562" t="s">
        <v>1039</v>
      </c>
      <c r="F131" s="562" t="s">
        <v>1041</v>
      </c>
      <c r="G131" s="563">
        <v>895.766666665</v>
      </c>
      <c r="H131" s="563">
        <v>1485.6073524000001</v>
      </c>
      <c r="I131" s="563">
        <v>2302163.0692500002</v>
      </c>
      <c r="J131" s="564"/>
      <c r="K131" s="564"/>
      <c r="L131" s="564"/>
      <c r="M131" s="562"/>
      <c r="N131" s="562"/>
      <c r="O131" s="562"/>
      <c r="P131" s="562"/>
      <c r="Q131" s="562"/>
      <c r="BM131" s="138" t="s">
        <v>592</v>
      </c>
    </row>
    <row r="132" spans="1:65" ht="13.9" customHeight="1">
      <c r="A132" s="274" t="s">
        <v>338</v>
      </c>
      <c r="B132" s="562" t="s">
        <v>962</v>
      </c>
      <c r="C132" s="562" t="s">
        <v>20</v>
      </c>
      <c r="D132" s="562" t="s">
        <v>7</v>
      </c>
      <c r="E132" s="562" t="s">
        <v>1039</v>
      </c>
      <c r="F132" s="562" t="s">
        <v>1003</v>
      </c>
      <c r="G132" s="563">
        <v>306.5</v>
      </c>
      <c r="H132" s="563">
        <v>20911.18204</v>
      </c>
      <c r="I132" s="563">
        <v>3975734.0625999998</v>
      </c>
      <c r="J132" s="562"/>
      <c r="K132" s="562"/>
      <c r="L132" s="562"/>
      <c r="M132" s="564"/>
      <c r="N132" s="565"/>
      <c r="O132" s="565"/>
      <c r="P132" s="565"/>
      <c r="Q132" s="565"/>
      <c r="BM132" s="138" t="s">
        <v>593</v>
      </c>
    </row>
    <row r="133" spans="1:65" ht="13.9" customHeight="1">
      <c r="A133" s="274" t="s">
        <v>338</v>
      </c>
      <c r="B133" s="562" t="s">
        <v>962</v>
      </c>
      <c r="C133" s="562" t="s">
        <v>20</v>
      </c>
      <c r="D133" s="562" t="s">
        <v>7</v>
      </c>
      <c r="E133" s="562" t="s">
        <v>1039</v>
      </c>
      <c r="F133" s="564" t="s">
        <v>1008</v>
      </c>
      <c r="G133" s="563">
        <v>124.4999999985</v>
      </c>
      <c r="H133" s="563">
        <v>15214.271389</v>
      </c>
      <c r="I133" s="563">
        <v>6229027.6714500003</v>
      </c>
      <c r="J133" s="564"/>
      <c r="K133" s="562"/>
      <c r="L133" s="562"/>
      <c r="M133" s="564"/>
      <c r="N133" s="565"/>
      <c r="O133" s="565"/>
      <c r="P133" s="565"/>
      <c r="Q133" s="565"/>
      <c r="BM133" s="138" t="s">
        <v>594</v>
      </c>
    </row>
    <row r="134" spans="1:65" ht="13.9" customHeight="1">
      <c r="A134" s="274" t="s">
        <v>338</v>
      </c>
      <c r="B134" s="562" t="s">
        <v>962</v>
      </c>
      <c r="C134" s="562" t="s">
        <v>20</v>
      </c>
      <c r="D134" s="562" t="s">
        <v>7</v>
      </c>
      <c r="E134" s="562" t="s">
        <v>1039</v>
      </c>
      <c r="F134" s="562" t="s">
        <v>1016</v>
      </c>
      <c r="G134" s="563">
        <v>128.33333333499999</v>
      </c>
      <c r="H134" s="563">
        <v>12969.706990999999</v>
      </c>
      <c r="I134" s="563">
        <v>2423961.3089000001</v>
      </c>
      <c r="J134" s="564"/>
      <c r="K134" s="564"/>
      <c r="L134" s="564"/>
      <c r="M134" s="562"/>
      <c r="N134" s="562"/>
      <c r="O134" s="562"/>
      <c r="P134" s="562"/>
      <c r="Q134" s="562"/>
      <c r="BM134" s="138" t="s">
        <v>595</v>
      </c>
    </row>
    <row r="135" spans="1:65" ht="13.9" customHeight="1">
      <c r="A135" s="274" t="s">
        <v>338</v>
      </c>
      <c r="B135" s="562" t="s">
        <v>962</v>
      </c>
      <c r="C135" s="562" t="s">
        <v>20</v>
      </c>
      <c r="D135" s="562" t="s">
        <v>7</v>
      </c>
      <c r="E135" s="562" t="s">
        <v>1039</v>
      </c>
      <c r="F135" s="562" t="s">
        <v>1042</v>
      </c>
      <c r="G135" s="563">
        <v>157.5</v>
      </c>
      <c r="H135" s="563">
        <v>10528.287340000001</v>
      </c>
      <c r="I135" s="563">
        <v>2119019.799205</v>
      </c>
      <c r="J135" s="564"/>
      <c r="K135" s="564"/>
      <c r="L135" s="564"/>
      <c r="M135" s="562"/>
      <c r="N135" s="562"/>
      <c r="O135" s="562"/>
      <c r="P135" s="562"/>
      <c r="Q135" s="562"/>
      <c r="BM135" s="138" t="s">
        <v>596</v>
      </c>
    </row>
    <row r="136" spans="1:65" ht="13.9" customHeight="1">
      <c r="A136" s="274" t="s">
        <v>338</v>
      </c>
      <c r="B136" s="562" t="s">
        <v>962</v>
      </c>
      <c r="C136" s="562" t="s">
        <v>20</v>
      </c>
      <c r="D136" s="562" t="s">
        <v>7</v>
      </c>
      <c r="E136" s="562" t="s">
        <v>1039</v>
      </c>
      <c r="F136" s="562" t="s">
        <v>988</v>
      </c>
      <c r="G136" s="563">
        <v>365.3</v>
      </c>
      <c r="H136" s="563">
        <v>30642.795695000001</v>
      </c>
      <c r="I136" s="563">
        <v>6747699.3454999998</v>
      </c>
      <c r="J136" s="564"/>
      <c r="K136" s="564"/>
      <c r="L136" s="564"/>
      <c r="M136" s="562"/>
      <c r="N136" s="562"/>
      <c r="O136" s="562"/>
      <c r="P136" s="562"/>
      <c r="Q136" s="562"/>
      <c r="BM136" s="138" t="s">
        <v>597</v>
      </c>
    </row>
    <row r="137" spans="1:65" ht="13.9" customHeight="1">
      <c r="A137" s="274" t="s">
        <v>338</v>
      </c>
      <c r="B137" s="562" t="s">
        <v>962</v>
      </c>
      <c r="C137" s="562" t="s">
        <v>20</v>
      </c>
      <c r="D137" s="562" t="s">
        <v>7</v>
      </c>
      <c r="E137" s="562" t="s">
        <v>1039</v>
      </c>
      <c r="F137" s="562" t="s">
        <v>1007</v>
      </c>
      <c r="G137" s="563">
        <v>224.75</v>
      </c>
      <c r="H137" s="563">
        <v>32188.21846</v>
      </c>
      <c r="I137" s="563">
        <v>18523352.480500001</v>
      </c>
      <c r="J137" s="562"/>
      <c r="K137" s="564"/>
      <c r="L137" s="562"/>
      <c r="M137" s="564"/>
      <c r="N137" s="565"/>
      <c r="O137" s="565"/>
      <c r="P137" s="565"/>
      <c r="Q137" s="565"/>
      <c r="BM137" s="138" t="s">
        <v>667</v>
      </c>
    </row>
    <row r="138" spans="1:65" ht="13.9" customHeight="1">
      <c r="A138" s="274" t="s">
        <v>338</v>
      </c>
      <c r="B138" s="562" t="s">
        <v>962</v>
      </c>
      <c r="C138" s="562" t="s">
        <v>20</v>
      </c>
      <c r="D138" s="562" t="s">
        <v>7</v>
      </c>
      <c r="E138" s="562" t="s">
        <v>1039</v>
      </c>
      <c r="F138" s="562" t="s">
        <v>1010</v>
      </c>
      <c r="G138" s="563">
        <v>164.58333333499999</v>
      </c>
      <c r="H138" s="563">
        <v>19410.981501999999</v>
      </c>
      <c r="I138" s="563">
        <v>19013067.409499999</v>
      </c>
      <c r="J138" s="562"/>
      <c r="K138" s="562"/>
      <c r="L138" s="562"/>
      <c r="M138" s="562"/>
      <c r="N138" s="562"/>
      <c r="O138" s="562"/>
      <c r="P138" s="562"/>
      <c r="Q138" s="562"/>
      <c r="BM138" s="138" t="s">
        <v>598</v>
      </c>
    </row>
    <row r="139" spans="1:65" ht="13.9" customHeight="1">
      <c r="A139" s="274" t="s">
        <v>338</v>
      </c>
      <c r="B139" s="562" t="s">
        <v>962</v>
      </c>
      <c r="C139" s="562" t="s">
        <v>20</v>
      </c>
      <c r="D139" s="562" t="s">
        <v>7</v>
      </c>
      <c r="E139" s="562" t="s">
        <v>1039</v>
      </c>
      <c r="F139" s="562" t="s">
        <v>990</v>
      </c>
      <c r="G139" s="563">
        <v>132</v>
      </c>
      <c r="H139" s="563">
        <v>3113.53</v>
      </c>
      <c r="I139" s="563">
        <v>660382.08970999997</v>
      </c>
      <c r="J139" s="564"/>
      <c r="K139" s="564"/>
      <c r="L139" s="564"/>
      <c r="M139" s="562"/>
      <c r="N139" s="562"/>
      <c r="O139" s="562"/>
      <c r="P139" s="562"/>
      <c r="Q139" s="562"/>
      <c r="BM139" s="139" t="s">
        <v>599</v>
      </c>
    </row>
    <row r="140" spans="1:65" ht="13.9" customHeight="1">
      <c r="A140" s="274" t="s">
        <v>338</v>
      </c>
      <c r="B140" s="562" t="s">
        <v>962</v>
      </c>
      <c r="C140" s="562" t="s">
        <v>20</v>
      </c>
      <c r="D140" s="562" t="s">
        <v>7</v>
      </c>
      <c r="E140" s="562" t="s">
        <v>1039</v>
      </c>
      <c r="F140" s="562" t="s">
        <v>1017</v>
      </c>
      <c r="G140" s="563">
        <v>54.785714285499999</v>
      </c>
      <c r="H140" s="563">
        <v>130.31585204000001</v>
      </c>
      <c r="I140" s="563">
        <v>287387.35171999998</v>
      </c>
      <c r="J140" s="564"/>
      <c r="K140" s="562"/>
      <c r="L140" s="564"/>
      <c r="M140" s="564"/>
      <c r="N140" s="565"/>
      <c r="O140" s="565"/>
      <c r="P140" s="565"/>
      <c r="Q140" s="565"/>
      <c r="BM140" s="138" t="s">
        <v>600</v>
      </c>
    </row>
    <row r="141" spans="1:65" ht="13.9" customHeight="1">
      <c r="A141" s="274" t="s">
        <v>338</v>
      </c>
      <c r="B141" s="562" t="s">
        <v>962</v>
      </c>
      <c r="C141" s="562" t="s">
        <v>20</v>
      </c>
      <c r="D141" s="562" t="s">
        <v>7</v>
      </c>
      <c r="E141" s="562" t="s">
        <v>1039</v>
      </c>
      <c r="F141" s="562" t="s">
        <v>993</v>
      </c>
      <c r="G141" s="563">
        <v>79</v>
      </c>
      <c r="H141" s="563">
        <v>3667.1026900000002</v>
      </c>
      <c r="I141" s="563">
        <v>458989.21165499999</v>
      </c>
      <c r="J141" s="562"/>
      <c r="K141" s="564"/>
      <c r="L141" s="564"/>
      <c r="M141" s="564"/>
      <c r="N141" s="565"/>
      <c r="O141" s="565"/>
      <c r="P141" s="565"/>
      <c r="Q141" s="565"/>
      <c r="BM141" s="138" t="s">
        <v>601</v>
      </c>
    </row>
    <row r="142" spans="1:65" ht="13.9" customHeight="1">
      <c r="A142" s="274" t="s">
        <v>338</v>
      </c>
      <c r="B142" s="562" t="s">
        <v>962</v>
      </c>
      <c r="C142" s="562" t="s">
        <v>20</v>
      </c>
      <c r="D142" s="562" t="s">
        <v>7</v>
      </c>
      <c r="E142" s="562" t="s">
        <v>1039</v>
      </c>
      <c r="F142" s="562" t="s">
        <v>991</v>
      </c>
      <c r="G142" s="563">
        <v>61</v>
      </c>
      <c r="H142" s="563">
        <v>1676.31</v>
      </c>
      <c r="I142" s="563">
        <v>348656.99436000001</v>
      </c>
      <c r="J142" s="562"/>
      <c r="K142" s="562"/>
      <c r="L142" s="562"/>
      <c r="M142" s="562"/>
      <c r="N142" s="562"/>
      <c r="O142" s="562"/>
      <c r="P142" s="562"/>
      <c r="Q142" s="562"/>
      <c r="BM142" s="138" t="s">
        <v>602</v>
      </c>
    </row>
    <row r="143" spans="1:65" ht="13.9" customHeight="1">
      <c r="A143" s="274" t="s">
        <v>338</v>
      </c>
      <c r="B143" s="562" t="s">
        <v>962</v>
      </c>
      <c r="C143" s="562" t="s">
        <v>20</v>
      </c>
      <c r="D143" s="562" t="s">
        <v>7</v>
      </c>
      <c r="E143" s="562" t="s">
        <v>1039</v>
      </c>
      <c r="F143" s="562" t="s">
        <v>989</v>
      </c>
      <c r="G143" s="563">
        <v>1267.05</v>
      </c>
      <c r="H143" s="563">
        <v>66489.702355000001</v>
      </c>
      <c r="I143" s="563">
        <v>10543506.5195</v>
      </c>
      <c r="J143" s="562"/>
      <c r="K143" s="562"/>
      <c r="L143" s="562"/>
      <c r="M143" s="562"/>
      <c r="N143" s="562"/>
      <c r="O143" s="562"/>
      <c r="P143" s="562"/>
      <c r="Q143" s="562"/>
      <c r="BM143" s="138" t="s">
        <v>603</v>
      </c>
    </row>
    <row r="144" spans="1:65" ht="13.9" customHeight="1">
      <c r="A144" s="274" t="s">
        <v>338</v>
      </c>
      <c r="B144" s="562" t="s">
        <v>962</v>
      </c>
      <c r="C144" s="562" t="s">
        <v>20</v>
      </c>
      <c r="D144" s="562" t="s">
        <v>7</v>
      </c>
      <c r="E144" s="562" t="s">
        <v>1039</v>
      </c>
      <c r="F144" s="562" t="s">
        <v>1018</v>
      </c>
      <c r="G144" s="563">
        <v>80.916666664999994</v>
      </c>
      <c r="H144" s="563">
        <v>2586.4713235300001</v>
      </c>
      <c r="I144" s="563">
        <v>1770237.829805</v>
      </c>
      <c r="J144" s="562"/>
      <c r="K144" s="562"/>
      <c r="L144" s="562"/>
      <c r="M144" s="562"/>
      <c r="N144" s="562"/>
      <c r="O144" s="562"/>
      <c r="P144" s="562"/>
      <c r="Q144" s="562"/>
      <c r="BM144" s="138" t="s">
        <v>604</v>
      </c>
    </row>
    <row r="145" spans="1:65" ht="13.9" customHeight="1">
      <c r="A145" s="274" t="s">
        <v>338</v>
      </c>
      <c r="B145" s="562" t="s">
        <v>962</v>
      </c>
      <c r="C145" s="562" t="s">
        <v>20</v>
      </c>
      <c r="D145" s="562" t="s">
        <v>7</v>
      </c>
      <c r="E145" s="562" t="s">
        <v>1039</v>
      </c>
      <c r="F145" s="562" t="s">
        <v>1019</v>
      </c>
      <c r="G145" s="563">
        <v>937.711904785</v>
      </c>
      <c r="H145" s="563">
        <v>1711.7752211</v>
      </c>
      <c r="I145" s="563">
        <v>3431865.9164</v>
      </c>
      <c r="J145" s="564"/>
      <c r="K145" s="562"/>
      <c r="L145" s="562"/>
      <c r="M145" s="564"/>
      <c r="N145" s="565"/>
      <c r="O145" s="565"/>
      <c r="P145" s="565"/>
      <c r="Q145" s="565"/>
      <c r="BM145" s="138" t="s">
        <v>605</v>
      </c>
    </row>
    <row r="146" spans="1:65" ht="13.9" customHeight="1">
      <c r="A146" s="274" t="s">
        <v>338</v>
      </c>
      <c r="B146" s="562" t="s">
        <v>962</v>
      </c>
      <c r="C146" s="562" t="s">
        <v>20</v>
      </c>
      <c r="D146" s="562" t="s">
        <v>7</v>
      </c>
      <c r="E146" s="562" t="s">
        <v>1039</v>
      </c>
      <c r="F146" s="562" t="s">
        <v>1043</v>
      </c>
      <c r="G146" s="563">
        <v>153.16666666500001</v>
      </c>
      <c r="H146" s="563">
        <v>214.41131862399999</v>
      </c>
      <c r="I146" s="563">
        <v>353409.65191000002</v>
      </c>
      <c r="J146" s="564"/>
      <c r="K146" s="564"/>
      <c r="L146" s="564"/>
      <c r="M146" s="562"/>
      <c r="N146" s="562"/>
      <c r="O146" s="562"/>
      <c r="P146" s="562"/>
      <c r="Q146" s="562"/>
      <c r="BM146" s="138" t="s">
        <v>606</v>
      </c>
    </row>
    <row r="147" spans="1:65" ht="13.9" customHeight="1">
      <c r="A147" s="274" t="s">
        <v>338</v>
      </c>
      <c r="B147" s="562" t="s">
        <v>962</v>
      </c>
      <c r="C147" s="562" t="s">
        <v>20</v>
      </c>
      <c r="D147" s="562" t="s">
        <v>7</v>
      </c>
      <c r="E147" s="562" t="s">
        <v>1039</v>
      </c>
      <c r="F147" s="562" t="s">
        <v>1044</v>
      </c>
      <c r="G147" s="563">
        <v>4432.5</v>
      </c>
      <c r="H147" s="563">
        <v>3104.299</v>
      </c>
      <c r="I147" s="563">
        <v>6929117.8465</v>
      </c>
      <c r="J147" s="564"/>
      <c r="K147" s="562"/>
      <c r="L147" s="564"/>
      <c r="M147" s="564"/>
      <c r="N147" s="565"/>
      <c r="O147" s="565"/>
      <c r="P147" s="565"/>
      <c r="Q147" s="565"/>
      <c r="BM147" s="138" t="s">
        <v>607</v>
      </c>
    </row>
    <row r="148" spans="1:65" ht="13.9" customHeight="1">
      <c r="A148" s="274" t="s">
        <v>338</v>
      </c>
      <c r="B148" s="562" t="s">
        <v>962</v>
      </c>
      <c r="C148" s="562" t="s">
        <v>20</v>
      </c>
      <c r="D148" s="562" t="s">
        <v>7</v>
      </c>
      <c r="E148" s="562" t="s">
        <v>1039</v>
      </c>
      <c r="F148" s="562" t="s">
        <v>970</v>
      </c>
      <c r="G148" s="563">
        <v>134.75</v>
      </c>
      <c r="H148" s="563">
        <v>14.076738484</v>
      </c>
      <c r="I148" s="563">
        <v>63074.635857499998</v>
      </c>
      <c r="J148" s="562"/>
      <c r="K148" s="562"/>
      <c r="L148" s="562"/>
      <c r="M148" s="562"/>
      <c r="N148" s="562"/>
      <c r="O148" s="562"/>
      <c r="P148" s="562"/>
      <c r="Q148" s="562"/>
      <c r="BM148" s="138" t="s">
        <v>608</v>
      </c>
    </row>
    <row r="149" spans="1:65" ht="13.9" customHeight="1">
      <c r="A149" s="274" t="s">
        <v>338</v>
      </c>
      <c r="B149" s="562" t="s">
        <v>962</v>
      </c>
      <c r="C149" s="562" t="s">
        <v>20</v>
      </c>
      <c r="D149" s="562" t="s">
        <v>7</v>
      </c>
      <c r="E149" s="562" t="s">
        <v>1039</v>
      </c>
      <c r="F149" s="562" t="s">
        <v>977</v>
      </c>
      <c r="G149" s="563">
        <v>36</v>
      </c>
      <c r="H149" s="563">
        <v>6.3738799999999998</v>
      </c>
      <c r="I149" s="563">
        <v>15053.173516000001</v>
      </c>
      <c r="J149" s="564"/>
      <c r="K149" s="564"/>
      <c r="L149" s="564"/>
      <c r="M149" s="562"/>
      <c r="N149" s="562"/>
      <c r="O149" s="562"/>
      <c r="P149" s="562"/>
      <c r="Q149" s="562"/>
      <c r="BM149" s="138" t="s">
        <v>609</v>
      </c>
    </row>
    <row r="150" spans="1:65" ht="13.9" customHeight="1">
      <c r="A150" s="274" t="s">
        <v>338</v>
      </c>
      <c r="B150" s="562" t="s">
        <v>962</v>
      </c>
      <c r="C150" s="562" t="s">
        <v>20</v>
      </c>
      <c r="D150" s="562" t="s">
        <v>7</v>
      </c>
      <c r="E150" s="562" t="s">
        <v>1039</v>
      </c>
      <c r="F150" s="562" t="s">
        <v>1045</v>
      </c>
      <c r="G150" s="563">
        <v>104.5</v>
      </c>
      <c r="H150" s="563">
        <v>101.768235</v>
      </c>
      <c r="I150" s="563">
        <v>272682.96535249997</v>
      </c>
      <c r="J150" s="562"/>
      <c r="K150" s="562"/>
      <c r="L150" s="562"/>
      <c r="M150" s="562"/>
      <c r="N150" s="562"/>
      <c r="O150" s="562"/>
      <c r="P150" s="562"/>
      <c r="Q150" s="562"/>
      <c r="BM150" s="138" t="s">
        <v>610</v>
      </c>
    </row>
    <row r="151" spans="1:65" ht="13.9" customHeight="1">
      <c r="A151" s="274" t="s">
        <v>338</v>
      </c>
      <c r="B151" s="562" t="s">
        <v>962</v>
      </c>
      <c r="C151" s="562" t="s">
        <v>20</v>
      </c>
      <c r="D151" s="562" t="s">
        <v>7</v>
      </c>
      <c r="E151" s="562" t="s">
        <v>1039</v>
      </c>
      <c r="F151" s="562" t="s">
        <v>1013</v>
      </c>
      <c r="G151" s="563">
        <v>330.108333335</v>
      </c>
      <c r="H151" s="563">
        <v>233.95752777999999</v>
      </c>
      <c r="I151" s="563">
        <v>1049421.4759</v>
      </c>
      <c r="J151" s="562"/>
      <c r="K151" s="562"/>
      <c r="L151" s="562"/>
      <c r="M151" s="564"/>
      <c r="N151" s="565"/>
      <c r="O151" s="565"/>
      <c r="P151" s="562"/>
      <c r="Q151" s="565"/>
      <c r="BM151" s="138" t="s">
        <v>611</v>
      </c>
    </row>
    <row r="152" spans="1:65" ht="13.9" customHeight="1">
      <c r="A152" s="274" t="s">
        <v>338</v>
      </c>
      <c r="B152" s="562" t="s">
        <v>962</v>
      </c>
      <c r="C152" s="562" t="s">
        <v>20</v>
      </c>
      <c r="D152" s="562" t="s">
        <v>7</v>
      </c>
      <c r="E152" s="562" t="s">
        <v>1039</v>
      </c>
      <c r="F152" s="562" t="s">
        <v>1029</v>
      </c>
      <c r="G152" s="563">
        <v>78.666666664999994</v>
      </c>
      <c r="H152" s="563">
        <v>326.42667503000001</v>
      </c>
      <c r="I152" s="563">
        <v>764230.34057999996</v>
      </c>
      <c r="J152" s="564"/>
      <c r="K152" s="562"/>
      <c r="L152" s="564"/>
      <c r="M152" s="564"/>
      <c r="N152" s="565"/>
      <c r="O152" s="565"/>
      <c r="P152" s="565"/>
      <c r="Q152" s="565"/>
      <c r="BM152" s="138" t="s">
        <v>612</v>
      </c>
    </row>
    <row r="153" spans="1:65" ht="13.9" customHeight="1">
      <c r="A153" s="274" t="s">
        <v>338</v>
      </c>
      <c r="B153" s="562" t="s">
        <v>962</v>
      </c>
      <c r="C153" s="562" t="s">
        <v>20</v>
      </c>
      <c r="D153" s="562" t="s">
        <v>7</v>
      </c>
      <c r="E153" s="562" t="s">
        <v>1039</v>
      </c>
      <c r="F153" s="562" t="s">
        <v>1046</v>
      </c>
      <c r="G153" s="563">
        <v>15</v>
      </c>
      <c r="H153" s="563">
        <v>13.635680000000001</v>
      </c>
      <c r="I153" s="563">
        <v>30163.091593000001</v>
      </c>
      <c r="J153" s="564"/>
      <c r="K153" s="564"/>
      <c r="L153" s="564"/>
      <c r="M153" s="562"/>
      <c r="N153" s="562"/>
      <c r="O153" s="562"/>
      <c r="P153" s="562"/>
      <c r="Q153" s="562"/>
      <c r="BM153" s="138" t="s">
        <v>668</v>
      </c>
    </row>
    <row r="154" spans="1:65" ht="13.9" customHeight="1">
      <c r="A154" s="274" t="s">
        <v>338</v>
      </c>
      <c r="B154" s="562" t="s">
        <v>962</v>
      </c>
      <c r="C154" s="562" t="s">
        <v>20</v>
      </c>
      <c r="D154" s="562" t="s">
        <v>7</v>
      </c>
      <c r="E154" s="562" t="s">
        <v>1039</v>
      </c>
      <c r="F154" s="562" t="s">
        <v>1030</v>
      </c>
      <c r="G154" s="563">
        <v>228.22499999999999</v>
      </c>
      <c r="H154" s="563">
        <v>889.29047262999995</v>
      </c>
      <c r="I154" s="563">
        <v>1742306.9521000001</v>
      </c>
      <c r="J154" s="564"/>
      <c r="K154" s="564"/>
      <c r="L154" s="564"/>
      <c r="M154" s="564"/>
      <c r="N154" s="562"/>
      <c r="O154" s="562"/>
      <c r="P154" s="562"/>
      <c r="Q154" s="562"/>
      <c r="BM154" s="138" t="s">
        <v>613</v>
      </c>
    </row>
    <row r="155" spans="1:65" ht="13.9" customHeight="1" thickBot="1">
      <c r="A155" s="438" t="s">
        <v>338</v>
      </c>
      <c r="B155" s="439" t="s">
        <v>962</v>
      </c>
      <c r="C155" s="439" t="s">
        <v>20</v>
      </c>
      <c r="D155" s="439" t="s">
        <v>7</v>
      </c>
      <c r="E155" s="439" t="s">
        <v>1039</v>
      </c>
      <c r="F155" s="439" t="s">
        <v>1047</v>
      </c>
      <c r="G155" s="440">
        <v>33.200000000000003</v>
      </c>
      <c r="H155" s="440">
        <v>135.31387548000001</v>
      </c>
      <c r="I155" s="440">
        <v>241041.38477999999</v>
      </c>
      <c r="J155" s="441"/>
      <c r="K155" s="441"/>
      <c r="L155" s="441"/>
      <c r="M155" s="439"/>
      <c r="N155" s="439"/>
      <c r="O155" s="439"/>
      <c r="P155" s="439"/>
      <c r="Q155" s="439"/>
      <c r="BM155" s="138" t="s">
        <v>614</v>
      </c>
    </row>
    <row r="156" spans="1:65">
      <c r="BM156" s="138" t="s">
        <v>615</v>
      </c>
    </row>
    <row r="157" spans="1:65">
      <c r="BM157" s="138" t="s">
        <v>616</v>
      </c>
    </row>
    <row r="158" spans="1:65">
      <c r="BM158" s="138" t="s">
        <v>617</v>
      </c>
    </row>
    <row r="159" spans="1:65">
      <c r="BM159" s="138" t="s">
        <v>669</v>
      </c>
    </row>
    <row r="160" spans="1:65">
      <c r="BM160" s="138" t="s">
        <v>618</v>
      </c>
    </row>
    <row r="161" spans="65:65" s="54" customFormat="1">
      <c r="BM161" s="138" t="s">
        <v>619</v>
      </c>
    </row>
    <row r="162" spans="65:65" s="54" customFormat="1">
      <c r="BM162" s="139" t="s">
        <v>620</v>
      </c>
    </row>
    <row r="163" spans="65:65" s="54" customFormat="1">
      <c r="BM163" s="138" t="s">
        <v>80</v>
      </c>
    </row>
    <row r="164" spans="65:65" s="54" customFormat="1">
      <c r="BM164" s="139" t="s">
        <v>621</v>
      </c>
    </row>
    <row r="165" spans="65:65" s="54" customFormat="1">
      <c r="BM165" s="138" t="s">
        <v>622</v>
      </c>
    </row>
    <row r="166" spans="65:65" s="54" customFormat="1">
      <c r="BM166" s="138" t="s">
        <v>623</v>
      </c>
    </row>
    <row r="167" spans="65:65" s="54" customFormat="1">
      <c r="BM167" s="138" t="s">
        <v>624</v>
      </c>
    </row>
    <row r="168" spans="65:65" s="54" customFormat="1">
      <c r="BM168" s="138" t="s">
        <v>625</v>
      </c>
    </row>
    <row r="169" spans="65:65" s="54" customFormat="1">
      <c r="BM169" s="138" t="s">
        <v>626</v>
      </c>
    </row>
    <row r="170" spans="65:65" s="54" customFormat="1">
      <c r="BM170" s="138" t="s">
        <v>627</v>
      </c>
    </row>
    <row r="171" spans="65:65" s="54" customFormat="1">
      <c r="BM171" s="138" t="s">
        <v>628</v>
      </c>
    </row>
    <row r="172" spans="65:65" s="54" customFormat="1">
      <c r="BM172" s="139" t="s">
        <v>629</v>
      </c>
    </row>
    <row r="173" spans="65:65" s="54" customFormat="1">
      <c r="BM173" s="138" t="s">
        <v>630</v>
      </c>
    </row>
    <row r="174" spans="65:65" s="54" customFormat="1">
      <c r="BM174" s="138" t="s">
        <v>631</v>
      </c>
    </row>
    <row r="175" spans="65:65" s="54" customFormat="1">
      <c r="BM175" s="138" t="s">
        <v>632</v>
      </c>
    </row>
    <row r="176" spans="65:65" s="54" customFormat="1">
      <c r="BM176" s="138" t="s">
        <v>633</v>
      </c>
    </row>
    <row r="177" spans="65:65" s="54" customFormat="1">
      <c r="BM177" s="138" t="s">
        <v>634</v>
      </c>
    </row>
    <row r="178" spans="65:65" s="54" customFormat="1">
      <c r="BM178" s="138" t="s">
        <v>635</v>
      </c>
    </row>
    <row r="179" spans="65:65" s="54" customFormat="1">
      <c r="BM179" s="138" t="s">
        <v>636</v>
      </c>
    </row>
    <row r="180" spans="65:65" s="54" customFormat="1">
      <c r="BM180" s="138" t="s">
        <v>637</v>
      </c>
    </row>
    <row r="181" spans="65:65" s="54" customFormat="1">
      <c r="BM181" s="138" t="s">
        <v>638</v>
      </c>
    </row>
    <row r="182" spans="65:65" s="54" customFormat="1">
      <c r="BM182" s="138" t="s">
        <v>639</v>
      </c>
    </row>
    <row r="183" spans="65:65" s="54" customFormat="1">
      <c r="BM183" s="138" t="s">
        <v>640</v>
      </c>
    </row>
    <row r="184" spans="65:65" s="54" customFormat="1">
      <c r="BM184" s="138" t="s">
        <v>641</v>
      </c>
    </row>
    <row r="185" spans="65:65" s="54" customFormat="1">
      <c r="BM185" s="138" t="s">
        <v>642</v>
      </c>
    </row>
    <row r="186" spans="65:65" s="54" customFormat="1">
      <c r="BM186" s="138" t="s">
        <v>670</v>
      </c>
    </row>
    <row r="187" spans="65:65" s="54" customFormat="1">
      <c r="BM187" s="138" t="s">
        <v>643</v>
      </c>
    </row>
    <row r="188" spans="65:65" s="54" customFormat="1">
      <c r="BM188" s="138" t="s">
        <v>644</v>
      </c>
    </row>
    <row r="189" spans="65:65" s="54" customFormat="1">
      <c r="BM189" s="138" t="s">
        <v>645</v>
      </c>
    </row>
    <row r="190" spans="65:65" s="54" customFormat="1">
      <c r="BM190" s="138" t="s">
        <v>671</v>
      </c>
    </row>
    <row r="191" spans="65:65" s="54" customFormat="1">
      <c r="BM191" s="139" t="s">
        <v>646</v>
      </c>
    </row>
    <row r="192" spans="65:65" s="54" customFormat="1">
      <c r="BM192" s="138" t="s">
        <v>647</v>
      </c>
    </row>
    <row r="193" spans="65:65" s="54" customFormat="1">
      <c r="BM193" s="138" t="s">
        <v>648</v>
      </c>
    </row>
    <row r="194" spans="65:65" s="54" customFormat="1"/>
    <row r="195" spans="65:65" s="54" customFormat="1"/>
    <row r="196" spans="65:65" s="54" customFormat="1"/>
    <row r="197" spans="65:65" s="54" customFormat="1"/>
    <row r="198" spans="65:65" s="54" customFormat="1"/>
    <row r="199" spans="65:65" s="54" customFormat="1"/>
    <row r="200" spans="65:65" s="54" customFormat="1"/>
  </sheetData>
  <autoFilter ref="A3:Q155">
    <filterColumn colId="2">
      <filters>
        <filter val="North Sea and Eastern Arctic"/>
      </filters>
    </filterColumn>
  </autoFilter>
  <phoneticPr fontId="28" type="noConversion"/>
  <dataValidations count="1">
    <dataValidation type="textLength" showInputMessage="1" showErrorMessage="1" sqref="Q4:Q41">
      <formula1>0</formula1>
      <formula2>150</formula2>
    </dataValidation>
  </dataValidations>
  <pageMargins left="0.78749999999999998" right="0.78749999999999998" top="1.0631944444444446" bottom="1.0631944444444446" header="0.51180555555555551" footer="0.51180555555555551"/>
  <pageSetup paperSize="9" scale="31"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CH261"/>
  <sheetViews>
    <sheetView topLeftCell="D1" zoomScale="80" zoomScaleNormal="80" zoomScaleSheetLayoutView="100" workbookViewId="0">
      <selection activeCell="O6" sqref="O6"/>
    </sheetView>
  </sheetViews>
  <sheetFormatPr defaultColWidth="11.42578125" defaultRowHeight="12.75"/>
  <cols>
    <col min="1" max="1" width="9" style="54" customWidth="1"/>
    <col min="2" max="2" width="15.140625" style="54" customWidth="1"/>
    <col min="3" max="3" width="9.42578125" style="54" customWidth="1"/>
    <col min="4" max="4" width="27.85546875" style="54" customWidth="1"/>
    <col min="5" max="5" width="15.28515625" style="54" customWidth="1"/>
    <col min="6" max="6" width="29.140625" style="54" customWidth="1"/>
    <col min="7" max="7" width="23" style="25" customWidth="1"/>
    <col min="8" max="8" width="23" style="450" customWidth="1"/>
    <col min="9" max="9" width="13.85546875" style="158" customWidth="1"/>
    <col min="10" max="12" width="21.7109375" style="25" customWidth="1"/>
    <col min="13" max="13" width="41.7109375" style="25" customWidth="1"/>
    <col min="14" max="16" width="44.140625" style="54" customWidth="1"/>
    <col min="17" max="52" width="11.42578125" style="54" customWidth="1"/>
    <col min="53" max="16384" width="11.42578125" style="54"/>
  </cols>
  <sheetData>
    <row r="1" spans="1:86" ht="26.25" thickBot="1">
      <c r="A1" s="27" t="s">
        <v>293</v>
      </c>
      <c r="B1" s="27"/>
      <c r="C1" s="27"/>
      <c r="D1" s="27"/>
      <c r="E1" s="27"/>
      <c r="F1" s="19"/>
      <c r="G1" s="60"/>
      <c r="H1" s="443"/>
      <c r="I1" s="164"/>
      <c r="L1" s="20" t="s">
        <v>0</v>
      </c>
      <c r="M1" s="59" t="s">
        <v>1812</v>
      </c>
      <c r="BA1" s="384" t="s">
        <v>422</v>
      </c>
      <c r="BB1" s="385" t="s">
        <v>835</v>
      </c>
      <c r="BD1" s="134" t="s">
        <v>434</v>
      </c>
      <c r="BE1" s="453"/>
      <c r="BF1" s="453"/>
      <c r="BH1" s="54" t="s">
        <v>469</v>
      </c>
      <c r="BM1" s="134" t="s">
        <v>649</v>
      </c>
      <c r="BO1" s="54" t="s">
        <v>672</v>
      </c>
      <c r="BU1" s="134" t="s">
        <v>709</v>
      </c>
      <c r="BZ1" s="54" t="s">
        <v>726</v>
      </c>
      <c r="CC1" s="54" t="s">
        <v>754</v>
      </c>
    </row>
    <row r="2" spans="1:86" ht="16.5" thickBot="1">
      <c r="A2" s="19"/>
      <c r="B2" s="19"/>
      <c r="C2" s="19"/>
      <c r="D2" s="19"/>
      <c r="E2" s="19"/>
      <c r="F2" s="19"/>
      <c r="G2" s="60"/>
      <c r="H2" s="443"/>
      <c r="I2" s="164"/>
      <c r="L2" s="472" t="s">
        <v>256</v>
      </c>
      <c r="M2" s="473">
        <v>2016</v>
      </c>
      <c r="BA2" s="455" t="s">
        <v>343</v>
      </c>
      <c r="BB2" s="455" t="s">
        <v>344</v>
      </c>
      <c r="BD2" s="54" t="s">
        <v>439</v>
      </c>
      <c r="BE2" s="453"/>
      <c r="BF2" s="453"/>
      <c r="BH2" s="54" t="s">
        <v>468</v>
      </c>
      <c r="BM2" s="389" t="s">
        <v>481</v>
      </c>
      <c r="BO2" s="54" t="s">
        <v>118</v>
      </c>
      <c r="BU2" s="49" t="s">
        <v>712</v>
      </c>
      <c r="BV2" s="49"/>
      <c r="BW2" s="49"/>
      <c r="BX2" s="49"/>
      <c r="BY2" s="49"/>
      <c r="BZ2" s="49" t="s">
        <v>181</v>
      </c>
      <c r="CA2" s="49"/>
      <c r="CB2" s="49"/>
      <c r="CC2" s="54" t="s">
        <v>271</v>
      </c>
    </row>
    <row r="3" spans="1:86" s="23" customFormat="1" ht="64.5" thickBot="1">
      <c r="A3" s="572" t="s">
        <v>1</v>
      </c>
      <c r="B3" s="573" t="s">
        <v>67</v>
      </c>
      <c r="C3" s="573" t="s">
        <v>68</v>
      </c>
      <c r="D3" s="574" t="s">
        <v>9</v>
      </c>
      <c r="E3" s="574" t="s">
        <v>305</v>
      </c>
      <c r="F3" s="573" t="s">
        <v>58</v>
      </c>
      <c r="G3" s="573" t="s">
        <v>59</v>
      </c>
      <c r="H3" s="573" t="s">
        <v>69</v>
      </c>
      <c r="I3" s="573" t="s">
        <v>307</v>
      </c>
      <c r="J3" s="573" t="s">
        <v>416</v>
      </c>
      <c r="K3" s="573" t="s">
        <v>417</v>
      </c>
      <c r="L3" s="573" t="s">
        <v>418</v>
      </c>
      <c r="M3" s="575" t="s">
        <v>308</v>
      </c>
      <c r="N3" s="54"/>
      <c r="BA3" s="455" t="s">
        <v>345</v>
      </c>
      <c r="BB3" s="455" t="s">
        <v>346</v>
      </c>
      <c r="BC3" s="54"/>
      <c r="BD3" s="54" t="s">
        <v>223</v>
      </c>
      <c r="BE3" s="453"/>
      <c r="BF3" s="453"/>
      <c r="BG3" s="54"/>
      <c r="BH3" s="54" t="s">
        <v>470</v>
      </c>
      <c r="BI3" s="54"/>
      <c r="BJ3" s="54"/>
      <c r="BK3" s="54"/>
      <c r="BL3" s="54"/>
      <c r="BM3" s="389"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s="24" customFormat="1" ht="51.75" thickBot="1">
      <c r="A4" s="576" t="s">
        <v>338</v>
      </c>
      <c r="B4" s="577" t="s">
        <v>338</v>
      </c>
      <c r="C4" s="577">
        <v>2016</v>
      </c>
      <c r="D4" s="578" t="s">
        <v>20</v>
      </c>
      <c r="E4" s="577" t="s">
        <v>7</v>
      </c>
      <c r="F4" s="577" t="s">
        <v>63</v>
      </c>
      <c r="G4" s="577" t="s">
        <v>1044</v>
      </c>
      <c r="H4" s="579" t="s">
        <v>1181</v>
      </c>
      <c r="I4" s="580">
        <v>2273</v>
      </c>
      <c r="J4" s="580">
        <v>16</v>
      </c>
      <c r="K4" s="580"/>
      <c r="L4" s="581">
        <f>J4+K4</f>
        <v>16</v>
      </c>
      <c r="M4" s="586" t="s">
        <v>1870</v>
      </c>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455"/>
      <c r="BB4" s="455"/>
      <c r="BC4" s="54"/>
      <c r="BD4" s="54"/>
      <c r="BE4" s="453"/>
      <c r="BF4" s="453"/>
      <c r="BG4" s="54"/>
      <c r="BH4" s="54"/>
      <c r="BI4" s="54"/>
      <c r="BJ4" s="54"/>
      <c r="BK4" s="54"/>
      <c r="BL4" s="54"/>
      <c r="BM4" s="389"/>
      <c r="BN4" s="54"/>
      <c r="BO4" s="54"/>
      <c r="BP4" s="54"/>
      <c r="BQ4" s="54"/>
      <c r="BR4" s="54"/>
      <c r="BS4" s="54"/>
      <c r="BT4" s="54"/>
      <c r="BU4" s="49"/>
      <c r="BV4" s="49"/>
      <c r="BW4" s="49"/>
      <c r="BX4" s="49"/>
      <c r="BY4" s="49"/>
      <c r="BZ4" s="49"/>
      <c r="CA4" s="49"/>
      <c r="CB4" s="49"/>
      <c r="CC4" s="54"/>
      <c r="CD4" s="54"/>
      <c r="CE4" s="54"/>
      <c r="CF4" s="54"/>
      <c r="CG4" s="54"/>
      <c r="CH4" s="54"/>
    </row>
    <row r="5" spans="1:86" ht="141" thickBot="1">
      <c r="A5" s="582" t="s">
        <v>338</v>
      </c>
      <c r="B5" s="583" t="s">
        <v>338</v>
      </c>
      <c r="C5" s="583">
        <v>2016</v>
      </c>
      <c r="D5" s="584" t="s">
        <v>20</v>
      </c>
      <c r="E5" s="583" t="s">
        <v>7</v>
      </c>
      <c r="F5" s="583" t="s">
        <v>827</v>
      </c>
      <c r="G5" s="692" t="s">
        <v>1015</v>
      </c>
      <c r="H5" s="585" t="s">
        <v>1177</v>
      </c>
      <c r="I5" s="586">
        <v>15023</v>
      </c>
      <c r="J5" s="586">
        <v>3</v>
      </c>
      <c r="K5" s="586"/>
      <c r="L5" s="581">
        <f t="shared" ref="L5:L10" si="0">J5+K5</f>
        <v>3</v>
      </c>
      <c r="M5" s="1049" t="s">
        <v>1871</v>
      </c>
      <c r="BA5" s="455"/>
      <c r="BB5" s="455"/>
      <c r="BE5" s="453"/>
      <c r="BF5" s="453"/>
      <c r="BM5" s="389"/>
      <c r="BU5" s="49"/>
      <c r="BV5" s="49"/>
      <c r="BW5" s="49"/>
      <c r="BX5" s="49"/>
      <c r="BY5" s="49"/>
      <c r="BZ5" s="49"/>
      <c r="CA5" s="49"/>
      <c r="CB5" s="49"/>
    </row>
    <row r="6" spans="1:86" ht="141" thickBot="1">
      <c r="A6" s="582" t="s">
        <v>338</v>
      </c>
      <c r="B6" s="583" t="s">
        <v>338</v>
      </c>
      <c r="C6" s="583">
        <v>2016</v>
      </c>
      <c r="D6" s="584" t="s">
        <v>20</v>
      </c>
      <c r="E6" s="583" t="s">
        <v>7</v>
      </c>
      <c r="F6" s="583" t="s">
        <v>63</v>
      </c>
      <c r="G6" s="583" t="s">
        <v>1014</v>
      </c>
      <c r="H6" s="585" t="s">
        <v>1177</v>
      </c>
      <c r="I6" s="586">
        <v>2430</v>
      </c>
      <c r="J6" s="586">
        <v>10</v>
      </c>
      <c r="K6" s="586"/>
      <c r="L6" s="581">
        <f t="shared" si="0"/>
        <v>10</v>
      </c>
      <c r="M6" s="1049" t="s">
        <v>1871</v>
      </c>
      <c r="BA6" s="455"/>
      <c r="BB6" s="455"/>
      <c r="BE6" s="453"/>
      <c r="BF6" s="453"/>
      <c r="BM6" s="389"/>
      <c r="BU6" s="49"/>
      <c r="BV6" s="49"/>
      <c r="BW6" s="49"/>
      <c r="BX6" s="49"/>
      <c r="BY6" s="49"/>
      <c r="BZ6" s="49"/>
      <c r="CA6" s="49"/>
      <c r="CB6" s="49"/>
    </row>
    <row r="7" spans="1:86" ht="153.75" thickBot="1">
      <c r="A7" s="582" t="s">
        <v>338</v>
      </c>
      <c r="B7" s="583" t="s">
        <v>338</v>
      </c>
      <c r="C7" s="583">
        <v>2016</v>
      </c>
      <c r="D7" s="584" t="s">
        <v>20</v>
      </c>
      <c r="E7" s="583" t="s">
        <v>7</v>
      </c>
      <c r="F7" s="583" t="s">
        <v>827</v>
      </c>
      <c r="G7" s="583" t="s">
        <v>1021</v>
      </c>
      <c r="H7" s="585" t="s">
        <v>1189</v>
      </c>
      <c r="I7" s="586">
        <v>404</v>
      </c>
      <c r="J7" s="586">
        <v>2</v>
      </c>
      <c r="K7" s="586"/>
      <c r="L7" s="581">
        <f t="shared" si="0"/>
        <v>2</v>
      </c>
      <c r="M7" s="1049" t="s">
        <v>1872</v>
      </c>
      <c r="BA7" s="455"/>
      <c r="BB7" s="455"/>
      <c r="BE7" s="453"/>
      <c r="BF7" s="453"/>
      <c r="BM7" s="389"/>
      <c r="BU7" s="49"/>
      <c r="BV7" s="49"/>
      <c r="BW7" s="49"/>
      <c r="BX7" s="49"/>
      <c r="BY7" s="49"/>
      <c r="BZ7" s="49"/>
      <c r="CA7" s="49"/>
      <c r="CB7" s="49"/>
    </row>
    <row r="8" spans="1:86" s="156" customFormat="1" ht="153.75" thickBot="1">
      <c r="A8" s="582" t="s">
        <v>338</v>
      </c>
      <c r="B8" s="583" t="s">
        <v>338</v>
      </c>
      <c r="C8" s="583">
        <v>2016</v>
      </c>
      <c r="D8" s="584" t="s">
        <v>20</v>
      </c>
      <c r="E8" s="583" t="s">
        <v>7</v>
      </c>
      <c r="F8" s="583" t="s">
        <v>827</v>
      </c>
      <c r="G8" s="693" t="s">
        <v>1023</v>
      </c>
      <c r="H8" s="585" t="s">
        <v>1189</v>
      </c>
      <c r="I8" s="586">
        <v>56</v>
      </c>
      <c r="J8" s="586">
        <v>1</v>
      </c>
      <c r="K8" s="586"/>
      <c r="L8" s="581">
        <f t="shared" si="0"/>
        <v>1</v>
      </c>
      <c r="M8" s="1049" t="s">
        <v>1872</v>
      </c>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455"/>
      <c r="BB8" s="455"/>
      <c r="BC8" s="54"/>
      <c r="BD8" s="54"/>
      <c r="BE8" s="453"/>
      <c r="BF8" s="453"/>
      <c r="BG8" s="54"/>
      <c r="BH8" s="54"/>
      <c r="BI8" s="54"/>
      <c r="BJ8" s="54"/>
      <c r="BK8" s="54"/>
      <c r="BL8" s="54"/>
      <c r="BM8" s="389"/>
      <c r="BN8" s="54"/>
      <c r="BO8" s="54"/>
      <c r="BP8" s="54"/>
      <c r="BQ8" s="54"/>
      <c r="BR8" s="54"/>
      <c r="BS8" s="54"/>
      <c r="BT8" s="54"/>
      <c r="BU8" s="49"/>
      <c r="BV8" s="49"/>
      <c r="BW8" s="49"/>
      <c r="BX8" s="49"/>
      <c r="BY8" s="49"/>
      <c r="BZ8" s="49"/>
      <c r="CA8" s="49"/>
      <c r="CB8" s="49"/>
      <c r="CC8" s="54"/>
      <c r="CD8" s="54"/>
      <c r="CE8" s="54"/>
      <c r="CF8" s="54"/>
      <c r="CG8" s="54"/>
      <c r="CH8" s="54"/>
    </row>
    <row r="9" spans="1:86" s="24" customFormat="1" ht="153.75" thickBot="1">
      <c r="A9" s="582" t="s">
        <v>338</v>
      </c>
      <c r="B9" s="583" t="s">
        <v>338</v>
      </c>
      <c r="C9" s="583">
        <v>2016</v>
      </c>
      <c r="D9" s="584" t="s">
        <v>20</v>
      </c>
      <c r="E9" s="583" t="s">
        <v>7</v>
      </c>
      <c r="F9" s="583" t="s">
        <v>827</v>
      </c>
      <c r="G9" s="583" t="s">
        <v>1012</v>
      </c>
      <c r="H9" s="585" t="s">
        <v>1189</v>
      </c>
      <c r="I9" s="586">
        <v>1736</v>
      </c>
      <c r="J9" s="586">
        <v>6</v>
      </c>
      <c r="K9" s="586"/>
      <c r="L9" s="581">
        <f t="shared" si="0"/>
        <v>6</v>
      </c>
      <c r="M9" s="1049" t="s">
        <v>1872</v>
      </c>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455"/>
      <c r="BB9" s="455"/>
      <c r="BC9" s="54"/>
      <c r="BD9" s="54"/>
      <c r="BE9" s="453"/>
      <c r="BF9" s="453"/>
      <c r="BG9" s="54"/>
      <c r="BH9" s="54"/>
      <c r="BI9" s="54"/>
      <c r="BJ9" s="54"/>
      <c r="BK9" s="54"/>
      <c r="BL9" s="54"/>
      <c r="BM9" s="389"/>
      <c r="BN9" s="54"/>
      <c r="BO9" s="54"/>
      <c r="BP9" s="54"/>
      <c r="BQ9" s="54"/>
      <c r="BR9" s="54"/>
      <c r="BS9" s="54"/>
      <c r="BT9" s="54"/>
      <c r="BU9" s="49"/>
      <c r="BV9" s="49"/>
      <c r="BW9" s="49"/>
      <c r="BX9" s="49"/>
      <c r="BY9" s="49"/>
      <c r="BZ9" s="49"/>
      <c r="CA9" s="49"/>
      <c r="CB9" s="49"/>
      <c r="CC9" s="54"/>
      <c r="CD9" s="54"/>
      <c r="CE9" s="54"/>
      <c r="CF9" s="54"/>
      <c r="CG9" s="54"/>
      <c r="CH9" s="54"/>
    </row>
    <row r="10" spans="1:86" s="24" customFormat="1" ht="153.75" thickBot="1">
      <c r="A10" s="582" t="s">
        <v>338</v>
      </c>
      <c r="B10" s="583" t="s">
        <v>338</v>
      </c>
      <c r="C10" s="583">
        <v>2016</v>
      </c>
      <c r="D10" s="584" t="s">
        <v>20</v>
      </c>
      <c r="E10" s="583" t="s">
        <v>7</v>
      </c>
      <c r="F10" s="583" t="s">
        <v>63</v>
      </c>
      <c r="G10" s="583" t="s">
        <v>1012</v>
      </c>
      <c r="H10" s="585" t="s">
        <v>1189</v>
      </c>
      <c r="I10" s="586">
        <v>1763</v>
      </c>
      <c r="J10" s="586">
        <v>6</v>
      </c>
      <c r="K10" s="586"/>
      <c r="L10" s="581">
        <f t="shared" si="0"/>
        <v>6</v>
      </c>
      <c r="M10" s="1049" t="s">
        <v>1872</v>
      </c>
      <c r="N10" s="41"/>
      <c r="O10" s="54">
        <f>16/20</f>
        <v>0.8</v>
      </c>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455"/>
      <c r="BB10" s="455"/>
      <c r="BC10" s="54"/>
      <c r="BD10" s="54"/>
      <c r="BE10" s="453"/>
      <c r="BF10" s="453"/>
      <c r="BG10" s="54"/>
      <c r="BH10" s="54"/>
      <c r="BI10" s="54"/>
      <c r="BJ10" s="54"/>
      <c r="BK10" s="54"/>
      <c r="BL10" s="54"/>
      <c r="BM10" s="389"/>
      <c r="BN10" s="54"/>
      <c r="BO10" s="54"/>
      <c r="BP10" s="54"/>
      <c r="BQ10" s="54"/>
      <c r="BR10" s="54"/>
      <c r="BS10" s="54"/>
      <c r="BT10" s="54"/>
      <c r="BU10" s="49"/>
      <c r="BV10" s="49"/>
      <c r="BW10" s="49"/>
      <c r="BX10" s="49"/>
      <c r="BY10" s="49"/>
      <c r="BZ10" s="49"/>
      <c r="CA10" s="49"/>
      <c r="CB10" s="49"/>
      <c r="CC10" s="54"/>
      <c r="CD10" s="54"/>
      <c r="CE10" s="54"/>
      <c r="CF10" s="54"/>
      <c r="CG10" s="54"/>
      <c r="CH10" s="54"/>
    </row>
    <row r="11" spans="1:86" s="24" customFormat="1" ht="141" thickBot="1">
      <c r="A11" s="582" t="s">
        <v>338</v>
      </c>
      <c r="B11" s="583" t="s">
        <v>338</v>
      </c>
      <c r="C11" s="583">
        <v>2016</v>
      </c>
      <c r="D11" s="584" t="s">
        <v>18</v>
      </c>
      <c r="E11" s="583" t="s">
        <v>7</v>
      </c>
      <c r="F11" s="583" t="s">
        <v>818</v>
      </c>
      <c r="G11" s="583" t="s">
        <v>982</v>
      </c>
      <c r="H11" s="585" t="s">
        <v>1193</v>
      </c>
      <c r="I11" s="586">
        <v>3521</v>
      </c>
      <c r="J11" s="586"/>
      <c r="K11" s="586">
        <v>1</v>
      </c>
      <c r="L11" s="581">
        <f t="shared" ref="L11:L42" si="1">J11+K11</f>
        <v>1</v>
      </c>
      <c r="M11" s="1048" t="s">
        <v>1869</v>
      </c>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455"/>
      <c r="BB11" s="455"/>
      <c r="BC11" s="54"/>
      <c r="BD11" s="54"/>
      <c r="BE11" s="453"/>
      <c r="BF11" s="453"/>
      <c r="BG11" s="54"/>
      <c r="BH11" s="54"/>
      <c r="BI11" s="54"/>
      <c r="BJ11" s="54"/>
      <c r="BK11" s="54"/>
      <c r="BL11" s="54"/>
      <c r="BM11" s="389"/>
      <c r="BN11" s="54"/>
      <c r="BO11" s="54"/>
      <c r="BP11" s="54"/>
      <c r="BQ11" s="54"/>
      <c r="BR11" s="54"/>
      <c r="BS11" s="54"/>
      <c r="BT11" s="54"/>
      <c r="BU11" s="49"/>
      <c r="BV11" s="49"/>
      <c r="BW11" s="49"/>
      <c r="BX11" s="49"/>
      <c r="BY11" s="49"/>
      <c r="BZ11" s="49"/>
      <c r="CA11" s="49"/>
      <c r="CB11" s="49"/>
      <c r="CC11" s="54"/>
      <c r="CD11" s="54"/>
      <c r="CE11" s="54"/>
      <c r="CF11" s="54"/>
      <c r="CG11" s="54"/>
      <c r="CH11" s="54"/>
    </row>
    <row r="12" spans="1:86" ht="141" thickBot="1">
      <c r="A12" s="582" t="s">
        <v>338</v>
      </c>
      <c r="B12" s="583" t="s">
        <v>338</v>
      </c>
      <c r="C12" s="583">
        <v>2016</v>
      </c>
      <c r="D12" s="584" t="s">
        <v>18</v>
      </c>
      <c r="E12" s="583" t="s">
        <v>7</v>
      </c>
      <c r="F12" s="583" t="s">
        <v>819</v>
      </c>
      <c r="G12" s="583" t="s">
        <v>982</v>
      </c>
      <c r="H12" s="585" t="s">
        <v>1193</v>
      </c>
      <c r="I12" s="586">
        <v>1894</v>
      </c>
      <c r="J12" s="586"/>
      <c r="K12" s="586">
        <v>8</v>
      </c>
      <c r="L12" s="581">
        <f t="shared" si="1"/>
        <v>8</v>
      </c>
      <c r="M12" s="1048" t="s">
        <v>1869</v>
      </c>
      <c r="N12" s="1047"/>
      <c r="BA12" s="455" t="s">
        <v>361</v>
      </c>
      <c r="BB12" s="455" t="s">
        <v>362</v>
      </c>
      <c r="BD12" s="54" t="s">
        <v>443</v>
      </c>
      <c r="BE12" s="453"/>
      <c r="BF12" s="453"/>
      <c r="BH12" s="54" t="s">
        <v>73</v>
      </c>
      <c r="BK12" s="54" t="s">
        <v>766</v>
      </c>
      <c r="BM12" s="389" t="s">
        <v>490</v>
      </c>
      <c r="BO12" s="54" t="s">
        <v>678</v>
      </c>
      <c r="BU12" s="49" t="s">
        <v>717</v>
      </c>
      <c r="BV12" s="49"/>
      <c r="BW12" s="49"/>
      <c r="BX12" s="49"/>
      <c r="BY12" s="49"/>
      <c r="BZ12" s="49" t="s">
        <v>731</v>
      </c>
      <c r="CA12" s="49"/>
      <c r="CB12" s="49"/>
    </row>
    <row r="13" spans="1:86" ht="141" thickBot="1">
      <c r="A13" s="582" t="s">
        <v>338</v>
      </c>
      <c r="B13" s="583" t="s">
        <v>338</v>
      </c>
      <c r="C13" s="583">
        <v>2016</v>
      </c>
      <c r="D13" s="584" t="s">
        <v>20</v>
      </c>
      <c r="E13" s="583" t="s">
        <v>7</v>
      </c>
      <c r="F13" s="583" t="s">
        <v>818</v>
      </c>
      <c r="G13" s="583" t="s">
        <v>982</v>
      </c>
      <c r="H13" s="585" t="s">
        <v>1172</v>
      </c>
      <c r="I13" s="586">
        <v>3521</v>
      </c>
      <c r="J13" s="586"/>
      <c r="K13" s="586">
        <v>2</v>
      </c>
      <c r="L13" s="581">
        <f t="shared" si="1"/>
        <v>2</v>
      </c>
      <c r="M13" s="1048" t="s">
        <v>1869</v>
      </c>
      <c r="BA13" s="455" t="s">
        <v>370</v>
      </c>
      <c r="BB13" s="455" t="s">
        <v>371</v>
      </c>
      <c r="BD13" s="54" t="s">
        <v>447</v>
      </c>
      <c r="BE13" s="453"/>
      <c r="BF13" s="453"/>
      <c r="BM13" s="389" t="s">
        <v>494</v>
      </c>
      <c r="BO13" s="54" t="s">
        <v>683</v>
      </c>
      <c r="BU13" s="49" t="s">
        <v>749</v>
      </c>
      <c r="BV13" s="49"/>
      <c r="BW13" s="49"/>
      <c r="BX13" s="49"/>
      <c r="BY13" s="49"/>
      <c r="BZ13" s="49" t="s">
        <v>741</v>
      </c>
      <c r="CA13" s="49"/>
      <c r="CB13" s="49"/>
    </row>
    <row r="14" spans="1:86" ht="141" thickBot="1">
      <c r="A14" s="582" t="s">
        <v>338</v>
      </c>
      <c r="B14" s="583" t="s">
        <v>338</v>
      </c>
      <c r="C14" s="583">
        <v>2016</v>
      </c>
      <c r="D14" s="584" t="s">
        <v>20</v>
      </c>
      <c r="E14" s="583" t="s">
        <v>7</v>
      </c>
      <c r="F14" s="583" t="s">
        <v>827</v>
      </c>
      <c r="G14" s="583" t="s">
        <v>1014</v>
      </c>
      <c r="H14" s="585" t="s">
        <v>1172</v>
      </c>
      <c r="I14" s="586">
        <v>147</v>
      </c>
      <c r="J14" s="586"/>
      <c r="K14" s="586">
        <v>18</v>
      </c>
      <c r="L14" s="581">
        <f t="shared" si="1"/>
        <v>18</v>
      </c>
      <c r="M14" s="1048" t="s">
        <v>1868</v>
      </c>
      <c r="BA14" s="455"/>
      <c r="BB14" s="455"/>
      <c r="BE14" s="453"/>
      <c r="BF14" s="453"/>
      <c r="BM14" s="389"/>
      <c r="BU14" s="49"/>
      <c r="BV14" s="49"/>
      <c r="BW14" s="49"/>
      <c r="BX14" s="49"/>
      <c r="BY14" s="49"/>
      <c r="BZ14" s="49"/>
      <c r="CA14" s="49"/>
      <c r="CB14" s="49"/>
    </row>
    <row r="15" spans="1:86" ht="141" thickBot="1">
      <c r="A15" s="582" t="s">
        <v>338</v>
      </c>
      <c r="B15" s="583" t="s">
        <v>338</v>
      </c>
      <c r="C15" s="583">
        <v>2016</v>
      </c>
      <c r="D15" s="584" t="s">
        <v>20</v>
      </c>
      <c r="E15" s="583" t="s">
        <v>7</v>
      </c>
      <c r="F15" s="583" t="s">
        <v>827</v>
      </c>
      <c r="G15" s="583" t="s">
        <v>1489</v>
      </c>
      <c r="H15" s="585" t="s">
        <v>1172</v>
      </c>
      <c r="I15" s="586">
        <v>9066</v>
      </c>
      <c r="J15" s="586"/>
      <c r="K15" s="586">
        <v>20</v>
      </c>
      <c r="L15" s="581">
        <f t="shared" si="1"/>
        <v>20</v>
      </c>
      <c r="M15" s="1048" t="s">
        <v>1868</v>
      </c>
      <c r="BA15" s="455"/>
      <c r="BB15" s="455"/>
      <c r="BE15" s="453"/>
      <c r="BF15" s="453"/>
      <c r="BM15" s="389"/>
      <c r="BU15" s="49"/>
      <c r="BV15" s="49"/>
      <c r="BW15" s="49"/>
      <c r="BX15" s="49"/>
      <c r="BY15" s="49"/>
      <c r="BZ15" s="49"/>
      <c r="CA15" s="49"/>
      <c r="CB15" s="49"/>
    </row>
    <row r="16" spans="1:86" ht="141" thickBot="1">
      <c r="A16" s="582" t="s">
        <v>338</v>
      </c>
      <c r="B16" s="583" t="s">
        <v>338</v>
      </c>
      <c r="C16" s="583">
        <v>2016</v>
      </c>
      <c r="D16" s="584" t="s">
        <v>20</v>
      </c>
      <c r="E16" s="583" t="s">
        <v>7</v>
      </c>
      <c r="F16" s="583" t="s">
        <v>827</v>
      </c>
      <c r="G16" s="583" t="s">
        <v>1015</v>
      </c>
      <c r="H16" s="585" t="s">
        <v>1172</v>
      </c>
      <c r="I16" s="586">
        <v>15023</v>
      </c>
      <c r="J16" s="586"/>
      <c r="K16" s="586">
        <v>30</v>
      </c>
      <c r="L16" s="581">
        <f t="shared" si="1"/>
        <v>30</v>
      </c>
      <c r="M16" s="1048" t="s">
        <v>1868</v>
      </c>
      <c r="BA16" s="455"/>
      <c r="BB16" s="455"/>
      <c r="BE16" s="453"/>
      <c r="BF16" s="453"/>
      <c r="BM16" s="389"/>
      <c r="BU16" s="49"/>
      <c r="BV16" s="49"/>
      <c r="BW16" s="49"/>
      <c r="BX16" s="49"/>
      <c r="BY16" s="49"/>
      <c r="BZ16" s="49"/>
      <c r="CA16" s="49"/>
      <c r="CB16" s="49"/>
    </row>
    <row r="17" spans="1:86" ht="141" thickBot="1">
      <c r="A17" s="582" t="s">
        <v>338</v>
      </c>
      <c r="B17" s="583" t="s">
        <v>338</v>
      </c>
      <c r="C17" s="583">
        <v>2016</v>
      </c>
      <c r="D17" s="584" t="s">
        <v>20</v>
      </c>
      <c r="E17" s="583" t="s">
        <v>7</v>
      </c>
      <c r="F17" s="583" t="s">
        <v>827</v>
      </c>
      <c r="G17" s="583" t="s">
        <v>1020</v>
      </c>
      <c r="H17" s="585" t="s">
        <v>1172</v>
      </c>
      <c r="I17" s="586">
        <v>1520</v>
      </c>
      <c r="J17" s="586"/>
      <c r="K17" s="586">
        <v>24</v>
      </c>
      <c r="L17" s="581">
        <f t="shared" si="1"/>
        <v>24</v>
      </c>
      <c r="M17" s="1048" t="s">
        <v>1868</v>
      </c>
      <c r="N17" s="41"/>
      <c r="BA17" s="455"/>
      <c r="BB17" s="455"/>
      <c r="BE17" s="453"/>
      <c r="BF17" s="453"/>
      <c r="BM17" s="389"/>
      <c r="BU17" s="49"/>
      <c r="BV17" s="49"/>
      <c r="BW17" s="49"/>
      <c r="BX17" s="49"/>
      <c r="BY17" s="49"/>
      <c r="BZ17" s="49"/>
      <c r="CA17" s="49"/>
      <c r="CB17" s="49"/>
    </row>
    <row r="18" spans="1:86" ht="141" thickBot="1">
      <c r="A18" s="582" t="s">
        <v>338</v>
      </c>
      <c r="B18" s="583" t="s">
        <v>338</v>
      </c>
      <c r="C18" s="583">
        <v>2016</v>
      </c>
      <c r="D18" s="584" t="s">
        <v>20</v>
      </c>
      <c r="E18" s="583" t="s">
        <v>7</v>
      </c>
      <c r="F18" s="583" t="s">
        <v>63</v>
      </c>
      <c r="G18" s="583" t="s">
        <v>1021</v>
      </c>
      <c r="H18" s="585" t="s">
        <v>1172</v>
      </c>
      <c r="I18" s="586">
        <v>146</v>
      </c>
      <c r="J18" s="586"/>
      <c r="K18" s="586">
        <v>3</v>
      </c>
      <c r="L18" s="581">
        <f t="shared" si="1"/>
        <v>3</v>
      </c>
      <c r="M18" s="1048" t="s">
        <v>1868</v>
      </c>
      <c r="BA18" s="455"/>
      <c r="BB18" s="455"/>
      <c r="BE18" s="453"/>
      <c r="BF18" s="453"/>
      <c r="BM18" s="389"/>
      <c r="BU18" s="49"/>
      <c r="BV18" s="49"/>
      <c r="BW18" s="49"/>
      <c r="BX18" s="49"/>
      <c r="BY18" s="49"/>
      <c r="BZ18" s="49"/>
      <c r="CA18" s="49"/>
      <c r="CB18" s="49"/>
    </row>
    <row r="19" spans="1:86" ht="141" thickBot="1">
      <c r="A19" s="582" t="s">
        <v>338</v>
      </c>
      <c r="B19" s="583" t="s">
        <v>338</v>
      </c>
      <c r="C19" s="583">
        <v>2016</v>
      </c>
      <c r="D19" s="584" t="s">
        <v>20</v>
      </c>
      <c r="E19" s="583" t="s">
        <v>7</v>
      </c>
      <c r="F19" s="583" t="s">
        <v>63</v>
      </c>
      <c r="G19" s="583" t="s">
        <v>1012</v>
      </c>
      <c r="H19" s="585" t="s">
        <v>1172</v>
      </c>
      <c r="I19" s="586">
        <v>1763</v>
      </c>
      <c r="J19" s="586"/>
      <c r="K19" s="586">
        <v>38</v>
      </c>
      <c r="L19" s="581">
        <f t="shared" si="1"/>
        <v>38</v>
      </c>
      <c r="M19" s="1048" t="s">
        <v>1868</v>
      </c>
      <c r="BA19" s="455"/>
      <c r="BB19" s="455"/>
      <c r="BE19" s="453"/>
      <c r="BF19" s="453"/>
      <c r="BM19" s="389"/>
      <c r="BU19" s="49"/>
      <c r="BV19" s="49"/>
      <c r="BW19" s="49"/>
      <c r="BX19" s="49"/>
      <c r="BY19" s="49"/>
      <c r="BZ19" s="49"/>
      <c r="CA19" s="49"/>
      <c r="CB19" s="49"/>
    </row>
    <row r="20" spans="1:86" ht="141" thickBot="1">
      <c r="A20" s="582" t="s">
        <v>338</v>
      </c>
      <c r="B20" s="583" t="s">
        <v>338</v>
      </c>
      <c r="C20" s="583">
        <v>2016</v>
      </c>
      <c r="D20" s="584" t="s">
        <v>20</v>
      </c>
      <c r="E20" s="583" t="s">
        <v>7</v>
      </c>
      <c r="F20" s="583" t="s">
        <v>63</v>
      </c>
      <c r="G20" s="583" t="s">
        <v>1024</v>
      </c>
      <c r="H20" s="585" t="s">
        <v>1172</v>
      </c>
      <c r="I20" s="586">
        <v>278</v>
      </c>
      <c r="J20" s="586"/>
      <c r="K20" s="586">
        <v>3</v>
      </c>
      <c r="L20" s="581">
        <f t="shared" si="1"/>
        <v>3</v>
      </c>
      <c r="M20" s="1048" t="s">
        <v>1868</v>
      </c>
      <c r="BA20" s="455"/>
      <c r="BB20" s="455"/>
      <c r="BE20" s="453"/>
      <c r="BF20" s="453"/>
      <c r="BM20" s="389"/>
      <c r="BU20" s="49"/>
      <c r="BV20" s="49"/>
      <c r="BW20" s="49"/>
      <c r="BX20" s="49"/>
      <c r="BY20" s="49"/>
      <c r="BZ20" s="49"/>
      <c r="CA20" s="49"/>
      <c r="CB20" s="49"/>
    </row>
    <row r="21" spans="1:86" ht="141" thickBot="1">
      <c r="A21" s="582" t="s">
        <v>338</v>
      </c>
      <c r="B21" s="583" t="s">
        <v>338</v>
      </c>
      <c r="C21" s="583">
        <v>2016</v>
      </c>
      <c r="D21" s="584" t="s">
        <v>20</v>
      </c>
      <c r="E21" s="583" t="s">
        <v>7</v>
      </c>
      <c r="F21" s="583" t="s">
        <v>63</v>
      </c>
      <c r="G21" s="583" t="s">
        <v>1489</v>
      </c>
      <c r="H21" s="585" t="s">
        <v>1172</v>
      </c>
      <c r="I21" s="586">
        <v>2833</v>
      </c>
      <c r="J21" s="586"/>
      <c r="K21" s="586">
        <v>12</v>
      </c>
      <c r="L21" s="581">
        <f t="shared" si="1"/>
        <v>12</v>
      </c>
      <c r="M21" s="1048" t="s">
        <v>1868</v>
      </c>
      <c r="N21" s="41"/>
      <c r="BA21" s="455"/>
      <c r="BB21" s="455"/>
      <c r="BE21" s="453"/>
      <c r="BF21" s="453"/>
      <c r="BM21" s="389"/>
      <c r="BU21" s="49"/>
      <c r="BV21" s="49"/>
      <c r="BW21" s="49"/>
      <c r="BX21" s="49"/>
      <c r="BY21" s="49"/>
      <c r="BZ21" s="49"/>
      <c r="CA21" s="49"/>
      <c r="CB21" s="49"/>
    </row>
    <row r="22" spans="1:86" ht="141" thickBot="1">
      <c r="A22" s="582" t="s">
        <v>338</v>
      </c>
      <c r="B22" s="583" t="s">
        <v>338</v>
      </c>
      <c r="C22" s="583">
        <v>2016</v>
      </c>
      <c r="D22" s="584" t="s">
        <v>20</v>
      </c>
      <c r="E22" s="583" t="s">
        <v>7</v>
      </c>
      <c r="F22" s="583" t="s">
        <v>63</v>
      </c>
      <c r="G22" s="583" t="s">
        <v>1014</v>
      </c>
      <c r="H22" s="585" t="s">
        <v>1172</v>
      </c>
      <c r="I22" s="586">
        <v>2430</v>
      </c>
      <c r="J22" s="586"/>
      <c r="K22" s="586">
        <v>70</v>
      </c>
      <c r="L22" s="581">
        <f t="shared" si="1"/>
        <v>70</v>
      </c>
      <c r="M22" s="1048" t="s">
        <v>1868</v>
      </c>
      <c r="N22" s="41"/>
      <c r="BA22" s="455" t="s">
        <v>370</v>
      </c>
      <c r="BB22" s="455" t="s">
        <v>371</v>
      </c>
      <c r="BD22" s="54" t="s">
        <v>447</v>
      </c>
      <c r="BE22" s="453"/>
      <c r="BF22" s="453"/>
      <c r="BM22" s="389" t="s">
        <v>494</v>
      </c>
      <c r="BO22" s="54" t="s">
        <v>683</v>
      </c>
      <c r="BU22" s="49" t="s">
        <v>749</v>
      </c>
      <c r="BV22" s="49"/>
      <c r="BW22" s="49"/>
      <c r="BX22" s="49"/>
      <c r="BY22" s="49"/>
      <c r="BZ22" s="49" t="s">
        <v>741</v>
      </c>
      <c r="CA22" s="49"/>
      <c r="CB22" s="49"/>
    </row>
    <row r="23" spans="1:86" ht="141" thickBot="1">
      <c r="A23" s="582" t="s">
        <v>338</v>
      </c>
      <c r="B23" s="583" t="s">
        <v>338</v>
      </c>
      <c r="C23" s="583">
        <v>2016</v>
      </c>
      <c r="D23" s="584" t="s">
        <v>20</v>
      </c>
      <c r="E23" s="583" t="s">
        <v>7</v>
      </c>
      <c r="F23" s="583" t="s">
        <v>63</v>
      </c>
      <c r="G23" s="583" t="s">
        <v>1019</v>
      </c>
      <c r="H23" s="585" t="s">
        <v>1172</v>
      </c>
      <c r="I23" s="586">
        <v>144</v>
      </c>
      <c r="J23" s="586"/>
      <c r="K23" s="586">
        <v>9</v>
      </c>
      <c r="L23" s="581">
        <f t="shared" si="1"/>
        <v>9</v>
      </c>
      <c r="M23" s="1048" t="s">
        <v>1868</v>
      </c>
      <c r="N23" s="41"/>
      <c r="BA23" s="455" t="s">
        <v>370</v>
      </c>
      <c r="BB23" s="455" t="s">
        <v>371</v>
      </c>
      <c r="BD23" s="54" t="s">
        <v>447</v>
      </c>
      <c r="BE23" s="453"/>
      <c r="BF23" s="453"/>
      <c r="BM23" s="389" t="s">
        <v>494</v>
      </c>
      <c r="BO23" s="54" t="s">
        <v>683</v>
      </c>
      <c r="BU23" s="49" t="s">
        <v>749</v>
      </c>
      <c r="BV23" s="49"/>
      <c r="BW23" s="49"/>
      <c r="BX23" s="49"/>
      <c r="BY23" s="49"/>
      <c r="BZ23" s="49" t="s">
        <v>741</v>
      </c>
      <c r="CA23" s="49"/>
      <c r="CB23" s="49"/>
    </row>
    <row r="24" spans="1:86" ht="141" thickBot="1">
      <c r="A24" s="582" t="s">
        <v>338</v>
      </c>
      <c r="B24" s="583" t="s">
        <v>338</v>
      </c>
      <c r="C24" s="583">
        <v>2016</v>
      </c>
      <c r="D24" s="584" t="s">
        <v>20</v>
      </c>
      <c r="E24" s="583" t="s">
        <v>7</v>
      </c>
      <c r="F24" s="583" t="s">
        <v>63</v>
      </c>
      <c r="G24" s="583" t="s">
        <v>1029</v>
      </c>
      <c r="H24" s="585" t="s">
        <v>1172</v>
      </c>
      <c r="I24" s="586">
        <v>176</v>
      </c>
      <c r="J24" s="586"/>
      <c r="K24" s="586">
        <v>14</v>
      </c>
      <c r="L24" s="581">
        <f t="shared" si="1"/>
        <v>14</v>
      </c>
      <c r="M24" s="1048" t="s">
        <v>1868</v>
      </c>
      <c r="N24" s="41"/>
      <c r="BA24" s="455" t="s">
        <v>370</v>
      </c>
      <c r="BB24" s="455" t="s">
        <v>371</v>
      </c>
      <c r="BD24" s="54" t="s">
        <v>447</v>
      </c>
      <c r="BE24" s="453"/>
      <c r="BF24" s="453"/>
      <c r="BM24" s="389" t="s">
        <v>494</v>
      </c>
      <c r="BO24" s="54" t="s">
        <v>683</v>
      </c>
      <c r="BU24" s="49" t="s">
        <v>749</v>
      </c>
      <c r="BV24" s="49"/>
      <c r="BW24" s="49"/>
      <c r="BX24" s="49"/>
      <c r="BY24" s="49"/>
      <c r="BZ24" s="49" t="s">
        <v>741</v>
      </c>
      <c r="CA24" s="49"/>
      <c r="CB24" s="49"/>
    </row>
    <row r="25" spans="1:86" s="24" customFormat="1" ht="141" thickBot="1">
      <c r="A25" s="582" t="s">
        <v>338</v>
      </c>
      <c r="B25" s="583" t="s">
        <v>338</v>
      </c>
      <c r="C25" s="583">
        <v>2016</v>
      </c>
      <c r="D25" s="584" t="s">
        <v>20</v>
      </c>
      <c r="E25" s="583" t="s">
        <v>7</v>
      </c>
      <c r="F25" s="583" t="s">
        <v>63</v>
      </c>
      <c r="G25" s="583" t="s">
        <v>1490</v>
      </c>
      <c r="H25" s="585" t="s">
        <v>1172</v>
      </c>
      <c r="I25" s="586">
        <v>154</v>
      </c>
      <c r="J25" s="586"/>
      <c r="K25" s="586">
        <v>2</v>
      </c>
      <c r="L25" s="581">
        <f t="shared" si="1"/>
        <v>2</v>
      </c>
      <c r="M25" s="1048" t="s">
        <v>1868</v>
      </c>
      <c r="N25" s="41"/>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455" t="s">
        <v>370</v>
      </c>
      <c r="BB25" s="455" t="s">
        <v>371</v>
      </c>
      <c r="BC25" s="54"/>
      <c r="BD25" s="54" t="s">
        <v>447</v>
      </c>
      <c r="BE25" s="453"/>
      <c r="BF25" s="453"/>
      <c r="BG25" s="54"/>
      <c r="BH25" s="54"/>
      <c r="BI25" s="54"/>
      <c r="BJ25" s="54"/>
      <c r="BK25" s="54"/>
      <c r="BL25" s="54"/>
      <c r="BM25" s="389" t="s">
        <v>494</v>
      </c>
      <c r="BN25" s="54"/>
      <c r="BO25" s="54" t="s">
        <v>683</v>
      </c>
      <c r="BP25" s="54"/>
      <c r="BQ25" s="54"/>
      <c r="BR25" s="54"/>
      <c r="BS25" s="54"/>
      <c r="BT25" s="54"/>
      <c r="BU25" s="49" t="s">
        <v>749</v>
      </c>
      <c r="BV25" s="49"/>
      <c r="BW25" s="49"/>
      <c r="BX25" s="49"/>
      <c r="BY25" s="49"/>
      <c r="BZ25" s="49" t="s">
        <v>741</v>
      </c>
      <c r="CA25" s="49"/>
      <c r="CB25" s="49"/>
      <c r="CC25" s="54"/>
      <c r="CD25" s="54"/>
      <c r="CE25" s="54"/>
      <c r="CF25" s="54"/>
      <c r="CG25" s="54"/>
      <c r="CH25" s="54"/>
    </row>
    <row r="26" spans="1:86" ht="141" thickBot="1">
      <c r="A26" s="582" t="s">
        <v>338</v>
      </c>
      <c r="B26" s="583" t="s">
        <v>338</v>
      </c>
      <c r="C26" s="583">
        <v>2016</v>
      </c>
      <c r="D26" s="584" t="s">
        <v>20</v>
      </c>
      <c r="E26" s="583" t="s">
        <v>7</v>
      </c>
      <c r="F26" s="583" t="s">
        <v>63</v>
      </c>
      <c r="G26" s="583" t="s">
        <v>1030</v>
      </c>
      <c r="H26" s="585" t="s">
        <v>1172</v>
      </c>
      <c r="I26" s="586">
        <v>70</v>
      </c>
      <c r="J26" s="586"/>
      <c r="K26" s="586">
        <v>1</v>
      </c>
      <c r="L26" s="581">
        <f t="shared" si="1"/>
        <v>1</v>
      </c>
      <c r="M26" s="1048" t="s">
        <v>1868</v>
      </c>
      <c r="N26" s="41"/>
      <c r="BA26" s="455" t="s">
        <v>370</v>
      </c>
      <c r="BB26" s="455" t="s">
        <v>371</v>
      </c>
      <c r="BD26" s="54" t="s">
        <v>447</v>
      </c>
      <c r="BE26" s="453"/>
      <c r="BF26" s="453"/>
      <c r="BM26" s="389" t="s">
        <v>494</v>
      </c>
      <c r="BO26" s="54" t="s">
        <v>683</v>
      </c>
      <c r="BU26" s="49" t="s">
        <v>749</v>
      </c>
      <c r="BV26" s="49"/>
      <c r="BW26" s="49"/>
      <c r="BX26" s="49"/>
      <c r="BY26" s="49"/>
      <c r="BZ26" s="49" t="s">
        <v>741</v>
      </c>
      <c r="CA26" s="49"/>
      <c r="CB26" s="49"/>
    </row>
    <row r="27" spans="1:86" ht="141" thickBot="1">
      <c r="A27" s="582" t="s">
        <v>338</v>
      </c>
      <c r="B27" s="583" t="s">
        <v>338</v>
      </c>
      <c r="C27" s="583">
        <v>2016</v>
      </c>
      <c r="D27" s="584" t="s">
        <v>20</v>
      </c>
      <c r="E27" s="583" t="s">
        <v>7</v>
      </c>
      <c r="F27" s="583" t="s">
        <v>818</v>
      </c>
      <c r="G27" s="583" t="s">
        <v>972</v>
      </c>
      <c r="H27" s="585" t="s">
        <v>1172</v>
      </c>
      <c r="I27" s="586">
        <v>8055</v>
      </c>
      <c r="J27" s="586"/>
      <c r="K27" s="586">
        <v>9</v>
      </c>
      <c r="L27" s="581">
        <f t="shared" si="1"/>
        <v>9</v>
      </c>
      <c r="M27" s="1048" t="s">
        <v>1868</v>
      </c>
      <c r="BA27" s="455" t="s">
        <v>370</v>
      </c>
      <c r="BB27" s="455" t="s">
        <v>371</v>
      </c>
      <c r="BD27" s="54" t="s">
        <v>447</v>
      </c>
      <c r="BE27" s="453"/>
      <c r="BF27" s="453"/>
      <c r="BM27" s="389" t="s">
        <v>494</v>
      </c>
      <c r="BO27" s="54" t="s">
        <v>683</v>
      </c>
      <c r="BU27" s="49" t="s">
        <v>749</v>
      </c>
      <c r="BV27" s="49"/>
      <c r="BW27" s="49"/>
      <c r="BX27" s="49"/>
      <c r="BY27" s="49"/>
      <c r="BZ27" s="49" t="s">
        <v>741</v>
      </c>
      <c r="CA27" s="49"/>
      <c r="CB27" s="49"/>
    </row>
    <row r="28" spans="1:86" ht="141" thickBot="1">
      <c r="A28" s="582" t="s">
        <v>338</v>
      </c>
      <c r="B28" s="583" t="s">
        <v>338</v>
      </c>
      <c r="C28" s="583">
        <v>2016</v>
      </c>
      <c r="D28" s="584" t="s">
        <v>20</v>
      </c>
      <c r="E28" s="583" t="s">
        <v>7</v>
      </c>
      <c r="F28" s="583" t="s">
        <v>818</v>
      </c>
      <c r="G28" s="583" t="s">
        <v>1489</v>
      </c>
      <c r="H28" s="585" t="s">
        <v>1172</v>
      </c>
      <c r="I28" s="586">
        <v>7728</v>
      </c>
      <c r="J28" s="586"/>
      <c r="K28" s="586">
        <v>1</v>
      </c>
      <c r="L28" s="581">
        <f t="shared" si="1"/>
        <v>1</v>
      </c>
      <c r="M28" s="1048" t="s">
        <v>1868</v>
      </c>
      <c r="BA28" s="455" t="s">
        <v>370</v>
      </c>
      <c r="BB28" s="455" t="s">
        <v>371</v>
      </c>
      <c r="BD28" s="54" t="s">
        <v>447</v>
      </c>
      <c r="BE28" s="453"/>
      <c r="BF28" s="453"/>
      <c r="BM28" s="389" t="s">
        <v>494</v>
      </c>
      <c r="BO28" s="54" t="s">
        <v>683</v>
      </c>
      <c r="BU28" s="49" t="s">
        <v>749</v>
      </c>
      <c r="BV28" s="49"/>
      <c r="BW28" s="49"/>
      <c r="BX28" s="49"/>
      <c r="BY28" s="49"/>
      <c r="BZ28" s="49" t="s">
        <v>741</v>
      </c>
      <c r="CA28" s="49"/>
      <c r="CB28" s="49"/>
    </row>
    <row r="29" spans="1:86" ht="141" thickBot="1">
      <c r="A29" s="582" t="s">
        <v>338</v>
      </c>
      <c r="B29" s="583" t="s">
        <v>338</v>
      </c>
      <c r="C29" s="583">
        <v>2016</v>
      </c>
      <c r="D29" s="584" t="s">
        <v>20</v>
      </c>
      <c r="E29" s="583" t="s">
        <v>7</v>
      </c>
      <c r="F29" s="583" t="s">
        <v>819</v>
      </c>
      <c r="G29" s="583" t="s">
        <v>982</v>
      </c>
      <c r="H29" s="585" t="s">
        <v>1172</v>
      </c>
      <c r="I29" s="586">
        <v>1894</v>
      </c>
      <c r="J29" s="586"/>
      <c r="K29" s="586">
        <v>1</v>
      </c>
      <c r="L29" s="581">
        <f t="shared" si="1"/>
        <v>1</v>
      </c>
      <c r="M29" s="1048" t="s">
        <v>1868</v>
      </c>
      <c r="BA29" s="455" t="s">
        <v>370</v>
      </c>
      <c r="BB29" s="455" t="s">
        <v>371</v>
      </c>
      <c r="BD29" s="54" t="s">
        <v>447</v>
      </c>
      <c r="BE29" s="453"/>
      <c r="BF29" s="453"/>
      <c r="BM29" s="389" t="s">
        <v>494</v>
      </c>
      <c r="BO29" s="54" t="s">
        <v>683</v>
      </c>
      <c r="BU29" s="49" t="s">
        <v>749</v>
      </c>
      <c r="BV29" s="49"/>
      <c r="BW29" s="49"/>
      <c r="BX29" s="49"/>
      <c r="BY29" s="49"/>
      <c r="BZ29" s="49" t="s">
        <v>741</v>
      </c>
      <c r="CA29" s="49"/>
      <c r="CB29" s="49"/>
    </row>
    <row r="30" spans="1:86" ht="141" thickBot="1">
      <c r="A30" s="582" t="s">
        <v>338</v>
      </c>
      <c r="B30" s="583" t="s">
        <v>338</v>
      </c>
      <c r="C30" s="583">
        <v>2016</v>
      </c>
      <c r="D30" s="584" t="s">
        <v>18</v>
      </c>
      <c r="E30" s="583" t="s">
        <v>7</v>
      </c>
      <c r="F30" s="583" t="s">
        <v>818</v>
      </c>
      <c r="G30" s="583" t="s">
        <v>982</v>
      </c>
      <c r="H30" s="585" t="s">
        <v>1192</v>
      </c>
      <c r="I30" s="586">
        <v>3521</v>
      </c>
      <c r="J30" s="586"/>
      <c r="K30" s="586">
        <v>7</v>
      </c>
      <c r="L30" s="581">
        <f t="shared" si="1"/>
        <v>7</v>
      </c>
      <c r="M30" s="1048" t="s">
        <v>1867</v>
      </c>
      <c r="BA30" s="455" t="s">
        <v>349</v>
      </c>
      <c r="BB30" s="455" t="s">
        <v>350</v>
      </c>
      <c r="BD30" s="54" t="s">
        <v>183</v>
      </c>
      <c r="BE30" s="453"/>
      <c r="BF30" s="453"/>
      <c r="BH30" s="54" t="s">
        <v>756</v>
      </c>
      <c r="BM30" s="389" t="s">
        <v>491</v>
      </c>
      <c r="BO30" s="54" t="s">
        <v>677</v>
      </c>
      <c r="BU30" s="49" t="s">
        <v>694</v>
      </c>
      <c r="BV30" s="49"/>
      <c r="BW30" s="49"/>
      <c r="BX30" s="49"/>
      <c r="BY30" s="49"/>
      <c r="BZ30" s="49" t="s">
        <v>732</v>
      </c>
      <c r="CA30" s="49"/>
      <c r="CB30" s="49"/>
    </row>
    <row r="31" spans="1:86" ht="141" thickBot="1">
      <c r="A31" s="582" t="s">
        <v>338</v>
      </c>
      <c r="B31" s="583" t="s">
        <v>338</v>
      </c>
      <c r="C31" s="583">
        <v>2016</v>
      </c>
      <c r="D31" s="584" t="s">
        <v>18</v>
      </c>
      <c r="E31" s="583" t="s">
        <v>7</v>
      </c>
      <c r="F31" s="583" t="s">
        <v>818</v>
      </c>
      <c r="G31" s="583" t="s">
        <v>972</v>
      </c>
      <c r="H31" s="585" t="s">
        <v>1192</v>
      </c>
      <c r="I31" s="586">
        <v>8055</v>
      </c>
      <c r="J31" s="586"/>
      <c r="K31" s="586">
        <v>3</v>
      </c>
      <c r="L31" s="581">
        <f t="shared" si="1"/>
        <v>3</v>
      </c>
      <c r="M31" s="1048" t="s">
        <v>1867</v>
      </c>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455" t="s">
        <v>358</v>
      </c>
      <c r="BB31" s="455" t="s">
        <v>125</v>
      </c>
      <c r="BE31" s="453"/>
      <c r="BF31" s="453"/>
      <c r="BM31" s="389" t="s">
        <v>487</v>
      </c>
      <c r="BO31" s="54" t="s">
        <v>121</v>
      </c>
      <c r="BU31" s="49" t="s">
        <v>692</v>
      </c>
      <c r="BV31" s="49"/>
      <c r="BW31" s="49"/>
      <c r="BX31" s="49"/>
      <c r="BY31" s="49"/>
      <c r="BZ31" s="49" t="s">
        <v>194</v>
      </c>
      <c r="CA31" s="49"/>
      <c r="CB31" s="49"/>
    </row>
    <row r="32" spans="1:86" ht="141" thickBot="1">
      <c r="A32" s="582" t="s">
        <v>338</v>
      </c>
      <c r="B32" s="583" t="s">
        <v>338</v>
      </c>
      <c r="C32" s="583">
        <v>2016</v>
      </c>
      <c r="D32" s="584" t="s">
        <v>18</v>
      </c>
      <c r="E32" s="583" t="s">
        <v>7</v>
      </c>
      <c r="F32" s="583" t="s">
        <v>818</v>
      </c>
      <c r="G32" s="583" t="s">
        <v>275</v>
      </c>
      <c r="H32" s="585" t="s">
        <v>1192</v>
      </c>
      <c r="I32" s="586">
        <v>160</v>
      </c>
      <c r="J32" s="586"/>
      <c r="K32" s="586">
        <v>2</v>
      </c>
      <c r="L32" s="581">
        <f t="shared" si="1"/>
        <v>2</v>
      </c>
      <c r="M32" s="1048" t="s">
        <v>1867</v>
      </c>
      <c r="BA32" s="455" t="s">
        <v>387</v>
      </c>
      <c r="BB32" s="455" t="s">
        <v>339</v>
      </c>
      <c r="BD32" s="54" t="s">
        <v>54</v>
      </c>
      <c r="BE32" s="453"/>
      <c r="BF32" s="453"/>
      <c r="BH32" s="54" t="s">
        <v>64</v>
      </c>
      <c r="BK32" s="54" t="s">
        <v>64</v>
      </c>
      <c r="BM32" s="389" t="s">
        <v>489</v>
      </c>
      <c r="BO32" s="54" t="s">
        <v>123</v>
      </c>
      <c r="BU32" s="49" t="s">
        <v>693</v>
      </c>
      <c r="BV32" s="49"/>
      <c r="BW32" s="49"/>
      <c r="BX32" s="49"/>
      <c r="BY32" s="49"/>
      <c r="BZ32" s="49" t="s">
        <v>740</v>
      </c>
      <c r="CA32" s="49"/>
      <c r="CB32" s="49"/>
    </row>
    <row r="33" spans="1:81" ht="64.5" thickBot="1">
      <c r="A33" s="582" t="s">
        <v>338</v>
      </c>
      <c r="B33" s="583" t="s">
        <v>338</v>
      </c>
      <c r="C33" s="583">
        <v>2016</v>
      </c>
      <c r="D33" s="584" t="s">
        <v>18</v>
      </c>
      <c r="E33" s="583" t="s">
        <v>7</v>
      </c>
      <c r="F33" s="583" t="s">
        <v>818</v>
      </c>
      <c r="G33" s="583" t="s">
        <v>982</v>
      </c>
      <c r="H33" s="585" t="s">
        <v>1176</v>
      </c>
      <c r="I33" s="586">
        <v>3521</v>
      </c>
      <c r="J33" s="586">
        <v>2</v>
      </c>
      <c r="K33" s="586"/>
      <c r="L33" s="581">
        <f t="shared" si="1"/>
        <v>2</v>
      </c>
      <c r="M33" s="688" t="s">
        <v>1984</v>
      </c>
      <c r="BA33" s="455"/>
      <c r="BB33" s="455"/>
      <c r="BE33" s="453"/>
      <c r="BF33" s="453"/>
      <c r="BM33" s="389"/>
      <c r="BU33" s="49"/>
      <c r="BV33" s="49"/>
      <c r="BW33" s="49"/>
      <c r="BX33" s="49"/>
      <c r="BY33" s="49"/>
      <c r="BZ33" s="49"/>
      <c r="CA33" s="49"/>
      <c r="CB33" s="49"/>
    </row>
    <row r="34" spans="1:81" ht="141" thickBot="1">
      <c r="A34" s="582" t="s">
        <v>338</v>
      </c>
      <c r="B34" s="583" t="s">
        <v>338</v>
      </c>
      <c r="C34" s="583">
        <v>2016</v>
      </c>
      <c r="D34" s="584" t="s">
        <v>18</v>
      </c>
      <c r="E34" s="583" t="s">
        <v>7</v>
      </c>
      <c r="F34" s="583" t="s">
        <v>818</v>
      </c>
      <c r="G34" s="583" t="s">
        <v>1489</v>
      </c>
      <c r="H34" s="585" t="s">
        <v>1192</v>
      </c>
      <c r="I34" s="586">
        <v>7728</v>
      </c>
      <c r="J34" s="586"/>
      <c r="K34" s="586">
        <v>2</v>
      </c>
      <c r="L34" s="581">
        <f t="shared" si="1"/>
        <v>2</v>
      </c>
      <c r="M34" s="1048" t="s">
        <v>1867</v>
      </c>
      <c r="N34" s="41"/>
      <c r="BA34" s="455" t="s">
        <v>349</v>
      </c>
      <c r="BB34" s="455" t="s">
        <v>350</v>
      </c>
      <c r="BD34" s="54" t="s">
        <v>183</v>
      </c>
      <c r="BE34" s="453"/>
      <c r="BF34" s="453"/>
      <c r="BH34" s="54" t="s">
        <v>756</v>
      </c>
      <c r="BM34" s="389" t="s">
        <v>491</v>
      </c>
      <c r="BO34" s="54" t="s">
        <v>677</v>
      </c>
      <c r="BU34" s="49" t="s">
        <v>694</v>
      </c>
      <c r="BV34" s="49"/>
      <c r="BW34" s="49"/>
      <c r="BX34" s="49"/>
      <c r="BY34" s="49"/>
      <c r="BZ34" s="49" t="s">
        <v>732</v>
      </c>
      <c r="CA34" s="49"/>
      <c r="CB34" s="49"/>
    </row>
    <row r="35" spans="1:81" ht="141" thickBot="1">
      <c r="A35" s="582" t="s">
        <v>338</v>
      </c>
      <c r="B35" s="583" t="s">
        <v>338</v>
      </c>
      <c r="C35" s="583">
        <v>2016</v>
      </c>
      <c r="D35" s="584" t="s">
        <v>18</v>
      </c>
      <c r="E35" s="583" t="s">
        <v>7</v>
      </c>
      <c r="F35" s="583" t="s">
        <v>819</v>
      </c>
      <c r="G35" s="583" t="s">
        <v>982</v>
      </c>
      <c r="H35" s="585" t="s">
        <v>1192</v>
      </c>
      <c r="I35" s="586">
        <v>1894</v>
      </c>
      <c r="J35" s="586"/>
      <c r="K35" s="586">
        <v>6</v>
      </c>
      <c r="L35" s="581">
        <f t="shared" si="1"/>
        <v>6</v>
      </c>
      <c r="M35" s="1048" t="s">
        <v>1867</v>
      </c>
      <c r="N35" s="41"/>
      <c r="BA35" s="455" t="s">
        <v>349</v>
      </c>
      <c r="BB35" s="455" t="s">
        <v>350</v>
      </c>
      <c r="BD35" s="54" t="s">
        <v>183</v>
      </c>
      <c r="BE35" s="453"/>
      <c r="BF35" s="453"/>
      <c r="BH35" s="54" t="s">
        <v>756</v>
      </c>
      <c r="BM35" s="389" t="s">
        <v>491</v>
      </c>
      <c r="BO35" s="54" t="s">
        <v>677</v>
      </c>
      <c r="BU35" s="49" t="s">
        <v>694</v>
      </c>
      <c r="BV35" s="49"/>
      <c r="BW35" s="49"/>
      <c r="BX35" s="49"/>
      <c r="BY35" s="49"/>
      <c r="BZ35" s="49" t="s">
        <v>732</v>
      </c>
      <c r="CA35" s="49"/>
      <c r="CB35" s="49"/>
    </row>
    <row r="36" spans="1:81" ht="77.25" thickBot="1">
      <c r="A36" s="582" t="s">
        <v>338</v>
      </c>
      <c r="B36" s="583" t="s">
        <v>338</v>
      </c>
      <c r="C36" s="583">
        <v>2016</v>
      </c>
      <c r="D36" s="584" t="s">
        <v>18</v>
      </c>
      <c r="E36" s="583" t="s">
        <v>7</v>
      </c>
      <c r="F36" s="583" t="s">
        <v>818</v>
      </c>
      <c r="G36" s="583" t="s">
        <v>982</v>
      </c>
      <c r="H36" s="585" t="s">
        <v>1175</v>
      </c>
      <c r="I36" s="586">
        <v>3521</v>
      </c>
      <c r="J36" s="586">
        <v>30</v>
      </c>
      <c r="K36" s="586"/>
      <c r="L36" s="581">
        <f t="shared" si="1"/>
        <v>30</v>
      </c>
      <c r="M36" s="688" t="s">
        <v>1985</v>
      </c>
      <c r="BA36" s="455"/>
      <c r="BB36" s="455"/>
      <c r="BE36" s="453"/>
      <c r="BF36" s="453"/>
      <c r="BM36" s="389"/>
      <c r="BU36" s="49"/>
      <c r="BV36" s="49"/>
      <c r="BW36" s="49"/>
      <c r="BX36" s="49"/>
      <c r="BY36" s="49"/>
      <c r="BZ36" s="49"/>
      <c r="CA36" s="49"/>
      <c r="CB36" s="49"/>
    </row>
    <row r="37" spans="1:81" ht="141" thickBot="1">
      <c r="A37" s="582" t="s">
        <v>338</v>
      </c>
      <c r="B37" s="583" t="s">
        <v>338</v>
      </c>
      <c r="C37" s="583">
        <v>2016</v>
      </c>
      <c r="D37" s="584" t="s">
        <v>18</v>
      </c>
      <c r="E37" s="583" t="s">
        <v>7</v>
      </c>
      <c r="F37" s="583" t="s">
        <v>818</v>
      </c>
      <c r="G37" s="583" t="s">
        <v>982</v>
      </c>
      <c r="H37" s="585" t="s">
        <v>1171</v>
      </c>
      <c r="I37" s="586">
        <v>3521</v>
      </c>
      <c r="J37" s="586"/>
      <c r="K37" s="586">
        <v>22</v>
      </c>
      <c r="L37" s="581">
        <f t="shared" si="1"/>
        <v>22</v>
      </c>
      <c r="M37" s="1048" t="s">
        <v>1866</v>
      </c>
      <c r="BA37" s="455"/>
      <c r="BB37" s="455"/>
      <c r="BE37" s="453"/>
      <c r="BF37" s="453"/>
      <c r="BM37" s="389"/>
      <c r="BU37" s="49"/>
      <c r="BV37" s="49"/>
      <c r="BW37" s="49"/>
      <c r="BX37" s="49"/>
      <c r="BY37" s="49"/>
      <c r="BZ37" s="49"/>
      <c r="CA37" s="49"/>
      <c r="CB37" s="49"/>
    </row>
    <row r="38" spans="1:81" ht="141" thickBot="1">
      <c r="A38" s="582" t="s">
        <v>338</v>
      </c>
      <c r="B38" s="583" t="s">
        <v>338</v>
      </c>
      <c r="C38" s="583">
        <v>2016</v>
      </c>
      <c r="D38" s="584" t="s">
        <v>18</v>
      </c>
      <c r="E38" s="583" t="s">
        <v>7</v>
      </c>
      <c r="F38" s="583" t="s">
        <v>818</v>
      </c>
      <c r="G38" s="583" t="s">
        <v>972</v>
      </c>
      <c r="H38" s="585" t="s">
        <v>1171</v>
      </c>
      <c r="I38" s="586">
        <v>8055</v>
      </c>
      <c r="J38" s="586"/>
      <c r="K38" s="586">
        <v>39</v>
      </c>
      <c r="L38" s="581">
        <f t="shared" si="1"/>
        <v>39</v>
      </c>
      <c r="M38" s="1048" t="s">
        <v>1866</v>
      </c>
      <c r="BA38" s="455"/>
      <c r="BB38" s="455"/>
      <c r="BE38" s="453"/>
      <c r="BF38" s="453"/>
      <c r="BM38" s="389"/>
      <c r="BU38" s="49"/>
      <c r="BV38" s="49"/>
      <c r="BW38" s="49"/>
      <c r="BX38" s="49"/>
      <c r="BY38" s="49"/>
      <c r="BZ38" s="49"/>
      <c r="CA38" s="49"/>
      <c r="CB38" s="49"/>
    </row>
    <row r="39" spans="1:81" ht="141" thickBot="1">
      <c r="A39" s="582" t="s">
        <v>338</v>
      </c>
      <c r="B39" s="583" t="s">
        <v>338</v>
      </c>
      <c r="C39" s="583">
        <v>2016</v>
      </c>
      <c r="D39" s="584" t="s">
        <v>18</v>
      </c>
      <c r="E39" s="583" t="s">
        <v>7</v>
      </c>
      <c r="F39" s="583" t="s">
        <v>818</v>
      </c>
      <c r="G39" s="583" t="s">
        <v>1489</v>
      </c>
      <c r="H39" s="585" t="s">
        <v>1171</v>
      </c>
      <c r="I39" s="586">
        <v>7728</v>
      </c>
      <c r="J39" s="586"/>
      <c r="K39" s="586">
        <v>10</v>
      </c>
      <c r="L39" s="581">
        <f t="shared" si="1"/>
        <v>10</v>
      </c>
      <c r="M39" s="1048" t="s">
        <v>1866</v>
      </c>
      <c r="BA39" s="455"/>
      <c r="BB39" s="455"/>
      <c r="BE39" s="453"/>
      <c r="BF39" s="453"/>
      <c r="BM39" s="389"/>
      <c r="BU39" s="49"/>
      <c r="BV39" s="49"/>
      <c r="BW39" s="49"/>
      <c r="BX39" s="49"/>
      <c r="BY39" s="49"/>
      <c r="BZ39" s="49"/>
      <c r="CA39" s="49"/>
      <c r="CB39" s="49"/>
    </row>
    <row r="40" spans="1:81" ht="141" thickBot="1">
      <c r="A40" s="582" t="s">
        <v>338</v>
      </c>
      <c r="B40" s="583" t="s">
        <v>338</v>
      </c>
      <c r="C40" s="583">
        <v>2016</v>
      </c>
      <c r="D40" s="584" t="s">
        <v>18</v>
      </c>
      <c r="E40" s="583" t="s">
        <v>7</v>
      </c>
      <c r="F40" s="583" t="s">
        <v>63</v>
      </c>
      <c r="G40" s="583" t="s">
        <v>1029</v>
      </c>
      <c r="H40" s="585" t="s">
        <v>1171</v>
      </c>
      <c r="I40" s="586">
        <v>176</v>
      </c>
      <c r="J40" s="586"/>
      <c r="K40" s="586">
        <v>1</v>
      </c>
      <c r="L40" s="581">
        <f t="shared" si="1"/>
        <v>1</v>
      </c>
      <c r="M40" s="1048" t="s">
        <v>1866</v>
      </c>
      <c r="BA40" s="455" t="s">
        <v>363</v>
      </c>
      <c r="BB40" s="455" t="s">
        <v>364</v>
      </c>
      <c r="BD40" s="54" t="s">
        <v>444</v>
      </c>
      <c r="BE40" s="453"/>
      <c r="BF40" s="453"/>
      <c r="BM40" s="389" t="s">
        <v>1083</v>
      </c>
      <c r="BO40" s="54" t="s">
        <v>679</v>
      </c>
      <c r="BU40" s="49" t="s">
        <v>143</v>
      </c>
      <c r="BV40" s="49"/>
      <c r="BW40" s="49"/>
      <c r="BX40" s="49"/>
      <c r="BY40" s="49"/>
      <c r="BZ40" s="49" t="s">
        <v>743</v>
      </c>
      <c r="CA40" s="49"/>
      <c r="CB40" s="49"/>
    </row>
    <row r="41" spans="1:81" ht="141" thickBot="1">
      <c r="A41" s="582" t="s">
        <v>338</v>
      </c>
      <c r="B41" s="583" t="s">
        <v>338</v>
      </c>
      <c r="C41" s="583">
        <v>2016</v>
      </c>
      <c r="D41" s="584" t="s">
        <v>18</v>
      </c>
      <c r="E41" s="583" t="s">
        <v>7</v>
      </c>
      <c r="F41" s="583" t="s">
        <v>63</v>
      </c>
      <c r="G41" s="583" t="s">
        <v>1014</v>
      </c>
      <c r="H41" s="585" t="s">
        <v>1171</v>
      </c>
      <c r="I41" s="586">
        <v>2430</v>
      </c>
      <c r="J41" s="586"/>
      <c r="K41" s="586">
        <v>2</v>
      </c>
      <c r="L41" s="581">
        <f t="shared" si="1"/>
        <v>2</v>
      </c>
      <c r="M41" s="1048" t="s">
        <v>1866</v>
      </c>
      <c r="BA41" s="455" t="s">
        <v>363</v>
      </c>
      <c r="BB41" s="455" t="s">
        <v>364</v>
      </c>
      <c r="BD41" s="54" t="s">
        <v>444</v>
      </c>
      <c r="BE41" s="453"/>
      <c r="BF41" s="453"/>
      <c r="BM41" s="389" t="s">
        <v>1083</v>
      </c>
      <c r="BO41" s="54" t="s">
        <v>679</v>
      </c>
      <c r="BU41" s="49" t="s">
        <v>143</v>
      </c>
      <c r="BV41" s="49"/>
      <c r="BW41" s="49"/>
      <c r="BX41" s="49"/>
      <c r="BY41" s="49"/>
      <c r="BZ41" s="49" t="s">
        <v>743</v>
      </c>
      <c r="CA41" s="49"/>
      <c r="CB41" s="49"/>
    </row>
    <row r="42" spans="1:81" ht="141" thickBot="1">
      <c r="A42" s="582" t="s">
        <v>338</v>
      </c>
      <c r="B42" s="583" t="s">
        <v>338</v>
      </c>
      <c r="C42" s="583">
        <v>2016</v>
      </c>
      <c r="D42" s="584" t="s">
        <v>18</v>
      </c>
      <c r="E42" s="583" t="s">
        <v>7</v>
      </c>
      <c r="F42" s="583" t="s">
        <v>63</v>
      </c>
      <c r="G42" s="583" t="s">
        <v>1489</v>
      </c>
      <c r="H42" s="585" t="s">
        <v>1171</v>
      </c>
      <c r="I42" s="586">
        <v>2833</v>
      </c>
      <c r="J42" s="586"/>
      <c r="K42" s="586">
        <v>1</v>
      </c>
      <c r="L42" s="581">
        <f t="shared" si="1"/>
        <v>1</v>
      </c>
      <c r="M42" s="1048" t="s">
        <v>1866</v>
      </c>
      <c r="BA42" s="455" t="s">
        <v>363</v>
      </c>
      <c r="BB42" s="455" t="s">
        <v>364</v>
      </c>
      <c r="BD42" s="54" t="s">
        <v>444</v>
      </c>
      <c r="BE42" s="453"/>
      <c r="BF42" s="453"/>
      <c r="BM42" s="389" t="s">
        <v>1083</v>
      </c>
      <c r="BO42" s="54" t="s">
        <v>679</v>
      </c>
      <c r="BU42" s="49" t="s">
        <v>143</v>
      </c>
      <c r="BV42" s="49"/>
      <c r="BW42" s="49"/>
      <c r="BX42" s="49"/>
      <c r="BY42" s="49"/>
      <c r="BZ42" s="49" t="s">
        <v>743</v>
      </c>
      <c r="CA42" s="49"/>
      <c r="CB42" s="49"/>
    </row>
    <row r="43" spans="1:81" ht="141" thickBot="1">
      <c r="A43" s="582" t="s">
        <v>338</v>
      </c>
      <c r="B43" s="583" t="s">
        <v>338</v>
      </c>
      <c r="C43" s="583">
        <v>2016</v>
      </c>
      <c r="D43" s="584" t="s">
        <v>18</v>
      </c>
      <c r="E43" s="583" t="s">
        <v>7</v>
      </c>
      <c r="F43" s="583" t="s">
        <v>63</v>
      </c>
      <c r="G43" s="583" t="s">
        <v>1012</v>
      </c>
      <c r="H43" s="585" t="s">
        <v>1171</v>
      </c>
      <c r="I43" s="586">
        <v>1763</v>
      </c>
      <c r="J43" s="586"/>
      <c r="K43" s="586">
        <v>3</v>
      </c>
      <c r="L43" s="581">
        <f t="shared" ref="L43:L74" si="2">J43+K43</f>
        <v>3</v>
      </c>
      <c r="M43" s="1048" t="s">
        <v>1866</v>
      </c>
      <c r="N43" s="41"/>
      <c r="BA43" s="455" t="s">
        <v>363</v>
      </c>
      <c r="BB43" s="455" t="s">
        <v>364</v>
      </c>
      <c r="BD43" s="54" t="s">
        <v>444</v>
      </c>
      <c r="BE43" s="453"/>
      <c r="BF43" s="453"/>
      <c r="BM43" s="389" t="s">
        <v>1083</v>
      </c>
      <c r="BO43" s="54" t="s">
        <v>679</v>
      </c>
      <c r="BU43" s="49" t="s">
        <v>143</v>
      </c>
      <c r="BV43" s="49"/>
      <c r="BW43" s="49"/>
      <c r="BX43" s="49"/>
      <c r="BY43" s="49"/>
      <c r="BZ43" s="49" t="s">
        <v>743</v>
      </c>
      <c r="CA43" s="49"/>
      <c r="CB43" s="49"/>
    </row>
    <row r="44" spans="1:81" ht="141" thickBot="1">
      <c r="A44" s="582" t="s">
        <v>338</v>
      </c>
      <c r="B44" s="583" t="s">
        <v>338</v>
      </c>
      <c r="C44" s="583">
        <v>2016</v>
      </c>
      <c r="D44" s="584" t="s">
        <v>18</v>
      </c>
      <c r="E44" s="583" t="s">
        <v>7</v>
      </c>
      <c r="F44" s="583" t="s">
        <v>827</v>
      </c>
      <c r="G44" s="692" t="s">
        <v>1489</v>
      </c>
      <c r="H44" s="585" t="s">
        <v>1171</v>
      </c>
      <c r="I44" s="586">
        <v>9066</v>
      </c>
      <c r="J44" s="586"/>
      <c r="K44" s="586">
        <v>6</v>
      </c>
      <c r="L44" s="581">
        <f t="shared" si="2"/>
        <v>6</v>
      </c>
      <c r="M44" s="1048" t="s">
        <v>1866</v>
      </c>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455" t="s">
        <v>360</v>
      </c>
      <c r="BB44" s="455" t="s">
        <v>342</v>
      </c>
      <c r="BD44" s="54" t="s">
        <v>436</v>
      </c>
      <c r="BE44" s="453"/>
      <c r="BF44" s="453"/>
      <c r="BH44" s="54" t="s">
        <v>472</v>
      </c>
      <c r="BM44" s="389" t="s">
        <v>485</v>
      </c>
      <c r="BO44" s="54" t="s">
        <v>673</v>
      </c>
      <c r="BU44" s="49" t="s">
        <v>715</v>
      </c>
      <c r="BV44" s="49"/>
      <c r="BW44" s="49"/>
      <c r="BX44" s="49"/>
      <c r="BY44" s="49"/>
      <c r="BZ44" s="49" t="s">
        <v>183</v>
      </c>
      <c r="CA44" s="49"/>
      <c r="CB44" s="49"/>
      <c r="CC44" s="54" t="s">
        <v>752</v>
      </c>
    </row>
    <row r="45" spans="1:81" ht="141" thickBot="1">
      <c r="A45" s="582" t="s">
        <v>338</v>
      </c>
      <c r="B45" s="583" t="s">
        <v>338</v>
      </c>
      <c r="C45" s="583">
        <v>2016</v>
      </c>
      <c r="D45" s="584" t="s">
        <v>18</v>
      </c>
      <c r="E45" s="583" t="s">
        <v>7</v>
      </c>
      <c r="F45" s="583" t="s">
        <v>827</v>
      </c>
      <c r="G45" s="583" t="s">
        <v>1015</v>
      </c>
      <c r="H45" s="585" t="s">
        <v>1171</v>
      </c>
      <c r="I45" s="586">
        <v>15023</v>
      </c>
      <c r="J45" s="586"/>
      <c r="K45" s="586">
        <v>8</v>
      </c>
      <c r="L45" s="581">
        <f t="shared" si="2"/>
        <v>8</v>
      </c>
      <c r="M45" s="1048" t="s">
        <v>1866</v>
      </c>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455" t="s">
        <v>360</v>
      </c>
      <c r="BB45" s="455" t="s">
        <v>342</v>
      </c>
      <c r="BD45" s="54" t="s">
        <v>436</v>
      </c>
      <c r="BE45" s="453"/>
      <c r="BF45" s="453"/>
      <c r="BH45" s="54" t="s">
        <v>472</v>
      </c>
      <c r="BM45" s="389" t="s">
        <v>485</v>
      </c>
      <c r="BO45" s="54" t="s">
        <v>673</v>
      </c>
      <c r="BU45" s="49" t="s">
        <v>715</v>
      </c>
      <c r="BV45" s="49"/>
      <c r="BW45" s="49"/>
      <c r="BX45" s="49"/>
      <c r="BY45" s="49"/>
      <c r="BZ45" s="49" t="s">
        <v>183</v>
      </c>
      <c r="CA45" s="49"/>
      <c r="CB45" s="49"/>
      <c r="CC45" s="54" t="s">
        <v>752</v>
      </c>
    </row>
    <row r="46" spans="1:81" ht="141" thickBot="1">
      <c r="A46" s="582" t="s">
        <v>338</v>
      </c>
      <c r="B46" s="583" t="s">
        <v>338</v>
      </c>
      <c r="C46" s="583">
        <v>2016</v>
      </c>
      <c r="D46" s="584" t="s">
        <v>20</v>
      </c>
      <c r="E46" s="583" t="s">
        <v>7</v>
      </c>
      <c r="F46" s="583" t="s">
        <v>827</v>
      </c>
      <c r="G46" s="583" t="s">
        <v>1014</v>
      </c>
      <c r="H46" s="585" t="s">
        <v>1169</v>
      </c>
      <c r="I46" s="586">
        <v>147</v>
      </c>
      <c r="J46" s="586"/>
      <c r="K46" s="586">
        <v>8</v>
      </c>
      <c r="L46" s="581">
        <f t="shared" si="2"/>
        <v>8</v>
      </c>
      <c r="M46" s="1048" t="s">
        <v>1865</v>
      </c>
      <c r="BA46" s="455"/>
      <c r="BB46" s="455"/>
      <c r="BE46" s="453"/>
      <c r="BF46" s="453"/>
      <c r="BM46" s="389"/>
      <c r="BU46" s="49"/>
      <c r="BV46" s="49"/>
      <c r="BW46" s="49"/>
      <c r="BX46" s="49"/>
      <c r="BY46" s="49"/>
      <c r="BZ46" s="49"/>
      <c r="CA46" s="49"/>
      <c r="CB46" s="49"/>
    </row>
    <row r="47" spans="1:81" ht="141" thickBot="1">
      <c r="A47" s="582" t="s">
        <v>338</v>
      </c>
      <c r="B47" s="583" t="s">
        <v>338</v>
      </c>
      <c r="C47" s="583">
        <v>2016</v>
      </c>
      <c r="D47" s="584" t="s">
        <v>20</v>
      </c>
      <c r="E47" s="583" t="s">
        <v>7</v>
      </c>
      <c r="F47" s="583" t="s">
        <v>827</v>
      </c>
      <c r="G47" s="583" t="s">
        <v>1489</v>
      </c>
      <c r="H47" s="585" t="s">
        <v>1169</v>
      </c>
      <c r="I47" s="586">
        <v>9066</v>
      </c>
      <c r="J47" s="586"/>
      <c r="K47" s="586">
        <v>4</v>
      </c>
      <c r="L47" s="581">
        <f t="shared" si="2"/>
        <v>4</v>
      </c>
      <c r="M47" s="1048" t="s">
        <v>1865</v>
      </c>
      <c r="BA47" s="455"/>
      <c r="BB47" s="455"/>
      <c r="BE47" s="453"/>
      <c r="BF47" s="453"/>
      <c r="BM47" s="389"/>
      <c r="BU47" s="49"/>
      <c r="BV47" s="49"/>
      <c r="BW47" s="49"/>
      <c r="BX47" s="49"/>
      <c r="BY47" s="49"/>
      <c r="BZ47" s="49"/>
      <c r="CA47" s="49"/>
      <c r="CB47" s="49"/>
    </row>
    <row r="48" spans="1:81" ht="141" thickBot="1">
      <c r="A48" s="582" t="s">
        <v>338</v>
      </c>
      <c r="B48" s="583" t="s">
        <v>338</v>
      </c>
      <c r="C48" s="583">
        <v>2016</v>
      </c>
      <c r="D48" s="584" t="s">
        <v>20</v>
      </c>
      <c r="E48" s="583" t="s">
        <v>7</v>
      </c>
      <c r="F48" s="583" t="s">
        <v>827</v>
      </c>
      <c r="G48" s="583" t="s">
        <v>1012</v>
      </c>
      <c r="H48" s="585" t="s">
        <v>1169</v>
      </c>
      <c r="I48" s="586">
        <v>1736</v>
      </c>
      <c r="J48" s="586"/>
      <c r="K48" s="586">
        <v>11</v>
      </c>
      <c r="L48" s="581">
        <f t="shared" si="2"/>
        <v>11</v>
      </c>
      <c r="M48" s="1048" t="s">
        <v>1865</v>
      </c>
      <c r="BA48" s="455"/>
      <c r="BB48" s="455"/>
      <c r="BE48" s="453"/>
      <c r="BF48" s="453"/>
      <c r="BM48" s="389"/>
      <c r="BU48" s="49"/>
      <c r="BV48" s="49"/>
      <c r="BW48" s="49"/>
      <c r="BX48" s="49"/>
      <c r="BY48" s="49"/>
      <c r="BZ48" s="49"/>
      <c r="CA48" s="49"/>
      <c r="CB48" s="49"/>
    </row>
    <row r="49" spans="1:80" ht="141" thickBot="1">
      <c r="A49" s="582" t="s">
        <v>338</v>
      </c>
      <c r="B49" s="583" t="s">
        <v>338</v>
      </c>
      <c r="C49" s="583">
        <v>2016</v>
      </c>
      <c r="D49" s="584" t="s">
        <v>20</v>
      </c>
      <c r="E49" s="583" t="s">
        <v>7</v>
      </c>
      <c r="F49" s="583" t="s">
        <v>827</v>
      </c>
      <c r="G49" s="583" t="s">
        <v>1015</v>
      </c>
      <c r="H49" s="585" t="s">
        <v>1169</v>
      </c>
      <c r="I49" s="586">
        <v>15023</v>
      </c>
      <c r="J49" s="586"/>
      <c r="K49" s="586">
        <v>14</v>
      </c>
      <c r="L49" s="581">
        <f t="shared" si="2"/>
        <v>14</v>
      </c>
      <c r="M49" s="1048" t="s">
        <v>1865</v>
      </c>
      <c r="BA49" s="455"/>
      <c r="BB49" s="455"/>
      <c r="BE49" s="453"/>
      <c r="BF49" s="453"/>
      <c r="BM49" s="389"/>
      <c r="BU49" s="49"/>
      <c r="BV49" s="49"/>
      <c r="BW49" s="49"/>
      <c r="BX49" s="49"/>
      <c r="BY49" s="49"/>
      <c r="BZ49" s="49"/>
      <c r="CA49" s="49"/>
      <c r="CB49" s="49"/>
    </row>
    <row r="50" spans="1:80" ht="141" thickBot="1">
      <c r="A50" s="582" t="s">
        <v>338</v>
      </c>
      <c r="B50" s="583" t="s">
        <v>338</v>
      </c>
      <c r="C50" s="583">
        <v>2016</v>
      </c>
      <c r="D50" s="584" t="s">
        <v>20</v>
      </c>
      <c r="E50" s="583" t="s">
        <v>7</v>
      </c>
      <c r="F50" s="583" t="s">
        <v>827</v>
      </c>
      <c r="G50" s="692" t="s">
        <v>1020</v>
      </c>
      <c r="H50" s="585" t="s">
        <v>1169</v>
      </c>
      <c r="I50" s="586">
        <v>1520</v>
      </c>
      <c r="J50" s="586"/>
      <c r="K50" s="586">
        <v>2</v>
      </c>
      <c r="L50" s="581">
        <f t="shared" si="2"/>
        <v>2</v>
      </c>
      <c r="M50" s="1048" t="s">
        <v>1865</v>
      </c>
      <c r="BA50" s="455"/>
      <c r="BB50" s="455"/>
      <c r="BE50" s="453"/>
      <c r="BF50" s="453"/>
      <c r="BM50" s="389"/>
      <c r="BU50" s="49"/>
      <c r="BV50" s="49"/>
      <c r="BW50" s="49"/>
      <c r="BX50" s="49"/>
      <c r="BY50" s="49"/>
      <c r="BZ50" s="49"/>
      <c r="CA50" s="49"/>
      <c r="CB50" s="49"/>
    </row>
    <row r="51" spans="1:80" ht="141" thickBot="1">
      <c r="A51" s="582" t="s">
        <v>338</v>
      </c>
      <c r="B51" s="583" t="s">
        <v>338</v>
      </c>
      <c r="C51" s="583">
        <v>2016</v>
      </c>
      <c r="D51" s="584" t="s">
        <v>20</v>
      </c>
      <c r="E51" s="583" t="s">
        <v>7</v>
      </c>
      <c r="F51" s="583" t="s">
        <v>63</v>
      </c>
      <c r="G51" s="692" t="s">
        <v>1012</v>
      </c>
      <c r="H51" s="585" t="s">
        <v>1169</v>
      </c>
      <c r="I51" s="586">
        <v>1763</v>
      </c>
      <c r="J51" s="586"/>
      <c r="K51" s="586">
        <v>8</v>
      </c>
      <c r="L51" s="581">
        <f t="shared" si="2"/>
        <v>8</v>
      </c>
      <c r="M51" s="1048" t="s">
        <v>1865</v>
      </c>
      <c r="N51" s="41"/>
      <c r="BA51" s="455"/>
      <c r="BB51" s="455"/>
      <c r="BE51" s="453"/>
      <c r="BF51" s="453"/>
      <c r="BM51" s="389"/>
      <c r="BU51" s="49"/>
      <c r="BV51" s="49"/>
      <c r="BW51" s="49"/>
      <c r="BX51" s="49"/>
      <c r="BY51" s="49"/>
      <c r="BZ51" s="49"/>
      <c r="CA51" s="49"/>
      <c r="CB51" s="49"/>
    </row>
    <row r="52" spans="1:80" ht="141" thickBot="1">
      <c r="A52" s="582" t="s">
        <v>338</v>
      </c>
      <c r="B52" s="583" t="s">
        <v>338</v>
      </c>
      <c r="C52" s="583">
        <v>2016</v>
      </c>
      <c r="D52" s="584" t="s">
        <v>20</v>
      </c>
      <c r="E52" s="583" t="s">
        <v>7</v>
      </c>
      <c r="F52" s="583" t="s">
        <v>63</v>
      </c>
      <c r="G52" s="583" t="s">
        <v>1489</v>
      </c>
      <c r="H52" s="585" t="s">
        <v>1169</v>
      </c>
      <c r="I52" s="586">
        <v>2833</v>
      </c>
      <c r="J52" s="586"/>
      <c r="K52" s="586">
        <v>0</v>
      </c>
      <c r="L52" s="581">
        <f t="shared" si="2"/>
        <v>0</v>
      </c>
      <c r="M52" s="1048" t="s">
        <v>1865</v>
      </c>
      <c r="BA52" s="455"/>
      <c r="BB52" s="455"/>
      <c r="BE52" s="453"/>
      <c r="BF52" s="453"/>
      <c r="BM52" s="389"/>
      <c r="BU52" s="49"/>
      <c r="BV52" s="49"/>
      <c r="BW52" s="49"/>
      <c r="BX52" s="49"/>
      <c r="BY52" s="49"/>
      <c r="BZ52" s="49"/>
      <c r="CA52" s="49"/>
      <c r="CB52" s="49"/>
    </row>
    <row r="53" spans="1:80" ht="141" thickBot="1">
      <c r="A53" s="582" t="s">
        <v>338</v>
      </c>
      <c r="B53" s="583" t="s">
        <v>338</v>
      </c>
      <c r="C53" s="583">
        <v>2016</v>
      </c>
      <c r="D53" s="584" t="s">
        <v>20</v>
      </c>
      <c r="E53" s="583" t="s">
        <v>7</v>
      </c>
      <c r="F53" s="583" t="s">
        <v>63</v>
      </c>
      <c r="G53" s="583" t="s">
        <v>1014</v>
      </c>
      <c r="H53" s="585" t="s">
        <v>1169</v>
      </c>
      <c r="I53" s="586">
        <v>2430</v>
      </c>
      <c r="J53" s="586"/>
      <c r="K53" s="586">
        <v>13</v>
      </c>
      <c r="L53" s="581">
        <f t="shared" si="2"/>
        <v>13</v>
      </c>
      <c r="M53" s="1048" t="s">
        <v>1865</v>
      </c>
      <c r="N53" s="41"/>
      <c r="BA53" s="455" t="s">
        <v>370</v>
      </c>
      <c r="BB53" s="455" t="s">
        <v>371</v>
      </c>
      <c r="BD53" s="54" t="s">
        <v>447</v>
      </c>
      <c r="BE53" s="453"/>
      <c r="BF53" s="453"/>
      <c r="BM53" s="389" t="s">
        <v>494</v>
      </c>
      <c r="BO53" s="54" t="s">
        <v>683</v>
      </c>
      <c r="BU53" s="49" t="s">
        <v>749</v>
      </c>
      <c r="BV53" s="49"/>
      <c r="BW53" s="49"/>
      <c r="BX53" s="49"/>
      <c r="BY53" s="49"/>
      <c r="BZ53" s="49" t="s">
        <v>741</v>
      </c>
      <c r="CA53" s="49"/>
      <c r="CB53" s="49"/>
    </row>
    <row r="54" spans="1:80" ht="141" thickBot="1">
      <c r="A54" s="582" t="s">
        <v>338</v>
      </c>
      <c r="B54" s="583" t="s">
        <v>338</v>
      </c>
      <c r="C54" s="583">
        <v>2016</v>
      </c>
      <c r="D54" s="584" t="s">
        <v>20</v>
      </c>
      <c r="E54" s="583" t="s">
        <v>7</v>
      </c>
      <c r="F54" s="583" t="s">
        <v>63</v>
      </c>
      <c r="G54" s="583" t="s">
        <v>1490</v>
      </c>
      <c r="H54" s="585" t="s">
        <v>1169</v>
      </c>
      <c r="I54" s="586">
        <v>154</v>
      </c>
      <c r="J54" s="586"/>
      <c r="K54" s="586">
        <v>1</v>
      </c>
      <c r="L54" s="581">
        <f t="shared" si="2"/>
        <v>1</v>
      </c>
      <c r="M54" s="1048" t="s">
        <v>1865</v>
      </c>
      <c r="N54" s="41"/>
      <c r="BA54" s="455" t="s">
        <v>370</v>
      </c>
      <c r="BB54" s="455" t="s">
        <v>371</v>
      </c>
      <c r="BD54" s="54" t="s">
        <v>447</v>
      </c>
      <c r="BE54" s="453"/>
      <c r="BF54" s="453"/>
      <c r="BM54" s="389" t="s">
        <v>494</v>
      </c>
      <c r="BO54" s="54" t="s">
        <v>683</v>
      </c>
      <c r="BU54" s="49" t="s">
        <v>749</v>
      </c>
      <c r="BV54" s="49"/>
      <c r="BW54" s="49"/>
      <c r="BX54" s="49"/>
      <c r="BY54" s="49"/>
      <c r="BZ54" s="49" t="s">
        <v>741</v>
      </c>
      <c r="CA54" s="49"/>
      <c r="CB54" s="49"/>
    </row>
    <row r="55" spans="1:80" ht="39" thickBot="1">
      <c r="A55" s="582" t="s">
        <v>338</v>
      </c>
      <c r="B55" s="583" t="s">
        <v>338</v>
      </c>
      <c r="C55" s="583">
        <v>2016</v>
      </c>
      <c r="D55" s="584" t="s">
        <v>20</v>
      </c>
      <c r="E55" s="583" t="s">
        <v>7</v>
      </c>
      <c r="F55" s="583" t="s">
        <v>827</v>
      </c>
      <c r="G55" s="583" t="s">
        <v>1040</v>
      </c>
      <c r="H55" s="583" t="s">
        <v>1147</v>
      </c>
      <c r="I55" s="586">
        <v>91</v>
      </c>
      <c r="J55" s="586"/>
      <c r="K55" s="586">
        <v>8</v>
      </c>
      <c r="L55" s="581">
        <f t="shared" si="2"/>
        <v>8</v>
      </c>
      <c r="M55" s="586" t="s">
        <v>1873</v>
      </c>
      <c r="BA55" s="455"/>
      <c r="BB55" s="455"/>
      <c r="BE55" s="453"/>
      <c r="BF55" s="453"/>
      <c r="BM55" s="389"/>
      <c r="BU55" s="49"/>
      <c r="BV55" s="49"/>
      <c r="BW55" s="49"/>
      <c r="BX55" s="49"/>
      <c r="BY55" s="49"/>
      <c r="BZ55" s="49"/>
      <c r="CA55" s="49"/>
      <c r="CB55" s="49"/>
    </row>
    <row r="56" spans="1:80" ht="39" thickBot="1">
      <c r="A56" s="582" t="s">
        <v>338</v>
      </c>
      <c r="B56" s="583" t="s">
        <v>338</v>
      </c>
      <c r="C56" s="583">
        <v>2016</v>
      </c>
      <c r="D56" s="584" t="s">
        <v>20</v>
      </c>
      <c r="E56" s="583" t="s">
        <v>7</v>
      </c>
      <c r="F56" s="583" t="s">
        <v>63</v>
      </c>
      <c r="G56" s="583" t="s">
        <v>1040</v>
      </c>
      <c r="H56" s="583" t="s">
        <v>1147</v>
      </c>
      <c r="I56" s="586">
        <v>93</v>
      </c>
      <c r="J56" s="586"/>
      <c r="K56" s="586">
        <v>32</v>
      </c>
      <c r="L56" s="581">
        <f t="shared" si="2"/>
        <v>32</v>
      </c>
      <c r="M56" s="586" t="s">
        <v>1873</v>
      </c>
      <c r="BA56" s="455"/>
      <c r="BB56" s="455"/>
      <c r="BE56" s="453"/>
      <c r="BF56" s="453"/>
      <c r="BM56" s="389"/>
      <c r="BU56" s="49"/>
      <c r="BV56" s="49"/>
      <c r="BW56" s="49"/>
      <c r="BX56" s="49"/>
      <c r="BY56" s="49"/>
      <c r="BZ56" s="49"/>
      <c r="CA56" s="49"/>
      <c r="CB56" s="49"/>
    </row>
    <row r="57" spans="1:80" ht="90" thickBot="1">
      <c r="A57" s="582" t="s">
        <v>338</v>
      </c>
      <c r="B57" s="583" t="s">
        <v>338</v>
      </c>
      <c r="C57" s="583">
        <v>2016</v>
      </c>
      <c r="D57" s="584" t="s">
        <v>18</v>
      </c>
      <c r="E57" s="583" t="s">
        <v>7</v>
      </c>
      <c r="F57" s="583" t="s">
        <v>819</v>
      </c>
      <c r="G57" s="583" t="s">
        <v>1158</v>
      </c>
      <c r="H57" s="585" t="s">
        <v>1154</v>
      </c>
      <c r="I57" s="586">
        <v>11</v>
      </c>
      <c r="J57" s="586"/>
      <c r="K57" s="586">
        <v>0</v>
      </c>
      <c r="L57" s="581">
        <f t="shared" si="2"/>
        <v>0</v>
      </c>
      <c r="M57" s="586" t="s">
        <v>1874</v>
      </c>
      <c r="BA57" s="455"/>
      <c r="BB57" s="455"/>
      <c r="BE57" s="453"/>
      <c r="BF57" s="453"/>
      <c r="BM57" s="389"/>
      <c r="BU57" s="49"/>
      <c r="BV57" s="49"/>
      <c r="BW57" s="49"/>
      <c r="BX57" s="49"/>
      <c r="BY57" s="49"/>
      <c r="BZ57" s="49"/>
      <c r="CA57" s="49"/>
      <c r="CB57" s="49"/>
    </row>
    <row r="58" spans="1:80" ht="90" thickBot="1">
      <c r="A58" s="582" t="s">
        <v>338</v>
      </c>
      <c r="B58" s="583" t="s">
        <v>338</v>
      </c>
      <c r="C58" s="583">
        <v>2016</v>
      </c>
      <c r="D58" s="584" t="s">
        <v>22</v>
      </c>
      <c r="E58" s="583" t="s">
        <v>7</v>
      </c>
      <c r="F58" s="583" t="s">
        <v>774</v>
      </c>
      <c r="G58" s="583" t="s">
        <v>1007</v>
      </c>
      <c r="H58" s="585" t="s">
        <v>1155</v>
      </c>
      <c r="I58" s="586">
        <v>1</v>
      </c>
      <c r="J58" s="586"/>
      <c r="K58" s="586">
        <v>2</v>
      </c>
      <c r="L58" s="581">
        <f t="shared" si="2"/>
        <v>2</v>
      </c>
      <c r="M58" s="597" t="s">
        <v>1875</v>
      </c>
      <c r="BA58" s="455" t="s">
        <v>365</v>
      </c>
      <c r="BB58" s="455" t="s">
        <v>366</v>
      </c>
      <c r="BD58" s="54" t="s">
        <v>194</v>
      </c>
      <c r="BE58" s="453"/>
      <c r="BF58" s="453"/>
      <c r="BM58" s="389" t="s">
        <v>98</v>
      </c>
      <c r="BO58" s="54" t="s">
        <v>680</v>
      </c>
      <c r="BU58" s="49" t="s">
        <v>718</v>
      </c>
      <c r="BV58" s="49"/>
      <c r="BW58" s="49"/>
      <c r="BX58" s="49"/>
      <c r="BY58" s="49"/>
      <c r="BZ58" s="49" t="s">
        <v>733</v>
      </c>
      <c r="CA58" s="49"/>
      <c r="CB58" s="49"/>
    </row>
    <row r="59" spans="1:80" ht="90" thickBot="1">
      <c r="A59" s="582" t="s">
        <v>338</v>
      </c>
      <c r="B59" s="583" t="s">
        <v>338</v>
      </c>
      <c r="C59" s="583">
        <v>2016</v>
      </c>
      <c r="D59" s="584" t="s">
        <v>22</v>
      </c>
      <c r="E59" s="583" t="s">
        <v>7</v>
      </c>
      <c r="F59" s="583" t="s">
        <v>776</v>
      </c>
      <c r="G59" s="583" t="s">
        <v>1007</v>
      </c>
      <c r="H59" s="585" t="s">
        <v>1155</v>
      </c>
      <c r="I59" s="586">
        <v>16</v>
      </c>
      <c r="J59" s="586"/>
      <c r="K59" s="586">
        <v>10</v>
      </c>
      <c r="L59" s="581">
        <f t="shared" si="2"/>
        <v>10</v>
      </c>
      <c r="M59" s="597" t="s">
        <v>1875</v>
      </c>
      <c r="BA59" s="455" t="s">
        <v>367</v>
      </c>
      <c r="BB59" s="455" t="s">
        <v>97</v>
      </c>
      <c r="BD59" s="54" t="s">
        <v>445</v>
      </c>
      <c r="BE59" s="453"/>
      <c r="BF59" s="453"/>
      <c r="BM59" s="389" t="s">
        <v>492</v>
      </c>
      <c r="BO59" s="54" t="s">
        <v>681</v>
      </c>
      <c r="BU59" s="49" t="s">
        <v>747</v>
      </c>
      <c r="BV59" s="49"/>
      <c r="BW59" s="49"/>
      <c r="BX59" s="49"/>
      <c r="BY59" s="49"/>
      <c r="BZ59" s="49" t="s">
        <v>734</v>
      </c>
      <c r="CA59" s="49"/>
      <c r="CB59" s="49"/>
    </row>
    <row r="60" spans="1:80" ht="90" thickBot="1">
      <c r="A60" s="582" t="s">
        <v>338</v>
      </c>
      <c r="B60" s="583" t="s">
        <v>338</v>
      </c>
      <c r="C60" s="583">
        <v>2016</v>
      </c>
      <c r="D60" s="584" t="s">
        <v>22</v>
      </c>
      <c r="E60" s="583" t="s">
        <v>7</v>
      </c>
      <c r="F60" s="583" t="s">
        <v>775</v>
      </c>
      <c r="G60" s="583" t="s">
        <v>1007</v>
      </c>
      <c r="H60" s="585" t="s">
        <v>1155</v>
      </c>
      <c r="I60" s="586">
        <v>40</v>
      </c>
      <c r="J60" s="586"/>
      <c r="K60" s="586">
        <v>1</v>
      </c>
      <c r="L60" s="581">
        <f t="shared" si="2"/>
        <v>1</v>
      </c>
      <c r="M60" s="597" t="s">
        <v>1875</v>
      </c>
      <c r="N60" s="41"/>
      <c r="BA60" s="455" t="s">
        <v>369</v>
      </c>
      <c r="BB60" s="455" t="s">
        <v>341</v>
      </c>
      <c r="BD60" s="54" t="s">
        <v>446</v>
      </c>
      <c r="BE60" s="453"/>
      <c r="BF60" s="453"/>
      <c r="BM60" s="389" t="s">
        <v>493</v>
      </c>
      <c r="BO60" s="54" t="s">
        <v>682</v>
      </c>
      <c r="BU60" s="49" t="s">
        <v>748</v>
      </c>
      <c r="BV60" s="49"/>
      <c r="BW60" s="49"/>
      <c r="BX60" s="49"/>
      <c r="BY60" s="49"/>
      <c r="BZ60" s="49" t="s">
        <v>742</v>
      </c>
      <c r="CA60" s="49"/>
      <c r="CB60" s="49"/>
    </row>
    <row r="61" spans="1:80" ht="90" thickBot="1">
      <c r="A61" s="582" t="s">
        <v>338</v>
      </c>
      <c r="B61" s="583" t="s">
        <v>338</v>
      </c>
      <c r="C61" s="583">
        <v>2016</v>
      </c>
      <c r="D61" s="584" t="s">
        <v>20</v>
      </c>
      <c r="E61" s="583" t="s">
        <v>7</v>
      </c>
      <c r="F61" s="583" t="s">
        <v>827</v>
      </c>
      <c r="G61" s="583" t="s">
        <v>1007</v>
      </c>
      <c r="H61" s="585" t="s">
        <v>1157</v>
      </c>
      <c r="I61" s="586">
        <v>96</v>
      </c>
      <c r="J61" s="586"/>
      <c r="K61" s="586">
        <v>4</v>
      </c>
      <c r="L61" s="581">
        <f t="shared" si="2"/>
        <v>4</v>
      </c>
      <c r="M61" s="597" t="s">
        <v>1976</v>
      </c>
      <c r="N61" s="41"/>
      <c r="BA61" s="455"/>
      <c r="BB61" s="455"/>
      <c r="BE61" s="453"/>
      <c r="BF61" s="453"/>
      <c r="BM61" s="389"/>
      <c r="BU61" s="49"/>
      <c r="BV61" s="49"/>
      <c r="BW61" s="49"/>
      <c r="BX61" s="49"/>
      <c r="BY61" s="49"/>
      <c r="BZ61" s="49"/>
      <c r="CA61" s="49"/>
      <c r="CB61" s="49"/>
    </row>
    <row r="62" spans="1:80" ht="90" thickBot="1">
      <c r="A62" s="582" t="s">
        <v>338</v>
      </c>
      <c r="B62" s="583" t="s">
        <v>338</v>
      </c>
      <c r="C62" s="583">
        <v>2016</v>
      </c>
      <c r="D62" s="584" t="s">
        <v>20</v>
      </c>
      <c r="E62" s="583" t="s">
        <v>7</v>
      </c>
      <c r="F62" s="583" t="s">
        <v>63</v>
      </c>
      <c r="G62" s="583" t="s">
        <v>1007</v>
      </c>
      <c r="H62" s="585" t="s">
        <v>1157</v>
      </c>
      <c r="I62" s="586">
        <v>215</v>
      </c>
      <c r="J62" s="586"/>
      <c r="K62" s="586">
        <v>90</v>
      </c>
      <c r="L62" s="581">
        <f t="shared" si="2"/>
        <v>90</v>
      </c>
      <c r="M62" s="597" t="s">
        <v>1976</v>
      </c>
      <c r="N62" s="41"/>
      <c r="BA62" s="455"/>
      <c r="BB62" s="455"/>
      <c r="BE62" s="453"/>
      <c r="BF62" s="453"/>
      <c r="BM62" s="389"/>
      <c r="BU62" s="49"/>
      <c r="BV62" s="49"/>
      <c r="BW62" s="49"/>
      <c r="BX62" s="49"/>
      <c r="BY62" s="49"/>
      <c r="BZ62" s="49"/>
      <c r="CA62" s="49"/>
      <c r="CB62" s="49"/>
    </row>
    <row r="63" spans="1:80" ht="90" thickBot="1">
      <c r="A63" s="582" t="s">
        <v>338</v>
      </c>
      <c r="B63" s="583" t="s">
        <v>338</v>
      </c>
      <c r="C63" s="583">
        <v>2016</v>
      </c>
      <c r="D63" s="584" t="s">
        <v>20</v>
      </c>
      <c r="E63" s="583" t="s">
        <v>7</v>
      </c>
      <c r="F63" s="583" t="s">
        <v>826</v>
      </c>
      <c r="G63" s="583" t="s">
        <v>1007</v>
      </c>
      <c r="H63" s="585" t="s">
        <v>1156</v>
      </c>
      <c r="I63" s="586">
        <v>11</v>
      </c>
      <c r="J63" s="586"/>
      <c r="K63" s="586">
        <v>2</v>
      </c>
      <c r="L63" s="581">
        <f t="shared" si="2"/>
        <v>2</v>
      </c>
      <c r="M63" s="597" t="s">
        <v>1977</v>
      </c>
      <c r="BA63" s="455"/>
      <c r="BB63" s="455"/>
      <c r="BE63" s="453"/>
      <c r="BF63" s="453"/>
      <c r="BM63" s="389"/>
      <c r="BU63" s="49"/>
      <c r="BV63" s="49"/>
      <c r="BW63" s="49"/>
      <c r="BX63" s="49"/>
      <c r="BY63" s="49"/>
      <c r="BZ63" s="49"/>
      <c r="CA63" s="49"/>
      <c r="CB63" s="49"/>
    </row>
    <row r="64" spans="1:80" ht="90" thickBot="1">
      <c r="A64" s="582" t="s">
        <v>338</v>
      </c>
      <c r="B64" s="583" t="s">
        <v>338</v>
      </c>
      <c r="C64" s="583">
        <v>2016</v>
      </c>
      <c r="D64" s="584" t="s">
        <v>18</v>
      </c>
      <c r="E64" s="583" t="s">
        <v>7</v>
      </c>
      <c r="F64" s="583" t="s">
        <v>818</v>
      </c>
      <c r="G64" s="583" t="s">
        <v>985</v>
      </c>
      <c r="H64" s="585" t="s">
        <v>1154</v>
      </c>
      <c r="I64" s="586">
        <v>409</v>
      </c>
      <c r="J64" s="586"/>
      <c r="K64" s="586">
        <v>9</v>
      </c>
      <c r="L64" s="581">
        <f t="shared" si="2"/>
        <v>9</v>
      </c>
      <c r="M64" s="586" t="s">
        <v>1874</v>
      </c>
      <c r="BA64" s="455"/>
      <c r="BB64" s="455"/>
      <c r="BE64" s="453"/>
      <c r="BF64" s="453"/>
      <c r="BM64" s="389"/>
      <c r="BU64" s="49"/>
      <c r="BV64" s="49"/>
      <c r="BW64" s="49"/>
      <c r="BX64" s="49"/>
      <c r="BY64" s="49"/>
      <c r="BZ64" s="49"/>
      <c r="CA64" s="49"/>
      <c r="CB64" s="49"/>
    </row>
    <row r="65" spans="1:81" ht="26.25" thickBot="1">
      <c r="A65" s="582" t="s">
        <v>338</v>
      </c>
      <c r="B65" s="583" t="s">
        <v>338</v>
      </c>
      <c r="C65" s="583">
        <v>2016</v>
      </c>
      <c r="D65" s="584" t="s">
        <v>20</v>
      </c>
      <c r="E65" s="583" t="s">
        <v>7</v>
      </c>
      <c r="F65" s="583" t="s">
        <v>827</v>
      </c>
      <c r="G65" s="583" t="s">
        <v>1013</v>
      </c>
      <c r="H65" s="585" t="s">
        <v>1182</v>
      </c>
      <c r="I65" s="586">
        <v>671</v>
      </c>
      <c r="J65" s="586">
        <v>7</v>
      </c>
      <c r="K65" s="586"/>
      <c r="L65" s="581">
        <f t="shared" si="2"/>
        <v>7</v>
      </c>
      <c r="M65" s="586" t="s">
        <v>1978</v>
      </c>
      <c r="BA65" s="455"/>
      <c r="BB65" s="455"/>
      <c r="BE65" s="453"/>
      <c r="BF65" s="453"/>
      <c r="BM65" s="389"/>
      <c r="BU65" s="49"/>
      <c r="BV65" s="49"/>
      <c r="BW65" s="49"/>
      <c r="BX65" s="49"/>
      <c r="BY65" s="49"/>
      <c r="BZ65" s="49"/>
      <c r="CA65" s="49"/>
      <c r="CB65" s="49"/>
    </row>
    <row r="66" spans="1:81" ht="39" thickBot="1">
      <c r="A66" s="582" t="s">
        <v>338</v>
      </c>
      <c r="B66" s="583" t="s">
        <v>338</v>
      </c>
      <c r="C66" s="583">
        <v>2016</v>
      </c>
      <c r="D66" s="584" t="s">
        <v>18</v>
      </c>
      <c r="E66" s="583" t="s">
        <v>7</v>
      </c>
      <c r="F66" s="583" t="s">
        <v>819</v>
      </c>
      <c r="G66" s="583" t="s">
        <v>1487</v>
      </c>
      <c r="H66" s="585" t="s">
        <v>1488</v>
      </c>
      <c r="I66" s="586">
        <v>69</v>
      </c>
      <c r="J66" s="586">
        <v>1</v>
      </c>
      <c r="K66" s="586"/>
      <c r="L66" s="581">
        <f t="shared" si="2"/>
        <v>1</v>
      </c>
      <c r="M66" s="586" t="s">
        <v>1979</v>
      </c>
      <c r="BA66" s="455"/>
      <c r="BB66" s="455"/>
      <c r="BE66" s="453"/>
      <c r="BF66" s="453"/>
      <c r="BM66" s="389"/>
      <c r="BU66" s="49"/>
      <c r="BV66" s="49"/>
      <c r="BW66" s="49"/>
      <c r="BX66" s="49"/>
      <c r="BY66" s="49"/>
      <c r="BZ66" s="49"/>
      <c r="CA66" s="49"/>
      <c r="CB66" s="49"/>
    </row>
    <row r="67" spans="1:81" ht="39" thickBot="1">
      <c r="A67" s="582" t="s">
        <v>338</v>
      </c>
      <c r="B67" s="583" t="s">
        <v>338</v>
      </c>
      <c r="C67" s="583">
        <v>2016</v>
      </c>
      <c r="D67" s="584" t="s">
        <v>18</v>
      </c>
      <c r="E67" s="583" t="s">
        <v>7</v>
      </c>
      <c r="F67" s="583" t="s">
        <v>818</v>
      </c>
      <c r="G67" s="583" t="s">
        <v>1487</v>
      </c>
      <c r="H67" s="585" t="s">
        <v>1488</v>
      </c>
      <c r="I67" s="586">
        <v>44</v>
      </c>
      <c r="J67" s="586">
        <v>1</v>
      </c>
      <c r="K67" s="586"/>
      <c r="L67" s="581">
        <f t="shared" si="2"/>
        <v>1</v>
      </c>
      <c r="M67" s="586" t="s">
        <v>1979</v>
      </c>
      <c r="BA67" s="455"/>
      <c r="BB67" s="455"/>
      <c r="BE67" s="453"/>
      <c r="BF67" s="453"/>
      <c r="BM67" s="389"/>
      <c r="BU67" s="49"/>
      <c r="BV67" s="49"/>
      <c r="BW67" s="49"/>
      <c r="BX67" s="49"/>
      <c r="BY67" s="49"/>
      <c r="BZ67" s="49"/>
      <c r="CA67" s="49"/>
      <c r="CB67" s="49"/>
    </row>
    <row r="68" spans="1:81" ht="77.25" thickBot="1">
      <c r="A68" s="582" t="s">
        <v>338</v>
      </c>
      <c r="B68" s="583" t="s">
        <v>338</v>
      </c>
      <c r="C68" s="583">
        <v>2016</v>
      </c>
      <c r="D68" s="584" t="s">
        <v>18</v>
      </c>
      <c r="E68" s="583" t="s">
        <v>7</v>
      </c>
      <c r="F68" s="583" t="s">
        <v>818</v>
      </c>
      <c r="G68" s="583" t="s">
        <v>981</v>
      </c>
      <c r="H68" s="583" t="s">
        <v>1146</v>
      </c>
      <c r="I68" s="586">
        <v>171</v>
      </c>
      <c r="J68" s="586"/>
      <c r="K68" s="586">
        <v>2</v>
      </c>
      <c r="L68" s="581">
        <f t="shared" si="2"/>
        <v>2</v>
      </c>
      <c r="M68" s="586" t="s">
        <v>1980</v>
      </c>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455" t="s">
        <v>355</v>
      </c>
      <c r="BB68" s="455" t="s">
        <v>338</v>
      </c>
      <c r="BD68" s="54" t="s">
        <v>437</v>
      </c>
      <c r="BE68" s="453"/>
      <c r="BF68" s="453"/>
      <c r="BH68" s="54" t="s">
        <v>473</v>
      </c>
      <c r="BM68" s="389" t="s">
        <v>486</v>
      </c>
      <c r="BO68" s="54" t="s">
        <v>119</v>
      </c>
      <c r="BU68" s="49" t="s">
        <v>690</v>
      </c>
      <c r="BV68" s="49"/>
      <c r="BW68" s="49"/>
      <c r="BX68" s="49"/>
      <c r="BY68" s="49"/>
      <c r="BZ68" s="49" t="s">
        <v>727</v>
      </c>
      <c r="CA68" s="49"/>
      <c r="CB68" s="49"/>
      <c r="CC68" s="54" t="s">
        <v>753</v>
      </c>
    </row>
    <row r="69" spans="1:81" ht="77.25" thickBot="1">
      <c r="A69" s="582" t="s">
        <v>338</v>
      </c>
      <c r="B69" s="583" t="s">
        <v>338</v>
      </c>
      <c r="C69" s="583">
        <v>2016</v>
      </c>
      <c r="D69" s="584" t="s">
        <v>18</v>
      </c>
      <c r="E69" s="583" t="s">
        <v>7</v>
      </c>
      <c r="F69" s="583" t="s">
        <v>819</v>
      </c>
      <c r="G69" s="583" t="s">
        <v>981</v>
      </c>
      <c r="H69" s="583" t="s">
        <v>1146</v>
      </c>
      <c r="I69" s="586">
        <v>1</v>
      </c>
      <c r="J69" s="586"/>
      <c r="K69" s="586">
        <v>0</v>
      </c>
      <c r="L69" s="581">
        <f t="shared" si="2"/>
        <v>0</v>
      </c>
      <c r="M69" s="586" t="s">
        <v>1980</v>
      </c>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455" t="s">
        <v>355</v>
      </c>
      <c r="BB69" s="455" t="s">
        <v>338</v>
      </c>
      <c r="BD69" s="54" t="s">
        <v>437</v>
      </c>
      <c r="BE69" s="453"/>
      <c r="BF69" s="453"/>
      <c r="BH69" s="54" t="s">
        <v>473</v>
      </c>
      <c r="BM69" s="389" t="s">
        <v>486</v>
      </c>
      <c r="BO69" s="54" t="s">
        <v>119</v>
      </c>
      <c r="BU69" s="49" t="s">
        <v>690</v>
      </c>
      <c r="BV69" s="49"/>
      <c r="BW69" s="49"/>
      <c r="BX69" s="49"/>
      <c r="BY69" s="49"/>
      <c r="BZ69" s="49" t="s">
        <v>727</v>
      </c>
      <c r="CA69" s="49"/>
      <c r="CB69" s="49"/>
      <c r="CC69" s="54" t="s">
        <v>753</v>
      </c>
    </row>
    <row r="70" spans="1:81" ht="77.25" thickBot="1">
      <c r="A70" s="582" t="s">
        <v>338</v>
      </c>
      <c r="B70" s="583" t="s">
        <v>338</v>
      </c>
      <c r="C70" s="583">
        <v>2016</v>
      </c>
      <c r="D70" s="584" t="s">
        <v>20</v>
      </c>
      <c r="E70" s="583" t="s">
        <v>7</v>
      </c>
      <c r="F70" s="583" t="s">
        <v>827</v>
      </c>
      <c r="G70" s="583" t="s">
        <v>981</v>
      </c>
      <c r="H70" s="583" t="s">
        <v>1144</v>
      </c>
      <c r="I70" s="586">
        <v>94</v>
      </c>
      <c r="J70" s="586"/>
      <c r="K70" s="586">
        <v>12</v>
      </c>
      <c r="L70" s="581">
        <f t="shared" si="2"/>
        <v>12</v>
      </c>
      <c r="M70" s="586" t="s">
        <v>1980</v>
      </c>
      <c r="BA70" s="455"/>
      <c r="BB70" s="455"/>
      <c r="BE70" s="453"/>
      <c r="BF70" s="453"/>
      <c r="BM70" s="389"/>
      <c r="BU70" s="49"/>
      <c r="BV70" s="49"/>
      <c r="BW70" s="49"/>
      <c r="BX70" s="49"/>
      <c r="BY70" s="49"/>
      <c r="BZ70" s="49"/>
      <c r="CA70" s="49"/>
      <c r="CB70" s="49"/>
    </row>
    <row r="71" spans="1:81" ht="77.25" thickBot="1">
      <c r="A71" s="582" t="s">
        <v>338</v>
      </c>
      <c r="B71" s="583" t="s">
        <v>338</v>
      </c>
      <c r="C71" s="583">
        <v>2016</v>
      </c>
      <c r="D71" s="584" t="s">
        <v>20</v>
      </c>
      <c r="E71" s="583" t="s">
        <v>7</v>
      </c>
      <c r="F71" s="583" t="s">
        <v>63</v>
      </c>
      <c r="G71" s="583" t="s">
        <v>981</v>
      </c>
      <c r="H71" s="583" t="s">
        <v>1144</v>
      </c>
      <c r="I71" s="586">
        <v>272</v>
      </c>
      <c r="J71" s="586"/>
      <c r="K71" s="586">
        <v>58</v>
      </c>
      <c r="L71" s="581">
        <f t="shared" si="2"/>
        <v>58</v>
      </c>
      <c r="M71" s="586" t="s">
        <v>1980</v>
      </c>
      <c r="N71" s="41"/>
      <c r="BA71" s="455"/>
      <c r="BB71" s="455"/>
      <c r="BE71" s="453"/>
      <c r="BF71" s="453"/>
      <c r="BM71" s="389"/>
      <c r="BU71" s="49"/>
      <c r="BV71" s="49"/>
      <c r="BW71" s="49"/>
      <c r="BX71" s="49"/>
      <c r="BY71" s="49"/>
      <c r="BZ71" s="49"/>
      <c r="CA71" s="49"/>
      <c r="CB71" s="49"/>
    </row>
    <row r="72" spans="1:81" ht="77.25" thickBot="1">
      <c r="A72" s="582" t="s">
        <v>338</v>
      </c>
      <c r="B72" s="583" t="s">
        <v>338</v>
      </c>
      <c r="C72" s="583">
        <v>2016</v>
      </c>
      <c r="D72" s="584" t="s">
        <v>20</v>
      </c>
      <c r="E72" s="583" t="s">
        <v>7</v>
      </c>
      <c r="F72" s="583" t="s">
        <v>827</v>
      </c>
      <c r="G72" s="583" t="s">
        <v>981</v>
      </c>
      <c r="H72" s="585" t="s">
        <v>1145</v>
      </c>
      <c r="I72" s="586">
        <v>94</v>
      </c>
      <c r="J72" s="586">
        <v>23</v>
      </c>
      <c r="K72" s="586"/>
      <c r="L72" s="581">
        <f t="shared" si="2"/>
        <v>23</v>
      </c>
      <c r="M72" s="586" t="s">
        <v>1980</v>
      </c>
      <c r="N72" s="41"/>
      <c r="BA72" s="455"/>
      <c r="BB72" s="455"/>
      <c r="BE72" s="453"/>
      <c r="BF72" s="453"/>
      <c r="BM72" s="389"/>
      <c r="BU72" s="49"/>
      <c r="BV72" s="49"/>
      <c r="BW72" s="49"/>
      <c r="BX72" s="49"/>
      <c r="BY72" s="49"/>
      <c r="BZ72" s="49"/>
      <c r="CA72" s="49"/>
      <c r="CB72" s="49"/>
    </row>
    <row r="73" spans="1:81" ht="77.25" thickBot="1">
      <c r="A73" s="582" t="s">
        <v>338</v>
      </c>
      <c r="B73" s="583" t="s">
        <v>338</v>
      </c>
      <c r="C73" s="583">
        <v>2016</v>
      </c>
      <c r="D73" s="584" t="s">
        <v>20</v>
      </c>
      <c r="E73" s="583" t="s">
        <v>7</v>
      </c>
      <c r="F73" s="583" t="s">
        <v>63</v>
      </c>
      <c r="G73" s="692" t="s">
        <v>981</v>
      </c>
      <c r="H73" s="585" t="s">
        <v>1145</v>
      </c>
      <c r="I73" s="586">
        <v>272</v>
      </c>
      <c r="J73" s="586">
        <v>105</v>
      </c>
      <c r="K73" s="586"/>
      <c r="L73" s="581">
        <f t="shared" si="2"/>
        <v>105</v>
      </c>
      <c r="M73" s="586" t="s">
        <v>1980</v>
      </c>
      <c r="BA73" s="455"/>
      <c r="BB73" s="455"/>
      <c r="BE73" s="453"/>
      <c r="BF73" s="453"/>
      <c r="BM73" s="389"/>
      <c r="BU73" s="49"/>
      <c r="BV73" s="49"/>
      <c r="BW73" s="49"/>
      <c r="BX73" s="49"/>
      <c r="BY73" s="49"/>
      <c r="BZ73" s="49"/>
      <c r="CA73" s="49"/>
      <c r="CB73" s="49"/>
    </row>
    <row r="74" spans="1:81" ht="64.5" thickBot="1">
      <c r="A74" s="582" t="s">
        <v>338</v>
      </c>
      <c r="B74" s="583" t="s">
        <v>338</v>
      </c>
      <c r="C74" s="583">
        <v>2016</v>
      </c>
      <c r="D74" s="584" t="s">
        <v>18</v>
      </c>
      <c r="E74" s="583" t="s">
        <v>7</v>
      </c>
      <c r="F74" s="583" t="s">
        <v>818</v>
      </c>
      <c r="G74" s="583" t="s">
        <v>989</v>
      </c>
      <c r="H74" s="585" t="s">
        <v>1150</v>
      </c>
      <c r="I74" s="586">
        <v>49</v>
      </c>
      <c r="J74" s="586"/>
      <c r="K74" s="586">
        <v>6</v>
      </c>
      <c r="L74" s="581">
        <f t="shared" si="2"/>
        <v>6</v>
      </c>
      <c r="M74" s="586" t="s">
        <v>1981</v>
      </c>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455" t="s">
        <v>385</v>
      </c>
      <c r="BB74" s="455" t="s">
        <v>39</v>
      </c>
      <c r="BD74" s="54" t="s">
        <v>438</v>
      </c>
      <c r="BE74" s="453"/>
      <c r="BF74" s="453"/>
      <c r="BH74" s="54" t="s">
        <v>474</v>
      </c>
      <c r="BM74" s="389" t="s">
        <v>1080</v>
      </c>
      <c r="BO74" s="54" t="s">
        <v>676</v>
      </c>
      <c r="BU74" s="49" t="s">
        <v>140</v>
      </c>
      <c r="BV74" s="49"/>
      <c r="BW74" s="49"/>
      <c r="BX74" s="49"/>
      <c r="BY74" s="49"/>
      <c r="BZ74" s="49" t="s">
        <v>728</v>
      </c>
      <c r="CA74" s="49"/>
      <c r="CB74" s="49"/>
      <c r="CC74" s="54" t="s">
        <v>203</v>
      </c>
    </row>
    <row r="75" spans="1:81" ht="64.5" thickBot="1">
      <c r="A75" s="582" t="s">
        <v>338</v>
      </c>
      <c r="B75" s="583" t="s">
        <v>338</v>
      </c>
      <c r="C75" s="583">
        <v>2016</v>
      </c>
      <c r="D75" s="584" t="s">
        <v>18</v>
      </c>
      <c r="E75" s="583" t="s">
        <v>7</v>
      </c>
      <c r="F75" s="583" t="s">
        <v>819</v>
      </c>
      <c r="G75" s="583" t="s">
        <v>1004</v>
      </c>
      <c r="H75" s="585" t="s">
        <v>1150</v>
      </c>
      <c r="I75" s="586">
        <v>44</v>
      </c>
      <c r="J75" s="586"/>
      <c r="K75" s="586">
        <v>43</v>
      </c>
      <c r="L75" s="581">
        <f t="shared" ref="L75:L80" si="3">J75+K75</f>
        <v>43</v>
      </c>
      <c r="M75" s="586" t="s">
        <v>1981</v>
      </c>
      <c r="BA75" s="455"/>
      <c r="BB75" s="455"/>
      <c r="BE75" s="453"/>
      <c r="BF75" s="453"/>
      <c r="BM75" s="389"/>
      <c r="BU75" s="49"/>
      <c r="BV75" s="49"/>
      <c r="BW75" s="49"/>
      <c r="BX75" s="49"/>
      <c r="BY75" s="49"/>
      <c r="BZ75" s="49"/>
      <c r="CA75" s="49"/>
      <c r="CB75" s="49"/>
    </row>
    <row r="76" spans="1:81" ht="51.75" thickBot="1">
      <c r="A76" s="582" t="s">
        <v>338</v>
      </c>
      <c r="B76" s="583" t="s">
        <v>338</v>
      </c>
      <c r="C76" s="583">
        <v>2016</v>
      </c>
      <c r="D76" s="584" t="s">
        <v>20</v>
      </c>
      <c r="E76" s="583" t="s">
        <v>7</v>
      </c>
      <c r="F76" s="583" t="s">
        <v>827</v>
      </c>
      <c r="G76" s="583" t="s">
        <v>989</v>
      </c>
      <c r="H76" s="585" t="s">
        <v>1149</v>
      </c>
      <c r="I76" s="586">
        <v>396</v>
      </c>
      <c r="J76" s="586"/>
      <c r="K76" s="586">
        <v>26</v>
      </c>
      <c r="L76" s="581">
        <f t="shared" si="3"/>
        <v>26</v>
      </c>
      <c r="M76" s="597" t="s">
        <v>1982</v>
      </c>
      <c r="BA76" s="455"/>
      <c r="BB76" s="455"/>
      <c r="BE76" s="453"/>
      <c r="BF76" s="453"/>
      <c r="BM76" s="389"/>
      <c r="BU76" s="49"/>
      <c r="BV76" s="49"/>
      <c r="BW76" s="49"/>
      <c r="BX76" s="49"/>
      <c r="BY76" s="49"/>
      <c r="BZ76" s="49"/>
      <c r="CA76" s="49"/>
      <c r="CB76" s="49"/>
    </row>
    <row r="77" spans="1:81" ht="51.75" thickBot="1">
      <c r="A77" s="582" t="s">
        <v>338</v>
      </c>
      <c r="B77" s="583" t="s">
        <v>338</v>
      </c>
      <c r="C77" s="583">
        <v>2016</v>
      </c>
      <c r="D77" s="584" t="s">
        <v>20</v>
      </c>
      <c r="E77" s="583" t="s">
        <v>7</v>
      </c>
      <c r="F77" s="583" t="s">
        <v>63</v>
      </c>
      <c r="G77" s="583" t="s">
        <v>989</v>
      </c>
      <c r="H77" s="585" t="s">
        <v>1149</v>
      </c>
      <c r="I77" s="586">
        <v>756</v>
      </c>
      <c r="J77" s="586"/>
      <c r="K77" s="586">
        <v>41</v>
      </c>
      <c r="L77" s="581">
        <f t="shared" si="3"/>
        <v>41</v>
      </c>
      <c r="M77" s="597" t="s">
        <v>1982</v>
      </c>
      <c r="BA77" s="455"/>
      <c r="BB77" s="455"/>
      <c r="BE77" s="453"/>
      <c r="BF77" s="453"/>
      <c r="BM77" s="389"/>
      <c r="BU77" s="49"/>
      <c r="BV77" s="49"/>
      <c r="BW77" s="49"/>
      <c r="BX77" s="49"/>
      <c r="BY77" s="49"/>
      <c r="BZ77" s="49"/>
      <c r="CA77" s="49"/>
      <c r="CB77" s="49"/>
    </row>
    <row r="78" spans="1:81" ht="51.75" thickBot="1">
      <c r="A78" s="582" t="s">
        <v>338</v>
      </c>
      <c r="B78" s="583" t="s">
        <v>338</v>
      </c>
      <c r="C78" s="583">
        <v>2016</v>
      </c>
      <c r="D78" s="584" t="s">
        <v>20</v>
      </c>
      <c r="E78" s="583" t="s">
        <v>7</v>
      </c>
      <c r="F78" s="583" t="s">
        <v>63</v>
      </c>
      <c r="G78" s="583" t="s">
        <v>989</v>
      </c>
      <c r="H78" s="585" t="s">
        <v>1148</v>
      </c>
      <c r="I78" s="586">
        <v>756</v>
      </c>
      <c r="J78" s="586">
        <v>17</v>
      </c>
      <c r="K78" s="586"/>
      <c r="L78" s="581">
        <f t="shared" si="3"/>
        <v>17</v>
      </c>
      <c r="M78" s="688" t="s">
        <v>1983</v>
      </c>
      <c r="BA78" s="455"/>
      <c r="BB78" s="455"/>
      <c r="BE78" s="453"/>
      <c r="BF78" s="453"/>
      <c r="BM78" s="389"/>
      <c r="BU78" s="49"/>
      <c r="BV78" s="49"/>
      <c r="BW78" s="49"/>
      <c r="BX78" s="49"/>
      <c r="BY78" s="49"/>
      <c r="BZ78" s="49"/>
      <c r="CA78" s="49"/>
      <c r="CB78" s="49"/>
    </row>
    <row r="79" spans="1:81" ht="141" thickBot="1">
      <c r="A79" s="582" t="s">
        <v>338</v>
      </c>
      <c r="B79" s="583" t="s">
        <v>338</v>
      </c>
      <c r="C79" s="583">
        <v>2016</v>
      </c>
      <c r="D79" s="584" t="s">
        <v>20</v>
      </c>
      <c r="E79" s="583" t="s">
        <v>7</v>
      </c>
      <c r="F79" s="583" t="s">
        <v>63</v>
      </c>
      <c r="G79" s="583" t="s">
        <v>1019</v>
      </c>
      <c r="H79" s="585" t="s">
        <v>1169</v>
      </c>
      <c r="I79" s="586">
        <v>144</v>
      </c>
      <c r="J79" s="586"/>
      <c r="K79" s="586">
        <v>0</v>
      </c>
      <c r="L79" s="581">
        <f t="shared" si="3"/>
        <v>0</v>
      </c>
      <c r="M79" s="1048" t="s">
        <v>1865</v>
      </c>
      <c r="N79" s="41"/>
      <c r="BA79" s="455" t="s">
        <v>370</v>
      </c>
      <c r="BB79" s="455" t="s">
        <v>371</v>
      </c>
      <c r="BD79" s="54" t="s">
        <v>447</v>
      </c>
      <c r="BE79" s="453"/>
      <c r="BF79" s="453"/>
      <c r="BM79" s="389" t="s">
        <v>494</v>
      </c>
      <c r="BO79" s="54" t="s">
        <v>683</v>
      </c>
      <c r="BU79" s="49" t="s">
        <v>749</v>
      </c>
      <c r="BV79" s="49"/>
      <c r="BW79" s="49"/>
      <c r="BX79" s="49"/>
      <c r="BY79" s="49"/>
      <c r="BZ79" s="49" t="s">
        <v>741</v>
      </c>
      <c r="CA79" s="49"/>
      <c r="CB79" s="49"/>
    </row>
    <row r="80" spans="1:81" ht="141" thickBot="1">
      <c r="A80" s="582" t="s">
        <v>338</v>
      </c>
      <c r="B80" s="583" t="s">
        <v>338</v>
      </c>
      <c r="C80" s="583">
        <v>2016</v>
      </c>
      <c r="D80" s="584" t="s">
        <v>20</v>
      </c>
      <c r="E80" s="583" t="s">
        <v>7</v>
      </c>
      <c r="F80" s="583" t="s">
        <v>63</v>
      </c>
      <c r="G80" s="583" t="s">
        <v>1029</v>
      </c>
      <c r="H80" s="585" t="s">
        <v>1169</v>
      </c>
      <c r="I80" s="586">
        <v>176</v>
      </c>
      <c r="J80" s="586"/>
      <c r="K80" s="586">
        <v>2</v>
      </c>
      <c r="L80" s="581">
        <f t="shared" si="3"/>
        <v>2</v>
      </c>
      <c r="M80" s="1048" t="s">
        <v>1865</v>
      </c>
      <c r="N80" s="41"/>
      <c r="BA80" s="455" t="s">
        <v>370</v>
      </c>
      <c r="BB80" s="455" t="s">
        <v>371</v>
      </c>
      <c r="BD80" s="54" t="s">
        <v>447</v>
      </c>
      <c r="BE80" s="453"/>
      <c r="BF80" s="453"/>
      <c r="BM80" s="389" t="s">
        <v>494</v>
      </c>
      <c r="BO80" s="54" t="s">
        <v>683</v>
      </c>
      <c r="BU80" s="49" t="s">
        <v>749</v>
      </c>
      <c r="BV80" s="49"/>
      <c r="BW80" s="49"/>
      <c r="BX80" s="49"/>
      <c r="BY80" s="49"/>
      <c r="BZ80" s="49" t="s">
        <v>741</v>
      </c>
      <c r="CA80" s="49"/>
      <c r="CB80" s="49"/>
    </row>
    <row r="81" spans="1:81" ht="64.5" thickBot="1">
      <c r="A81" s="582" t="s">
        <v>338</v>
      </c>
      <c r="B81" s="583" t="s">
        <v>338</v>
      </c>
      <c r="C81" s="583">
        <v>2016</v>
      </c>
      <c r="D81" s="584" t="s">
        <v>18</v>
      </c>
      <c r="E81" s="583" t="s">
        <v>7</v>
      </c>
      <c r="F81" s="583" t="s">
        <v>827</v>
      </c>
      <c r="G81" s="583" t="s">
        <v>1015</v>
      </c>
      <c r="H81" s="585" t="s">
        <v>1176</v>
      </c>
      <c r="I81" s="586">
        <v>15023</v>
      </c>
      <c r="J81" s="586">
        <v>4</v>
      </c>
      <c r="K81" s="586"/>
      <c r="L81" s="581">
        <f t="shared" ref="L81:L99" si="4">J81+K81</f>
        <v>4</v>
      </c>
      <c r="M81" s="688" t="s">
        <v>1984</v>
      </c>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455" t="s">
        <v>347</v>
      </c>
      <c r="BB81" s="455" t="s">
        <v>348</v>
      </c>
      <c r="BD81" s="54" t="s">
        <v>440</v>
      </c>
      <c r="BE81" s="453"/>
      <c r="BF81" s="453"/>
      <c r="BH81" s="54" t="s">
        <v>475</v>
      </c>
      <c r="BM81" s="389" t="s">
        <v>483</v>
      </c>
      <c r="BO81" s="54" t="s">
        <v>124</v>
      </c>
      <c r="BU81" s="49" t="s">
        <v>714</v>
      </c>
      <c r="BV81" s="49"/>
      <c r="BW81" s="49"/>
      <c r="BX81" s="49"/>
      <c r="BY81" s="49"/>
      <c r="BZ81" s="49" t="s">
        <v>56</v>
      </c>
      <c r="CA81" s="49"/>
      <c r="CB81" s="49"/>
      <c r="CC81" s="54" t="s">
        <v>273</v>
      </c>
    </row>
    <row r="82" spans="1:81" ht="77.25" thickBot="1">
      <c r="A82" s="582" t="s">
        <v>338</v>
      </c>
      <c r="B82" s="583" t="s">
        <v>338</v>
      </c>
      <c r="C82" s="583">
        <v>2016</v>
      </c>
      <c r="D82" s="584" t="s">
        <v>18</v>
      </c>
      <c r="E82" s="583" t="s">
        <v>7</v>
      </c>
      <c r="F82" s="583" t="s">
        <v>818</v>
      </c>
      <c r="G82" s="583" t="s">
        <v>983</v>
      </c>
      <c r="H82" s="585" t="s">
        <v>1175</v>
      </c>
      <c r="I82" s="586">
        <v>390</v>
      </c>
      <c r="J82" s="586">
        <v>2</v>
      </c>
      <c r="K82" s="586"/>
      <c r="L82" s="581">
        <f t="shared" si="4"/>
        <v>2</v>
      </c>
      <c r="M82" s="688" t="s">
        <v>1985</v>
      </c>
      <c r="BA82" s="455"/>
      <c r="BB82" s="455"/>
      <c r="BE82" s="453"/>
      <c r="BF82" s="453"/>
      <c r="BM82" s="389"/>
      <c r="BU82" s="49"/>
      <c r="BV82" s="49"/>
      <c r="BW82" s="49"/>
      <c r="BX82" s="49"/>
      <c r="BY82" s="49"/>
      <c r="BZ82" s="49"/>
      <c r="CA82" s="49"/>
      <c r="CB82" s="49"/>
    </row>
    <row r="83" spans="1:81" ht="64.5" thickBot="1">
      <c r="A83" s="582" t="s">
        <v>338</v>
      </c>
      <c r="B83" s="583" t="s">
        <v>338</v>
      </c>
      <c r="C83" s="583">
        <v>2016</v>
      </c>
      <c r="D83" s="584" t="s">
        <v>18</v>
      </c>
      <c r="E83" s="583" t="s">
        <v>7</v>
      </c>
      <c r="F83" s="583" t="s">
        <v>819</v>
      </c>
      <c r="G83" s="583" t="s">
        <v>982</v>
      </c>
      <c r="H83" s="585" t="s">
        <v>1176</v>
      </c>
      <c r="I83" s="586">
        <v>1894</v>
      </c>
      <c r="J83" s="586">
        <v>13</v>
      </c>
      <c r="K83" s="586"/>
      <c r="L83" s="581">
        <f t="shared" si="4"/>
        <v>13</v>
      </c>
      <c r="M83" s="688" t="s">
        <v>1984</v>
      </c>
      <c r="BA83" s="455"/>
      <c r="BB83" s="455"/>
      <c r="BE83" s="453"/>
      <c r="BF83" s="453"/>
      <c r="BM83" s="389"/>
      <c r="BU83" s="49"/>
      <c r="BV83" s="49"/>
      <c r="BW83" s="49"/>
      <c r="BX83" s="49"/>
      <c r="BY83" s="49"/>
      <c r="BZ83" s="49"/>
      <c r="CA83" s="49"/>
      <c r="CB83" s="49"/>
    </row>
    <row r="84" spans="1:81" ht="77.25" thickBot="1">
      <c r="A84" s="582" t="s">
        <v>338</v>
      </c>
      <c r="B84" s="583" t="s">
        <v>338</v>
      </c>
      <c r="C84" s="583">
        <v>2016</v>
      </c>
      <c r="D84" s="584" t="s">
        <v>18</v>
      </c>
      <c r="E84" s="583" t="s">
        <v>7</v>
      </c>
      <c r="F84" s="583" t="s">
        <v>819</v>
      </c>
      <c r="G84" s="583" t="s">
        <v>982</v>
      </c>
      <c r="H84" s="585" t="s">
        <v>1175</v>
      </c>
      <c r="I84" s="586">
        <v>1894</v>
      </c>
      <c r="J84" s="586">
        <v>1</v>
      </c>
      <c r="K84" s="586"/>
      <c r="L84" s="581">
        <f t="shared" si="4"/>
        <v>1</v>
      </c>
      <c r="M84" s="688" t="s">
        <v>1985</v>
      </c>
      <c r="BA84" s="455"/>
      <c r="BB84" s="455"/>
      <c r="BE84" s="453"/>
      <c r="BF84" s="453"/>
      <c r="BM84" s="389"/>
      <c r="BU84" s="49"/>
      <c r="BV84" s="49"/>
      <c r="BW84" s="49"/>
      <c r="BX84" s="49"/>
      <c r="BY84" s="49"/>
      <c r="BZ84" s="49"/>
      <c r="CA84" s="49"/>
      <c r="CB84" s="49"/>
    </row>
    <row r="85" spans="1:81" ht="77.25" thickBot="1">
      <c r="A85" s="582" t="s">
        <v>338</v>
      </c>
      <c r="B85" s="583" t="s">
        <v>338</v>
      </c>
      <c r="C85" s="583">
        <v>2016</v>
      </c>
      <c r="D85" s="584" t="s">
        <v>18</v>
      </c>
      <c r="E85" s="583" t="s">
        <v>7</v>
      </c>
      <c r="F85" s="583" t="s">
        <v>827</v>
      </c>
      <c r="G85" s="583" t="s">
        <v>1014</v>
      </c>
      <c r="H85" s="585" t="s">
        <v>1175</v>
      </c>
      <c r="I85" s="586">
        <v>147</v>
      </c>
      <c r="J85" s="586">
        <v>4</v>
      </c>
      <c r="K85" s="586"/>
      <c r="L85" s="581">
        <f t="shared" si="4"/>
        <v>4</v>
      </c>
      <c r="M85" s="688" t="s">
        <v>1985</v>
      </c>
      <c r="N85" s="41"/>
      <c r="BA85" s="455" t="s">
        <v>351</v>
      </c>
      <c r="BB85" s="455" t="s">
        <v>352</v>
      </c>
      <c r="BD85" s="54" t="s">
        <v>227</v>
      </c>
      <c r="BE85" s="453"/>
      <c r="BF85" s="453"/>
      <c r="BH85" s="54" t="s">
        <v>467</v>
      </c>
      <c r="BM85" s="54" t="s">
        <v>484</v>
      </c>
      <c r="BU85" s="49" t="s">
        <v>688</v>
      </c>
      <c r="BV85" s="49"/>
      <c r="BW85" s="49"/>
      <c r="BX85" s="49"/>
      <c r="BY85" s="49"/>
      <c r="BZ85" s="49" t="s">
        <v>739</v>
      </c>
      <c r="CA85" s="49"/>
      <c r="CB85" s="49"/>
      <c r="CC85" s="54" t="s">
        <v>274</v>
      </c>
    </row>
    <row r="86" spans="1:81" ht="77.25" thickBot="1">
      <c r="A86" s="582" t="s">
        <v>338</v>
      </c>
      <c r="B86" s="583" t="s">
        <v>338</v>
      </c>
      <c r="C86" s="583">
        <v>2016</v>
      </c>
      <c r="D86" s="584" t="s">
        <v>18</v>
      </c>
      <c r="E86" s="583" t="s">
        <v>7</v>
      </c>
      <c r="F86" s="583" t="s">
        <v>827</v>
      </c>
      <c r="G86" s="583" t="s">
        <v>1015</v>
      </c>
      <c r="H86" s="585" t="s">
        <v>1175</v>
      </c>
      <c r="I86" s="586">
        <v>15023</v>
      </c>
      <c r="J86" s="586">
        <v>37</v>
      </c>
      <c r="K86" s="586"/>
      <c r="L86" s="581">
        <f t="shared" si="4"/>
        <v>37</v>
      </c>
      <c r="M86" s="688" t="s">
        <v>1985</v>
      </c>
      <c r="N86" s="41"/>
      <c r="BA86" s="455" t="s">
        <v>351</v>
      </c>
      <c r="BB86" s="455" t="s">
        <v>352</v>
      </c>
      <c r="BD86" s="54" t="s">
        <v>227</v>
      </c>
      <c r="BE86" s="453"/>
      <c r="BF86" s="453"/>
      <c r="BH86" s="54" t="s">
        <v>467</v>
      </c>
      <c r="BM86" s="54" t="s">
        <v>484</v>
      </c>
      <c r="BU86" s="49" t="s">
        <v>688</v>
      </c>
      <c r="BV86" s="49"/>
      <c r="BW86" s="49"/>
      <c r="BX86" s="49"/>
      <c r="BY86" s="49"/>
      <c r="BZ86" s="49" t="s">
        <v>739</v>
      </c>
      <c r="CA86" s="49"/>
      <c r="CB86" s="49"/>
      <c r="CC86" s="54" t="s">
        <v>274</v>
      </c>
    </row>
    <row r="87" spans="1:81" ht="26.25" thickBot="1">
      <c r="A87" s="582" t="s">
        <v>338</v>
      </c>
      <c r="B87" s="583" t="s">
        <v>338</v>
      </c>
      <c r="C87" s="583">
        <v>2016</v>
      </c>
      <c r="D87" s="584" t="s">
        <v>20</v>
      </c>
      <c r="E87" s="583" t="s">
        <v>7</v>
      </c>
      <c r="F87" s="583" t="s">
        <v>63</v>
      </c>
      <c r="G87" s="577" t="s">
        <v>1044</v>
      </c>
      <c r="H87" s="585" t="s">
        <v>1183</v>
      </c>
      <c r="I87" s="586">
        <v>2273</v>
      </c>
      <c r="J87" s="586">
        <v>4</v>
      </c>
      <c r="K87" s="586"/>
      <c r="L87" s="581">
        <f t="shared" si="4"/>
        <v>4</v>
      </c>
      <c r="M87" s="586" t="s">
        <v>1986</v>
      </c>
      <c r="BA87" s="455"/>
      <c r="BB87" s="455"/>
      <c r="BE87" s="453"/>
      <c r="BF87" s="453"/>
      <c r="BM87" s="389"/>
      <c r="BU87" s="49"/>
      <c r="BV87" s="49"/>
      <c r="BW87" s="49"/>
      <c r="BX87" s="49"/>
      <c r="BY87" s="49"/>
      <c r="BZ87" s="49"/>
      <c r="CA87" s="49"/>
      <c r="CB87" s="49"/>
    </row>
    <row r="88" spans="1:81" ht="26.25" thickBot="1">
      <c r="A88" s="582" t="s">
        <v>338</v>
      </c>
      <c r="B88" s="583" t="s">
        <v>338</v>
      </c>
      <c r="C88" s="583">
        <v>2016</v>
      </c>
      <c r="D88" s="584" t="s">
        <v>20</v>
      </c>
      <c r="E88" s="583" t="s">
        <v>7</v>
      </c>
      <c r="F88" s="583" t="s">
        <v>63</v>
      </c>
      <c r="G88" s="692" t="s">
        <v>1490</v>
      </c>
      <c r="H88" s="585" t="s">
        <v>1183</v>
      </c>
      <c r="I88" s="586">
        <v>154</v>
      </c>
      <c r="J88" s="586">
        <v>1</v>
      </c>
      <c r="K88" s="586"/>
      <c r="L88" s="581">
        <f t="shared" si="4"/>
        <v>1</v>
      </c>
      <c r="M88" s="586" t="s">
        <v>1986</v>
      </c>
      <c r="BA88" s="455"/>
      <c r="BB88" s="455"/>
      <c r="BE88" s="453"/>
      <c r="BF88" s="453"/>
      <c r="BM88" s="389"/>
      <c r="BU88" s="49"/>
      <c r="BV88" s="49"/>
      <c r="BW88" s="49"/>
      <c r="BX88" s="49"/>
      <c r="BY88" s="49"/>
      <c r="BZ88" s="49"/>
      <c r="CA88" s="49"/>
      <c r="CB88" s="49"/>
    </row>
    <row r="89" spans="1:81" ht="26.25" thickBot="1">
      <c r="A89" s="582" t="s">
        <v>338</v>
      </c>
      <c r="B89" s="583" t="s">
        <v>338</v>
      </c>
      <c r="C89" s="583">
        <v>2016</v>
      </c>
      <c r="D89" s="584" t="s">
        <v>20</v>
      </c>
      <c r="E89" s="583" t="s">
        <v>7</v>
      </c>
      <c r="F89" s="583" t="s">
        <v>827</v>
      </c>
      <c r="G89" s="583" t="s">
        <v>1015</v>
      </c>
      <c r="H89" s="585" t="s">
        <v>1183</v>
      </c>
      <c r="I89" s="586">
        <v>15023</v>
      </c>
      <c r="J89" s="586">
        <v>2</v>
      </c>
      <c r="K89" s="586"/>
      <c r="L89" s="581">
        <f t="shared" si="4"/>
        <v>2</v>
      </c>
      <c r="M89" s="586" t="s">
        <v>1986</v>
      </c>
      <c r="BA89" s="455"/>
      <c r="BB89" s="455"/>
      <c r="BE89" s="453"/>
      <c r="BF89" s="453"/>
      <c r="BM89" s="389"/>
      <c r="BU89" s="49"/>
      <c r="BV89" s="49"/>
      <c r="BW89" s="49"/>
      <c r="BX89" s="49"/>
      <c r="BY89" s="49"/>
      <c r="BZ89" s="49"/>
      <c r="CA89" s="49"/>
      <c r="CB89" s="49"/>
    </row>
    <row r="90" spans="1:81" ht="26.25" thickBot="1">
      <c r="A90" s="582" t="s">
        <v>338</v>
      </c>
      <c r="B90" s="583" t="s">
        <v>338</v>
      </c>
      <c r="C90" s="583">
        <v>2016</v>
      </c>
      <c r="D90" s="584" t="s">
        <v>20</v>
      </c>
      <c r="E90" s="583" t="s">
        <v>7</v>
      </c>
      <c r="F90" s="583" t="s">
        <v>827</v>
      </c>
      <c r="G90" s="583" t="s">
        <v>1014</v>
      </c>
      <c r="H90" s="585" t="s">
        <v>1183</v>
      </c>
      <c r="I90" s="586">
        <v>147</v>
      </c>
      <c r="J90" s="586">
        <v>11</v>
      </c>
      <c r="K90" s="586"/>
      <c r="L90" s="581">
        <f t="shared" si="4"/>
        <v>11</v>
      </c>
      <c r="M90" s="586" t="s">
        <v>1986</v>
      </c>
      <c r="N90" s="41"/>
      <c r="BA90" s="455"/>
      <c r="BB90" s="455"/>
      <c r="BE90" s="453"/>
      <c r="BF90" s="453"/>
      <c r="BM90" s="389"/>
      <c r="BU90" s="49"/>
      <c r="BV90" s="49"/>
      <c r="BW90" s="49"/>
      <c r="BX90" s="49"/>
      <c r="BY90" s="49"/>
      <c r="BZ90" s="49"/>
      <c r="CA90" s="49"/>
      <c r="CB90" s="49"/>
    </row>
    <row r="91" spans="1:81" ht="26.25" thickBot="1">
      <c r="A91" s="582" t="s">
        <v>338</v>
      </c>
      <c r="B91" s="583" t="s">
        <v>338</v>
      </c>
      <c r="C91" s="583">
        <v>2016</v>
      </c>
      <c r="D91" s="584" t="s">
        <v>20</v>
      </c>
      <c r="E91" s="583" t="s">
        <v>7</v>
      </c>
      <c r="F91" s="583" t="s">
        <v>63</v>
      </c>
      <c r="G91" s="583" t="s">
        <v>1014</v>
      </c>
      <c r="H91" s="585" t="s">
        <v>1183</v>
      </c>
      <c r="I91" s="586">
        <v>2430</v>
      </c>
      <c r="J91" s="586">
        <v>5</v>
      </c>
      <c r="K91" s="586"/>
      <c r="L91" s="581">
        <f t="shared" si="4"/>
        <v>5</v>
      </c>
      <c r="M91" s="586" t="s">
        <v>1986</v>
      </c>
      <c r="N91" s="41"/>
      <c r="BA91" s="455"/>
      <c r="BB91" s="455"/>
      <c r="BE91" s="453"/>
      <c r="BF91" s="453"/>
      <c r="BM91" s="389"/>
      <c r="BU91" s="49"/>
      <c r="BV91" s="49"/>
      <c r="BW91" s="49"/>
      <c r="BX91" s="49"/>
      <c r="BY91" s="49"/>
      <c r="BZ91" s="49"/>
      <c r="CA91" s="49"/>
      <c r="CB91" s="49"/>
    </row>
    <row r="92" spans="1:81" ht="26.25" thickBot="1">
      <c r="A92" s="582" t="s">
        <v>338</v>
      </c>
      <c r="B92" s="583" t="s">
        <v>338</v>
      </c>
      <c r="C92" s="583">
        <v>2016</v>
      </c>
      <c r="D92" s="584" t="s">
        <v>20</v>
      </c>
      <c r="E92" s="583" t="s">
        <v>7</v>
      </c>
      <c r="F92" s="583" t="s">
        <v>63</v>
      </c>
      <c r="G92" s="583" t="s">
        <v>1029</v>
      </c>
      <c r="H92" s="585" t="s">
        <v>1183</v>
      </c>
      <c r="I92" s="586">
        <v>176</v>
      </c>
      <c r="J92" s="586">
        <v>1</v>
      </c>
      <c r="K92" s="586"/>
      <c r="L92" s="581">
        <f t="shared" si="4"/>
        <v>1</v>
      </c>
      <c r="M92" s="586" t="s">
        <v>1986</v>
      </c>
      <c r="N92" s="41"/>
      <c r="BA92" s="455"/>
      <c r="BB92" s="455"/>
      <c r="BE92" s="453"/>
      <c r="BF92" s="453"/>
      <c r="BM92" s="389"/>
      <c r="BU92" s="49"/>
      <c r="BV92" s="49"/>
      <c r="BW92" s="49"/>
      <c r="BX92" s="49"/>
      <c r="BY92" s="49"/>
      <c r="BZ92" s="49"/>
      <c r="CA92" s="49"/>
      <c r="CB92" s="49"/>
    </row>
    <row r="93" spans="1:81" ht="26.25" thickBot="1">
      <c r="A93" s="582" t="s">
        <v>338</v>
      </c>
      <c r="B93" s="583" t="s">
        <v>338</v>
      </c>
      <c r="C93" s="583">
        <v>2016</v>
      </c>
      <c r="D93" s="584" t="s">
        <v>20</v>
      </c>
      <c r="E93" s="583" t="s">
        <v>7</v>
      </c>
      <c r="F93" s="583" t="s">
        <v>827</v>
      </c>
      <c r="G93" s="583" t="s">
        <v>1015</v>
      </c>
      <c r="H93" s="585" t="s">
        <v>1184</v>
      </c>
      <c r="I93" s="586">
        <v>15023</v>
      </c>
      <c r="J93" s="586">
        <v>42</v>
      </c>
      <c r="K93" s="586"/>
      <c r="L93" s="581">
        <f t="shared" si="4"/>
        <v>42</v>
      </c>
      <c r="M93" s="586" t="s">
        <v>1987</v>
      </c>
      <c r="BA93" s="455"/>
      <c r="BB93" s="455"/>
      <c r="BE93" s="453"/>
      <c r="BF93" s="453"/>
      <c r="BM93" s="389"/>
      <c r="BU93" s="49"/>
      <c r="BV93" s="49"/>
      <c r="BW93" s="49"/>
      <c r="BX93" s="49"/>
      <c r="BY93" s="49"/>
      <c r="BZ93" s="49"/>
      <c r="CA93" s="49"/>
      <c r="CB93" s="49"/>
    </row>
    <row r="94" spans="1:81" ht="26.25" thickBot="1">
      <c r="A94" s="582" t="s">
        <v>338</v>
      </c>
      <c r="B94" s="583" t="s">
        <v>338</v>
      </c>
      <c r="C94" s="583">
        <v>2016</v>
      </c>
      <c r="D94" s="584" t="s">
        <v>20</v>
      </c>
      <c r="E94" s="583" t="s">
        <v>7</v>
      </c>
      <c r="F94" s="583" t="s">
        <v>827</v>
      </c>
      <c r="G94" s="583" t="s">
        <v>1020</v>
      </c>
      <c r="H94" s="585" t="s">
        <v>1184</v>
      </c>
      <c r="I94" s="586">
        <v>1520</v>
      </c>
      <c r="J94" s="586">
        <v>4</v>
      </c>
      <c r="K94" s="586"/>
      <c r="L94" s="581">
        <f t="shared" si="4"/>
        <v>4</v>
      </c>
      <c r="M94" s="586" t="s">
        <v>1987</v>
      </c>
      <c r="BA94" s="455"/>
      <c r="BB94" s="455"/>
      <c r="BE94" s="453"/>
      <c r="BF94" s="453"/>
      <c r="BM94" s="389"/>
      <c r="BU94" s="49"/>
      <c r="BV94" s="49"/>
      <c r="BW94" s="49"/>
      <c r="BX94" s="49"/>
      <c r="BY94" s="49"/>
      <c r="BZ94" s="49"/>
      <c r="CA94" s="49"/>
      <c r="CB94" s="49"/>
    </row>
    <row r="95" spans="1:81" ht="26.25" thickBot="1">
      <c r="A95" s="582" t="s">
        <v>338</v>
      </c>
      <c r="B95" s="583" t="s">
        <v>338</v>
      </c>
      <c r="C95" s="583">
        <v>2016</v>
      </c>
      <c r="D95" s="584" t="s">
        <v>20</v>
      </c>
      <c r="E95" s="583" t="s">
        <v>7</v>
      </c>
      <c r="F95" s="583" t="s">
        <v>827</v>
      </c>
      <c r="G95" s="583" t="s">
        <v>1014</v>
      </c>
      <c r="H95" s="585" t="s">
        <v>1184</v>
      </c>
      <c r="I95" s="586">
        <v>147</v>
      </c>
      <c r="J95" s="586">
        <v>10</v>
      </c>
      <c r="K95" s="586"/>
      <c r="L95" s="581">
        <f t="shared" si="4"/>
        <v>10</v>
      </c>
      <c r="M95" s="586" t="s">
        <v>1987</v>
      </c>
      <c r="BA95" s="455"/>
      <c r="BB95" s="455"/>
      <c r="BE95" s="453"/>
      <c r="BF95" s="453"/>
      <c r="BM95" s="389"/>
      <c r="BU95" s="49"/>
      <c r="BV95" s="49"/>
      <c r="BW95" s="49"/>
      <c r="BX95" s="49"/>
      <c r="BY95" s="49"/>
      <c r="BZ95" s="49"/>
      <c r="CA95" s="49"/>
      <c r="CB95" s="49"/>
    </row>
    <row r="96" spans="1:81" ht="13.5" thickBot="1">
      <c r="A96" s="582"/>
      <c r="B96" s="583"/>
      <c r="C96" s="583"/>
      <c r="D96" s="584"/>
      <c r="E96" s="583"/>
      <c r="F96" s="583"/>
      <c r="G96" s="583"/>
      <c r="H96" s="585"/>
      <c r="I96" s="586"/>
      <c r="J96" s="586"/>
      <c r="K96" s="586"/>
      <c r="L96" s="581">
        <f t="shared" si="4"/>
        <v>0</v>
      </c>
      <c r="M96" s="1012"/>
      <c r="BA96" s="455"/>
      <c r="BB96" s="455"/>
      <c r="BD96" s="134"/>
      <c r="BE96" s="453"/>
      <c r="BF96" s="453"/>
      <c r="BH96" s="134"/>
      <c r="BK96" s="134"/>
      <c r="BM96" s="389"/>
      <c r="BU96" s="49"/>
      <c r="BV96" s="49"/>
      <c r="BW96" s="49"/>
      <c r="BX96" s="49"/>
      <c r="BY96" s="49"/>
      <c r="BZ96" s="49"/>
      <c r="CA96" s="49"/>
      <c r="CB96" s="49"/>
    </row>
    <row r="97" spans="1:84" ht="13.5" thickBot="1">
      <c r="A97" s="582"/>
      <c r="B97" s="583"/>
      <c r="C97" s="583"/>
      <c r="D97" s="584"/>
      <c r="E97" s="583"/>
      <c r="F97" s="583"/>
      <c r="G97" s="583"/>
      <c r="H97" s="585"/>
      <c r="I97" s="586"/>
      <c r="J97" s="586"/>
      <c r="K97" s="586"/>
      <c r="L97" s="581">
        <f t="shared" si="4"/>
        <v>0</v>
      </c>
      <c r="M97" s="688"/>
      <c r="BA97" s="455"/>
      <c r="BB97" s="455"/>
      <c r="BE97" s="453"/>
      <c r="BF97" s="453"/>
      <c r="BM97" s="389"/>
      <c r="BU97" s="49"/>
      <c r="BV97" s="49"/>
      <c r="BW97" s="49"/>
      <c r="BX97" s="49"/>
      <c r="BY97" s="49"/>
      <c r="BZ97" s="49"/>
      <c r="CA97" s="49"/>
      <c r="CB97" s="49"/>
    </row>
    <row r="98" spans="1:84" ht="13.5" thickBot="1">
      <c r="A98" s="582"/>
      <c r="B98" s="583"/>
      <c r="C98" s="583"/>
      <c r="D98" s="584"/>
      <c r="E98" s="583"/>
      <c r="F98" s="583"/>
      <c r="G98" s="583"/>
      <c r="H98" s="585"/>
      <c r="I98" s="586"/>
      <c r="J98" s="586"/>
      <c r="K98" s="586"/>
      <c r="L98" s="581">
        <f t="shared" si="4"/>
        <v>0</v>
      </c>
      <c r="M98" s="1013"/>
      <c r="BA98" s="455"/>
      <c r="BB98" s="455"/>
      <c r="BE98" s="453"/>
      <c r="BF98" s="453"/>
      <c r="BM98" s="389"/>
      <c r="BU98" s="49"/>
      <c r="BV98" s="49"/>
      <c r="BW98" s="49"/>
      <c r="BX98" s="49"/>
      <c r="BY98" s="49"/>
      <c r="BZ98" s="49"/>
      <c r="CA98" s="49"/>
      <c r="CB98" s="49"/>
    </row>
    <row r="99" spans="1:84" ht="13.5" thickBot="1">
      <c r="A99" s="582"/>
      <c r="B99" s="583"/>
      <c r="C99" s="583"/>
      <c r="D99" s="584"/>
      <c r="E99" s="583"/>
      <c r="F99" s="266"/>
      <c r="G99" s="266"/>
      <c r="H99" s="588"/>
      <c r="I99" s="589"/>
      <c r="J99" s="589"/>
      <c r="K99" s="589"/>
      <c r="L99" s="581">
        <f t="shared" si="4"/>
        <v>0</v>
      </c>
      <c r="M99" s="1012"/>
      <c r="BA99" s="455"/>
      <c r="BB99" s="455"/>
      <c r="BE99" s="453"/>
      <c r="BF99" s="453"/>
      <c r="BM99" s="389"/>
      <c r="BU99" s="49"/>
      <c r="BV99" s="49"/>
      <c r="BW99" s="49"/>
      <c r="BX99" s="49"/>
      <c r="BY99" s="49"/>
      <c r="BZ99" s="49"/>
      <c r="CA99" s="49"/>
      <c r="CB99" s="49"/>
    </row>
    <row r="100" spans="1:84">
      <c r="BA100" s="134" t="s">
        <v>432</v>
      </c>
      <c r="BD100" s="54" t="s">
        <v>183</v>
      </c>
      <c r="BH100" s="54" t="s">
        <v>283</v>
      </c>
      <c r="BM100" s="389" t="s">
        <v>506</v>
      </c>
      <c r="BU100" s="49" t="s">
        <v>720</v>
      </c>
      <c r="BV100" s="49"/>
      <c r="BW100" s="49"/>
      <c r="BX100" s="49"/>
      <c r="BY100" s="49"/>
      <c r="BZ100" s="49" t="s">
        <v>183</v>
      </c>
      <c r="CA100" s="49"/>
      <c r="CB100" s="49"/>
      <c r="CD100" s="47" t="s">
        <v>231</v>
      </c>
      <c r="CE100" s="47"/>
      <c r="CF100" s="47" t="s">
        <v>214</v>
      </c>
    </row>
    <row r="101" spans="1:84">
      <c r="BA101" s="54" t="s">
        <v>18</v>
      </c>
      <c r="BD101" s="54" t="s">
        <v>444</v>
      </c>
      <c r="BM101" s="389" t="s">
        <v>507</v>
      </c>
      <c r="BU101" s="49" t="s">
        <v>704</v>
      </c>
      <c r="BV101" s="49"/>
      <c r="BW101" s="49"/>
      <c r="BX101" s="49"/>
      <c r="BY101" s="49"/>
      <c r="BZ101" s="49" t="s">
        <v>745</v>
      </c>
      <c r="CA101" s="49"/>
      <c r="CB101" s="49"/>
      <c r="CD101" s="47" t="s">
        <v>232</v>
      </c>
      <c r="CE101" s="47"/>
      <c r="CF101" s="47" t="s">
        <v>233</v>
      </c>
    </row>
    <row r="102" spans="1:84">
      <c r="BA102" s="54" t="s">
        <v>20</v>
      </c>
      <c r="BD102" s="54" t="s">
        <v>454</v>
      </c>
      <c r="BM102" s="389" t="s">
        <v>508</v>
      </c>
      <c r="BU102" s="49" t="s">
        <v>721</v>
      </c>
      <c r="BV102" s="49"/>
      <c r="BW102" s="49"/>
      <c r="BX102" s="49"/>
      <c r="BY102" s="49"/>
      <c r="BZ102" s="49" t="s">
        <v>194</v>
      </c>
      <c r="CA102" s="49"/>
      <c r="CB102" s="49"/>
      <c r="CD102" s="47" t="s">
        <v>234</v>
      </c>
      <c r="CE102" s="47"/>
      <c r="CF102" s="47" t="s">
        <v>215</v>
      </c>
    </row>
    <row r="103" spans="1:84">
      <c r="BA103" s="54" t="s">
        <v>22</v>
      </c>
      <c r="BD103" s="54" t="s">
        <v>455</v>
      </c>
      <c r="BH103" s="134" t="s">
        <v>650</v>
      </c>
      <c r="BM103" s="389" t="s">
        <v>509</v>
      </c>
      <c r="BU103" s="49" t="s">
        <v>705</v>
      </c>
      <c r="BV103" s="49"/>
      <c r="BW103" s="49"/>
      <c r="BX103" s="49"/>
      <c r="BY103" s="49"/>
      <c r="BZ103" s="49" t="s">
        <v>730</v>
      </c>
      <c r="CA103" s="49"/>
      <c r="CB103" s="49"/>
      <c r="CD103" s="47" t="s">
        <v>235</v>
      </c>
      <c r="CE103" s="47"/>
      <c r="CF103" s="47"/>
    </row>
    <row r="104" spans="1:84">
      <c r="BA104" s="54" t="s">
        <v>24</v>
      </c>
      <c r="BD104" s="49" t="s">
        <v>457</v>
      </c>
      <c r="BH104" s="54" t="s">
        <v>757</v>
      </c>
      <c r="BM104" s="389" t="s">
        <v>510</v>
      </c>
      <c r="BU104" s="49" t="s">
        <v>722</v>
      </c>
      <c r="BV104" s="49"/>
      <c r="BW104" s="49"/>
      <c r="BX104" s="49"/>
      <c r="BY104" s="49"/>
      <c r="BZ104" s="49" t="s">
        <v>740</v>
      </c>
      <c r="CA104" s="49"/>
      <c r="CB104" s="49"/>
      <c r="CD104" s="47" t="s">
        <v>236</v>
      </c>
      <c r="CE104" s="47"/>
      <c r="CF104" s="47"/>
    </row>
    <row r="105" spans="1:84">
      <c r="BA105" s="54" t="s">
        <v>421</v>
      </c>
      <c r="BD105" s="49" t="s">
        <v>456</v>
      </c>
      <c r="BH105" s="54" t="s">
        <v>651</v>
      </c>
      <c r="BM105" s="389" t="s">
        <v>511</v>
      </c>
      <c r="BU105" s="49" t="s">
        <v>706</v>
      </c>
      <c r="BV105" s="49"/>
      <c r="BW105" s="49"/>
      <c r="BX105" s="49"/>
      <c r="BY105" s="49"/>
      <c r="BZ105" s="49" t="s">
        <v>731</v>
      </c>
      <c r="CA105" s="49"/>
      <c r="CB105" s="49"/>
      <c r="CD105" s="47" t="s">
        <v>237</v>
      </c>
      <c r="CE105" s="47"/>
      <c r="CF105" s="47"/>
    </row>
    <row r="106" spans="1:84">
      <c r="BD106" s="49" t="s">
        <v>458</v>
      </c>
      <c r="BH106" s="54" t="s">
        <v>652</v>
      </c>
      <c r="BM106" s="389" t="s">
        <v>512</v>
      </c>
      <c r="BU106" s="49" t="s">
        <v>723</v>
      </c>
      <c r="BV106" s="49"/>
      <c r="BW106" s="49"/>
      <c r="BX106" s="49"/>
      <c r="BY106" s="49"/>
      <c r="BZ106" s="49" t="s">
        <v>732</v>
      </c>
      <c r="CA106" s="49"/>
      <c r="CB106" s="49"/>
      <c r="CD106" s="47" t="s">
        <v>238</v>
      </c>
      <c r="CE106" s="47"/>
      <c r="CF106" s="47"/>
    </row>
    <row r="107" spans="1:84">
      <c r="BD107" s="49" t="s">
        <v>459</v>
      </c>
      <c r="BH107" s="54" t="s">
        <v>653</v>
      </c>
      <c r="BM107" s="389" t="s">
        <v>513</v>
      </c>
      <c r="BU107" s="49" t="s">
        <v>724</v>
      </c>
      <c r="BV107" s="49"/>
      <c r="BW107" s="49"/>
      <c r="BX107" s="49"/>
      <c r="BY107" s="49"/>
      <c r="BZ107" s="49" t="s">
        <v>743</v>
      </c>
      <c r="CA107" s="49"/>
      <c r="CB107" s="49"/>
      <c r="CD107" s="47" t="s">
        <v>239</v>
      </c>
      <c r="CE107" s="47"/>
      <c r="CF107" s="47"/>
    </row>
    <row r="108" spans="1:84">
      <c r="G108" s="54"/>
      <c r="H108" s="54"/>
      <c r="I108" s="54"/>
      <c r="J108" s="54"/>
      <c r="K108" s="54"/>
      <c r="L108" s="54"/>
      <c r="BA108" s="54" t="s">
        <v>433</v>
      </c>
      <c r="BD108" s="49" t="s">
        <v>460</v>
      </c>
      <c r="BH108" s="54" t="s">
        <v>654</v>
      </c>
      <c r="BM108" s="389" t="s">
        <v>514</v>
      </c>
      <c r="BU108" s="49" t="s">
        <v>725</v>
      </c>
      <c r="BV108" s="49"/>
      <c r="BW108" s="49"/>
      <c r="BX108" s="49"/>
      <c r="BY108" s="49"/>
      <c r="BZ108" s="49" t="s">
        <v>733</v>
      </c>
      <c r="CA108" s="49"/>
      <c r="CB108" s="49"/>
    </row>
    <row r="109" spans="1:84">
      <c r="G109" s="54"/>
      <c r="H109" s="54"/>
      <c r="I109" s="54"/>
      <c r="J109" s="54"/>
      <c r="K109" s="54"/>
      <c r="L109" s="54"/>
      <c r="BA109" s="54" t="s">
        <v>40</v>
      </c>
      <c r="BD109" s="49" t="s">
        <v>461</v>
      </c>
      <c r="BH109" s="54" t="s">
        <v>655</v>
      </c>
      <c r="BM109" s="389" t="s">
        <v>515</v>
      </c>
      <c r="BU109" s="49" t="s">
        <v>707</v>
      </c>
      <c r="BV109" s="49"/>
      <c r="BW109" s="49"/>
      <c r="BX109" s="49"/>
      <c r="BY109" s="49"/>
      <c r="BZ109" s="49" t="s">
        <v>735</v>
      </c>
      <c r="CA109" s="49"/>
      <c r="CB109" s="49"/>
    </row>
    <row r="110" spans="1:84">
      <c r="G110" s="54"/>
      <c r="H110" s="54"/>
      <c r="I110" s="54"/>
      <c r="J110" s="54"/>
      <c r="K110" s="54"/>
      <c r="L110" s="54"/>
      <c r="BA110" s="54" t="s">
        <v>24</v>
      </c>
      <c r="BD110" s="49" t="s">
        <v>462</v>
      </c>
      <c r="BH110" s="54" t="s">
        <v>656</v>
      </c>
      <c r="BM110" s="389" t="s">
        <v>516</v>
      </c>
      <c r="BU110" s="49" t="s">
        <v>708</v>
      </c>
      <c r="BV110" s="49"/>
      <c r="BW110" s="49"/>
      <c r="BX110" s="49"/>
      <c r="BY110" s="49"/>
      <c r="BZ110" s="49" t="s">
        <v>461</v>
      </c>
      <c r="CA110" s="49"/>
      <c r="CB110" s="49"/>
    </row>
    <row r="111" spans="1:84">
      <c r="G111" s="54"/>
      <c r="H111" s="54"/>
      <c r="I111" s="54"/>
      <c r="J111" s="54"/>
      <c r="K111" s="54"/>
      <c r="L111" s="54"/>
      <c r="BA111" s="54" t="s">
        <v>421</v>
      </c>
      <c r="BD111" s="49" t="s">
        <v>463</v>
      </c>
      <c r="BH111" s="54" t="s">
        <v>657</v>
      </c>
      <c r="BM111" s="389" t="s">
        <v>517</v>
      </c>
      <c r="BU111" s="49" t="s">
        <v>710</v>
      </c>
      <c r="BV111" s="49"/>
      <c r="BW111" s="49"/>
      <c r="BX111" s="49"/>
      <c r="BY111" s="49"/>
      <c r="BZ111" s="49" t="s">
        <v>736</v>
      </c>
      <c r="CA111" s="49"/>
      <c r="CB111" s="49"/>
    </row>
    <row r="112" spans="1:84">
      <c r="G112" s="54"/>
      <c r="H112" s="54"/>
      <c r="I112" s="54"/>
      <c r="J112" s="54"/>
      <c r="K112" s="54"/>
      <c r="L112" s="54"/>
      <c r="BD112" s="54" t="s">
        <v>449</v>
      </c>
      <c r="BH112" s="54" t="s">
        <v>658</v>
      </c>
      <c r="BM112" s="389" t="s">
        <v>518</v>
      </c>
      <c r="BU112" s="49" t="s">
        <v>711</v>
      </c>
      <c r="BV112" s="49"/>
      <c r="BW112" s="49"/>
      <c r="BX112" s="49"/>
      <c r="BY112" s="49"/>
      <c r="CA112" s="49"/>
      <c r="CB112" s="49"/>
    </row>
    <row r="113" spans="7:80">
      <c r="G113" s="54"/>
      <c r="H113" s="54"/>
      <c r="I113" s="54"/>
      <c r="J113" s="54"/>
      <c r="K113" s="54"/>
      <c r="L113" s="54"/>
      <c r="BH113" s="54" t="s">
        <v>114</v>
      </c>
      <c r="BM113" s="389" t="s">
        <v>519</v>
      </c>
      <c r="BV113" s="49"/>
      <c r="BW113" s="49"/>
      <c r="BX113" s="49"/>
      <c r="BY113" s="49"/>
      <c r="CA113" s="49"/>
      <c r="CB113" s="49"/>
    </row>
    <row r="114" spans="7:80">
      <c r="G114" s="54"/>
      <c r="H114" s="54"/>
      <c r="I114" s="54"/>
      <c r="J114" s="54"/>
      <c r="K114" s="54"/>
      <c r="L114" s="54"/>
      <c r="BA114" s="134" t="s">
        <v>305</v>
      </c>
      <c r="BH114" s="54" t="s">
        <v>115</v>
      </c>
      <c r="BM114" s="389" t="s">
        <v>520</v>
      </c>
      <c r="BV114" s="49"/>
      <c r="BW114" s="49"/>
      <c r="BX114" s="49"/>
      <c r="BY114" s="49"/>
      <c r="BZ114" s="49"/>
      <c r="CA114" s="49"/>
      <c r="CB114" s="49"/>
    </row>
    <row r="115" spans="7:80">
      <c r="G115" s="54"/>
      <c r="H115" s="54"/>
      <c r="I115" s="54"/>
      <c r="J115" s="54"/>
      <c r="K115" s="54"/>
      <c r="L115" s="54"/>
      <c r="BA115" s="54" t="s">
        <v>7</v>
      </c>
      <c r="BD115" s="134" t="s">
        <v>290</v>
      </c>
      <c r="BH115" s="54" t="s">
        <v>116</v>
      </c>
      <c r="BM115" s="389" t="s">
        <v>521</v>
      </c>
      <c r="BU115" s="49"/>
      <c r="BV115" s="49"/>
      <c r="BW115" s="49"/>
      <c r="BX115" s="49"/>
      <c r="BY115" s="49"/>
      <c r="BZ115" s="49"/>
      <c r="CA115" s="49"/>
      <c r="CB115" s="49"/>
    </row>
    <row r="116" spans="7:80">
      <c r="G116" s="54"/>
      <c r="H116" s="54"/>
      <c r="I116" s="54"/>
      <c r="J116" s="54"/>
      <c r="K116" s="54"/>
      <c r="L116" s="54"/>
      <c r="BA116" s="54" t="s">
        <v>99</v>
      </c>
      <c r="BD116" s="54" t="s">
        <v>464</v>
      </c>
      <c r="BM116" s="389" t="s">
        <v>522</v>
      </c>
      <c r="BV116" s="49"/>
      <c r="BW116" s="49"/>
      <c r="BX116" s="49"/>
      <c r="BY116" s="49"/>
      <c r="BZ116" s="49"/>
      <c r="CA116" s="49"/>
      <c r="CB116" s="49"/>
    </row>
    <row r="117" spans="7:80">
      <c r="G117" s="54"/>
      <c r="H117" s="54"/>
      <c r="I117" s="54"/>
      <c r="J117" s="54"/>
      <c r="K117" s="54"/>
      <c r="L117" s="54"/>
      <c r="BA117" s="54" t="s">
        <v>211</v>
      </c>
      <c r="BD117" s="54" t="s">
        <v>465</v>
      </c>
      <c r="BM117" s="389" t="s">
        <v>523</v>
      </c>
      <c r="BV117" s="49"/>
      <c r="BW117" s="49"/>
      <c r="BX117" s="49"/>
      <c r="BY117" s="49"/>
      <c r="BZ117" s="49"/>
      <c r="CA117" s="49"/>
      <c r="CB117" s="49"/>
    </row>
    <row r="118" spans="7:80">
      <c r="G118" s="54"/>
      <c r="H118" s="54"/>
      <c r="I118" s="54"/>
      <c r="J118" s="54"/>
      <c r="K118" s="54"/>
      <c r="L118" s="54"/>
      <c r="BA118" s="54" t="s">
        <v>423</v>
      </c>
      <c r="BD118" s="54" t="s">
        <v>466</v>
      </c>
      <c r="BM118" s="389" t="s">
        <v>524</v>
      </c>
      <c r="BV118" s="49"/>
      <c r="BW118" s="49"/>
      <c r="BX118" s="49"/>
      <c r="BY118" s="49"/>
      <c r="BZ118" s="49"/>
      <c r="CA118" s="49"/>
      <c r="CB118" s="49"/>
    </row>
    <row r="119" spans="7:80">
      <c r="G119" s="54"/>
      <c r="H119" s="54"/>
      <c r="I119" s="54"/>
      <c r="J119" s="54"/>
      <c r="K119" s="54"/>
      <c r="L119" s="54"/>
      <c r="BA119" s="54" t="s">
        <v>424</v>
      </c>
      <c r="BM119" s="389" t="s">
        <v>93</v>
      </c>
      <c r="BV119" s="49"/>
      <c r="BW119" s="49"/>
      <c r="BX119" s="49"/>
      <c r="BY119" s="49"/>
      <c r="BZ119" s="49"/>
      <c r="CA119" s="49"/>
      <c r="CB119" s="49"/>
    </row>
    <row r="120" spans="7:80">
      <c r="G120" s="54"/>
      <c r="H120" s="54"/>
      <c r="I120" s="54"/>
      <c r="J120" s="54"/>
      <c r="K120" s="54"/>
      <c r="L120" s="54"/>
      <c r="BA120" s="54" t="s">
        <v>276</v>
      </c>
      <c r="BM120" s="389" t="s">
        <v>525</v>
      </c>
    </row>
    <row r="121" spans="7:80">
      <c r="G121" s="54"/>
      <c r="H121" s="54"/>
      <c r="I121" s="54"/>
      <c r="J121" s="54"/>
      <c r="K121" s="54"/>
      <c r="L121" s="54"/>
      <c r="BA121" s="54" t="s">
        <v>425</v>
      </c>
      <c r="BM121" s="389" t="s">
        <v>526</v>
      </c>
    </row>
    <row r="122" spans="7:80">
      <c r="G122" s="54"/>
      <c r="H122" s="54"/>
      <c r="I122" s="54"/>
      <c r="J122" s="54"/>
      <c r="K122" s="54"/>
      <c r="L122" s="54"/>
      <c r="BA122" s="54" t="s">
        <v>426</v>
      </c>
      <c r="BM122" s="389" t="s">
        <v>527</v>
      </c>
    </row>
    <row r="123" spans="7:80">
      <c r="G123" s="54"/>
      <c r="H123" s="54"/>
      <c r="I123" s="54"/>
      <c r="J123" s="54"/>
      <c r="K123" s="54"/>
      <c r="L123" s="54"/>
      <c r="BA123" s="54" t="s">
        <v>427</v>
      </c>
      <c r="BM123" s="389" t="s">
        <v>528</v>
      </c>
    </row>
    <row r="124" spans="7:80">
      <c r="G124" s="54"/>
      <c r="H124" s="54"/>
      <c r="I124" s="54"/>
      <c r="J124" s="54"/>
      <c r="K124" s="54"/>
      <c r="L124" s="54"/>
      <c r="BA124" s="54" t="s">
        <v>428</v>
      </c>
      <c r="BM124" s="389" t="s">
        <v>529</v>
      </c>
    </row>
    <row r="125" spans="7:80">
      <c r="G125" s="54"/>
      <c r="H125" s="54"/>
      <c r="I125" s="54"/>
      <c r="J125" s="54"/>
      <c r="K125" s="54"/>
      <c r="L125" s="54"/>
      <c r="BA125" s="54" t="s">
        <v>429</v>
      </c>
      <c r="BM125" s="389" t="s">
        <v>530</v>
      </c>
    </row>
    <row r="126" spans="7:80">
      <c r="G126" s="54"/>
      <c r="H126" s="54"/>
      <c r="I126" s="54"/>
      <c r="J126" s="54"/>
      <c r="K126" s="54"/>
      <c r="L126" s="54"/>
      <c r="BA126" s="54" t="s">
        <v>430</v>
      </c>
      <c r="BM126" s="389" t="s">
        <v>531</v>
      </c>
    </row>
    <row r="127" spans="7:80">
      <c r="G127" s="54"/>
      <c r="H127" s="54"/>
      <c r="I127" s="54"/>
      <c r="J127" s="54"/>
      <c r="K127" s="54"/>
      <c r="L127" s="54"/>
      <c r="BA127" s="54" t="s">
        <v>431</v>
      </c>
      <c r="BM127" s="389" t="s">
        <v>532</v>
      </c>
    </row>
    <row r="128" spans="7:80">
      <c r="G128" s="54"/>
      <c r="H128" s="54"/>
      <c r="I128" s="54"/>
      <c r="J128" s="54"/>
      <c r="K128" s="54"/>
      <c r="L128" s="54"/>
      <c r="BM128" s="389" t="s">
        <v>533</v>
      </c>
    </row>
    <row r="129" spans="7:65">
      <c r="G129" s="54"/>
      <c r="H129" s="54"/>
      <c r="I129" s="54"/>
      <c r="J129" s="54"/>
      <c r="K129" s="54"/>
      <c r="L129" s="54"/>
      <c r="BM129" s="389" t="s">
        <v>534</v>
      </c>
    </row>
    <row r="130" spans="7:65">
      <c r="G130" s="54"/>
      <c r="H130" s="54"/>
      <c r="I130" s="54"/>
      <c r="J130" s="54"/>
      <c r="K130" s="54"/>
      <c r="L130" s="54"/>
      <c r="BA130" s="397" t="s">
        <v>767</v>
      </c>
      <c r="BM130" s="389" t="s">
        <v>1087</v>
      </c>
    </row>
    <row r="131" spans="7:65" ht="15">
      <c r="G131" s="54"/>
      <c r="H131" s="54"/>
      <c r="I131" s="54"/>
      <c r="J131" s="54"/>
      <c r="K131" s="54"/>
      <c r="L131" s="54"/>
      <c r="BA131" s="398" t="s">
        <v>768</v>
      </c>
      <c r="BM131" s="54" t="s">
        <v>535</v>
      </c>
    </row>
    <row r="132" spans="7:65">
      <c r="G132" s="54"/>
      <c r="H132" s="54"/>
      <c r="I132" s="54"/>
      <c r="J132" s="54"/>
      <c r="K132" s="54"/>
      <c r="L132" s="54"/>
      <c r="BA132" s="457" t="s">
        <v>210</v>
      </c>
      <c r="BM132" s="389" t="s">
        <v>536</v>
      </c>
    </row>
    <row r="133" spans="7:65" ht="25.5">
      <c r="G133" s="54"/>
      <c r="H133" s="54"/>
      <c r="I133" s="54"/>
      <c r="J133" s="54"/>
      <c r="K133" s="54"/>
      <c r="L133" s="54"/>
      <c r="BA133" s="457" t="s">
        <v>825</v>
      </c>
      <c r="BM133" s="389" t="s">
        <v>537</v>
      </c>
    </row>
    <row r="134" spans="7:65">
      <c r="G134" s="54"/>
      <c r="H134" s="54"/>
      <c r="I134" s="54"/>
      <c r="J134" s="54"/>
      <c r="K134" s="54"/>
      <c r="L134" s="54"/>
      <c r="BA134" s="457" t="s">
        <v>826</v>
      </c>
      <c r="BM134" s="389" t="s">
        <v>538</v>
      </c>
    </row>
    <row r="135" spans="7:65">
      <c r="G135" s="54"/>
      <c r="H135" s="54"/>
      <c r="I135" s="54"/>
      <c r="J135" s="54"/>
      <c r="K135" s="54"/>
      <c r="L135" s="54"/>
      <c r="BA135" s="457" t="s">
        <v>63</v>
      </c>
      <c r="BM135" s="389" t="s">
        <v>539</v>
      </c>
    </row>
    <row r="136" spans="7:65">
      <c r="G136" s="54"/>
      <c r="H136" s="54"/>
      <c r="I136" s="54"/>
      <c r="J136" s="54"/>
      <c r="K136" s="54"/>
      <c r="L136" s="54"/>
      <c r="BA136" s="457" t="s">
        <v>827</v>
      </c>
      <c r="BM136" s="389" t="s">
        <v>540</v>
      </c>
    </row>
    <row r="137" spans="7:65" ht="15">
      <c r="G137" s="54"/>
      <c r="H137" s="54"/>
      <c r="I137" s="54"/>
      <c r="J137" s="54"/>
      <c r="K137" s="54"/>
      <c r="L137" s="54"/>
      <c r="BA137" s="398" t="s">
        <v>769</v>
      </c>
      <c r="BM137" s="389" t="s">
        <v>541</v>
      </c>
    </row>
    <row r="138" spans="7:65">
      <c r="G138" s="54"/>
      <c r="H138" s="54"/>
      <c r="I138" s="54"/>
      <c r="J138" s="54"/>
      <c r="K138" s="54"/>
      <c r="L138" s="54"/>
      <c r="BA138" s="54" t="s">
        <v>770</v>
      </c>
      <c r="BM138" s="389" t="s">
        <v>542</v>
      </c>
    </row>
    <row r="139" spans="7:65">
      <c r="G139" s="54"/>
      <c r="H139" s="54"/>
      <c r="I139" s="54"/>
      <c r="J139" s="54"/>
      <c r="K139" s="54"/>
      <c r="L139" s="54"/>
      <c r="BA139" s="54" t="s">
        <v>771</v>
      </c>
      <c r="BM139" s="389" t="s">
        <v>543</v>
      </c>
    </row>
    <row r="140" spans="7:65">
      <c r="G140" s="54"/>
      <c r="H140" s="54"/>
      <c r="I140" s="54"/>
      <c r="J140" s="54"/>
      <c r="K140" s="54"/>
      <c r="L140" s="54"/>
      <c r="BA140" s="54" t="s">
        <v>772</v>
      </c>
      <c r="BM140" s="389" t="s">
        <v>544</v>
      </c>
    </row>
    <row r="141" spans="7:65">
      <c r="G141" s="54"/>
      <c r="H141" s="54"/>
      <c r="I141" s="54"/>
      <c r="J141" s="54"/>
      <c r="K141" s="54"/>
      <c r="L141" s="54"/>
      <c r="BA141" s="54" t="s">
        <v>773</v>
      </c>
      <c r="BM141" s="389" t="s">
        <v>545</v>
      </c>
    </row>
    <row r="142" spans="7:65">
      <c r="G142" s="54"/>
      <c r="H142" s="54"/>
      <c r="I142" s="54"/>
      <c r="J142" s="54"/>
      <c r="K142" s="54"/>
      <c r="L142" s="54"/>
      <c r="BA142" s="54" t="s">
        <v>774</v>
      </c>
      <c r="BM142" s="389" t="s">
        <v>546</v>
      </c>
    </row>
    <row r="143" spans="7:65">
      <c r="G143" s="54"/>
      <c r="H143" s="54"/>
      <c r="I143" s="54"/>
      <c r="J143" s="54"/>
      <c r="K143" s="54"/>
      <c r="L143" s="54"/>
      <c r="BA143" s="54" t="s">
        <v>775</v>
      </c>
      <c r="BM143" s="389" t="s">
        <v>547</v>
      </c>
    </row>
    <row r="144" spans="7:65">
      <c r="G144" s="54"/>
      <c r="H144" s="54"/>
      <c r="I144" s="54"/>
      <c r="J144" s="54"/>
      <c r="K144" s="54"/>
      <c r="L144" s="54"/>
      <c r="BA144" s="54" t="s">
        <v>776</v>
      </c>
      <c r="BM144" s="389" t="s">
        <v>548</v>
      </c>
    </row>
    <row r="145" spans="7:65">
      <c r="G145" s="54"/>
      <c r="H145" s="54"/>
      <c r="I145" s="54"/>
      <c r="J145" s="54"/>
      <c r="K145" s="54"/>
      <c r="L145" s="54"/>
      <c r="BA145" s="54" t="s">
        <v>777</v>
      </c>
      <c r="BM145" s="389" t="s">
        <v>549</v>
      </c>
    </row>
    <row r="146" spans="7:65">
      <c r="G146" s="54"/>
      <c r="H146" s="54"/>
      <c r="I146" s="54"/>
      <c r="J146" s="54"/>
      <c r="K146" s="54"/>
      <c r="L146" s="54"/>
      <c r="BA146" s="54" t="s">
        <v>778</v>
      </c>
      <c r="BM146" s="389" t="s">
        <v>550</v>
      </c>
    </row>
    <row r="147" spans="7:65" ht="15">
      <c r="G147" s="54"/>
      <c r="H147" s="54"/>
      <c r="I147" s="54"/>
      <c r="J147" s="54"/>
      <c r="K147" s="54"/>
      <c r="L147" s="54"/>
      <c r="BA147" s="398" t="s">
        <v>821</v>
      </c>
      <c r="BM147" s="389"/>
    </row>
    <row r="148" spans="7:65">
      <c r="G148" s="54"/>
      <c r="H148" s="54"/>
      <c r="I148" s="54"/>
      <c r="J148" s="54"/>
      <c r="K148" s="54"/>
      <c r="L148" s="54"/>
      <c r="BA148" s="54" t="s">
        <v>818</v>
      </c>
      <c r="BM148" s="389"/>
    </row>
    <row r="149" spans="7:65">
      <c r="G149" s="54"/>
      <c r="H149" s="54"/>
      <c r="I149" s="54"/>
      <c r="J149" s="54"/>
      <c r="K149" s="54"/>
      <c r="L149" s="54"/>
      <c r="BA149" s="54" t="s">
        <v>819</v>
      </c>
      <c r="BM149" s="389"/>
    </row>
    <row r="150" spans="7:65">
      <c r="G150" s="54"/>
      <c r="H150" s="54"/>
      <c r="I150" s="54"/>
      <c r="J150" s="54"/>
      <c r="K150" s="54"/>
      <c r="L150" s="54"/>
      <c r="BA150" s="54" t="s">
        <v>820</v>
      </c>
      <c r="BM150" s="389"/>
    </row>
    <row r="151" spans="7:65" ht="15">
      <c r="G151" s="54"/>
      <c r="H151" s="54"/>
      <c r="I151" s="54"/>
      <c r="J151" s="54"/>
      <c r="K151" s="54"/>
      <c r="L151" s="54"/>
      <c r="BA151" s="398" t="s">
        <v>1088</v>
      </c>
      <c r="BM151" s="54" t="s">
        <v>551</v>
      </c>
    </row>
    <row r="152" spans="7:65">
      <c r="G152" s="54"/>
      <c r="H152" s="54"/>
      <c r="I152" s="54"/>
      <c r="J152" s="54"/>
      <c r="K152" s="54"/>
      <c r="L152" s="54"/>
      <c r="BA152" s="54" t="s">
        <v>780</v>
      </c>
      <c r="BM152" s="389" t="s">
        <v>552</v>
      </c>
    </row>
    <row r="153" spans="7:65">
      <c r="G153" s="54"/>
      <c r="H153" s="54"/>
      <c r="I153" s="54"/>
      <c r="J153" s="54"/>
      <c r="K153" s="54"/>
      <c r="L153" s="54"/>
      <c r="BA153" s="54" t="s">
        <v>781</v>
      </c>
      <c r="BM153" s="389" t="s">
        <v>553</v>
      </c>
    </row>
    <row r="154" spans="7:65">
      <c r="G154" s="54"/>
      <c r="H154" s="54"/>
      <c r="I154" s="54"/>
      <c r="J154" s="54"/>
      <c r="K154" s="54"/>
      <c r="L154" s="54"/>
      <c r="BA154" s="54" t="s">
        <v>782</v>
      </c>
      <c r="BM154" s="389" t="s">
        <v>554</v>
      </c>
    </row>
    <row r="155" spans="7:65">
      <c r="G155" s="54"/>
      <c r="H155" s="54"/>
      <c r="I155" s="54"/>
      <c r="J155" s="54"/>
      <c r="K155" s="54"/>
      <c r="L155" s="54"/>
      <c r="BA155" s="54" t="s">
        <v>783</v>
      </c>
      <c r="BM155" s="389" t="s">
        <v>555</v>
      </c>
    </row>
    <row r="156" spans="7:65">
      <c r="G156" s="54"/>
      <c r="H156" s="54"/>
      <c r="I156" s="54"/>
      <c r="J156" s="54"/>
      <c r="K156" s="54"/>
      <c r="L156" s="54"/>
      <c r="BA156" s="54" t="s">
        <v>81</v>
      </c>
      <c r="BM156" s="389" t="s">
        <v>100</v>
      </c>
    </row>
    <row r="157" spans="7:65">
      <c r="G157" s="54"/>
      <c r="H157" s="54"/>
      <c r="I157" s="54"/>
      <c r="J157" s="54"/>
      <c r="K157" s="54"/>
      <c r="L157" s="54"/>
      <c r="BA157" s="54" t="s">
        <v>784</v>
      </c>
      <c r="BM157" s="389" t="s">
        <v>1089</v>
      </c>
    </row>
    <row r="158" spans="7:65">
      <c r="G158" s="54"/>
      <c r="H158" s="54"/>
      <c r="I158" s="54"/>
      <c r="J158" s="54"/>
      <c r="K158" s="54"/>
      <c r="L158" s="54"/>
      <c r="BA158" s="54" t="s">
        <v>785</v>
      </c>
      <c r="BM158" s="389" t="s">
        <v>556</v>
      </c>
    </row>
    <row r="159" spans="7:65">
      <c r="G159" s="54"/>
      <c r="H159" s="54"/>
      <c r="I159" s="54"/>
      <c r="J159" s="54"/>
      <c r="K159" s="54"/>
      <c r="L159" s="54"/>
      <c r="BA159" s="54" t="s">
        <v>786</v>
      </c>
      <c r="BM159" s="389" t="s">
        <v>557</v>
      </c>
    </row>
    <row r="160" spans="7:65">
      <c r="G160" s="54"/>
      <c r="H160" s="54"/>
      <c r="I160" s="54"/>
      <c r="J160" s="54"/>
      <c r="K160" s="54"/>
      <c r="L160" s="54"/>
      <c r="BA160" s="54" t="s">
        <v>787</v>
      </c>
      <c r="BM160" s="389" t="s">
        <v>558</v>
      </c>
    </row>
    <row r="161" spans="7:65">
      <c r="G161" s="54"/>
      <c r="H161" s="54"/>
      <c r="I161" s="54"/>
      <c r="J161" s="54"/>
      <c r="K161" s="54"/>
      <c r="L161" s="54"/>
      <c r="BA161" s="54" t="s">
        <v>788</v>
      </c>
      <c r="BM161" s="389" t="s">
        <v>559</v>
      </c>
    </row>
    <row r="162" spans="7:65">
      <c r="G162" s="54"/>
      <c r="H162" s="54"/>
      <c r="I162" s="54"/>
      <c r="J162" s="54"/>
      <c r="K162" s="54"/>
      <c r="L162" s="54"/>
      <c r="BA162" s="54" t="s">
        <v>789</v>
      </c>
      <c r="BM162" s="389" t="s">
        <v>560</v>
      </c>
    </row>
    <row r="163" spans="7:65">
      <c r="G163" s="54"/>
      <c r="H163" s="54"/>
      <c r="I163" s="54"/>
      <c r="J163" s="54"/>
      <c r="K163" s="54"/>
      <c r="L163" s="54"/>
      <c r="BA163" s="54" t="s">
        <v>790</v>
      </c>
      <c r="BM163" s="54" t="s">
        <v>561</v>
      </c>
    </row>
    <row r="164" spans="7:65">
      <c r="G164" s="54"/>
      <c r="H164" s="54"/>
      <c r="I164" s="54"/>
      <c r="J164" s="54"/>
      <c r="K164" s="54"/>
      <c r="L164" s="54"/>
      <c r="BA164" s="54" t="s">
        <v>791</v>
      </c>
      <c r="BM164" s="389" t="s">
        <v>562</v>
      </c>
    </row>
    <row r="165" spans="7:65">
      <c r="G165" s="54"/>
      <c r="H165" s="54"/>
      <c r="I165" s="54"/>
      <c r="J165" s="54"/>
      <c r="K165" s="54"/>
      <c r="L165" s="54"/>
      <c r="BA165" s="54" t="s">
        <v>792</v>
      </c>
      <c r="BM165" s="389" t="s">
        <v>563</v>
      </c>
    </row>
    <row r="166" spans="7:65">
      <c r="G166" s="54"/>
      <c r="H166" s="54"/>
      <c r="I166" s="54"/>
      <c r="J166" s="54"/>
      <c r="K166" s="54"/>
      <c r="L166" s="54"/>
      <c r="BA166" s="54" t="s">
        <v>793</v>
      </c>
      <c r="BM166" s="389" t="s">
        <v>564</v>
      </c>
    </row>
    <row r="167" spans="7:65">
      <c r="G167" s="54"/>
      <c r="H167" s="54"/>
      <c r="I167" s="54"/>
      <c r="J167" s="54"/>
      <c r="K167" s="54"/>
      <c r="L167" s="54"/>
      <c r="BA167" s="54" t="s">
        <v>794</v>
      </c>
      <c r="BM167" s="389" t="s">
        <v>565</v>
      </c>
    </row>
    <row r="168" spans="7:65">
      <c r="G168" s="54"/>
      <c r="H168" s="54"/>
      <c r="I168" s="54"/>
      <c r="J168" s="54"/>
      <c r="K168" s="54"/>
      <c r="L168" s="54"/>
      <c r="BA168" s="54" t="s">
        <v>795</v>
      </c>
      <c r="BM168" s="389" t="s">
        <v>566</v>
      </c>
    </row>
    <row r="169" spans="7:65">
      <c r="G169" s="54"/>
      <c r="H169" s="54"/>
      <c r="I169" s="54"/>
      <c r="J169" s="54"/>
      <c r="K169" s="54"/>
      <c r="L169" s="54"/>
      <c r="BA169" s="54" t="s">
        <v>796</v>
      </c>
      <c r="BM169" s="389" t="s">
        <v>1090</v>
      </c>
    </row>
    <row r="170" spans="7:65">
      <c r="G170" s="54"/>
      <c r="H170" s="54"/>
      <c r="I170" s="54"/>
      <c r="J170" s="54"/>
      <c r="K170" s="54"/>
      <c r="L170" s="54"/>
      <c r="BA170" s="54" t="s">
        <v>797</v>
      </c>
      <c r="BM170" s="389" t="s">
        <v>567</v>
      </c>
    </row>
    <row r="171" spans="7:65" ht="15">
      <c r="G171" s="54"/>
      <c r="H171" s="54"/>
      <c r="I171" s="54"/>
      <c r="J171" s="54"/>
      <c r="K171" s="54"/>
      <c r="L171" s="54"/>
      <c r="BA171" s="398" t="s">
        <v>798</v>
      </c>
      <c r="BM171" s="389" t="s">
        <v>96</v>
      </c>
    </row>
    <row r="172" spans="7:65">
      <c r="G172" s="54"/>
      <c r="H172" s="54"/>
      <c r="I172" s="54"/>
      <c r="J172" s="54"/>
      <c r="K172" s="54"/>
      <c r="L172" s="54"/>
      <c r="BA172" s="54" t="s">
        <v>822</v>
      </c>
      <c r="BM172" s="389" t="s">
        <v>568</v>
      </c>
    </row>
    <row r="173" spans="7:65">
      <c r="G173" s="54"/>
      <c r="H173" s="54"/>
      <c r="I173" s="54"/>
      <c r="J173" s="54"/>
      <c r="K173" s="54"/>
      <c r="L173" s="54"/>
      <c r="BA173" s="54" t="s">
        <v>823</v>
      </c>
      <c r="BM173" s="389" t="s">
        <v>569</v>
      </c>
    </row>
    <row r="174" spans="7:65">
      <c r="G174" s="54"/>
      <c r="H174" s="54"/>
      <c r="I174" s="54"/>
      <c r="J174" s="54"/>
      <c r="K174" s="54"/>
      <c r="L174" s="54"/>
      <c r="BA174" s="54" t="s">
        <v>824</v>
      </c>
      <c r="BM174" s="389" t="s">
        <v>570</v>
      </c>
    </row>
    <row r="175" spans="7:65" ht="15">
      <c r="G175" s="54"/>
      <c r="H175" s="54"/>
      <c r="I175" s="54"/>
      <c r="J175" s="54"/>
      <c r="K175" s="54"/>
      <c r="L175" s="54"/>
      <c r="BA175" s="398" t="s">
        <v>799</v>
      </c>
      <c r="BM175" s="389" t="s">
        <v>571</v>
      </c>
    </row>
    <row r="176" spans="7:65">
      <c r="G176" s="54"/>
      <c r="H176" s="54"/>
      <c r="I176" s="54"/>
      <c r="J176" s="54"/>
      <c r="K176" s="54"/>
      <c r="L176" s="54"/>
      <c r="BA176" s="54" t="s">
        <v>800</v>
      </c>
      <c r="BM176" s="389" t="s">
        <v>572</v>
      </c>
    </row>
    <row r="177" spans="7:65" ht="15">
      <c r="G177" s="54"/>
      <c r="H177" s="54"/>
      <c r="I177" s="54"/>
      <c r="J177" s="54"/>
      <c r="K177" s="54"/>
      <c r="L177" s="54"/>
      <c r="BA177" s="398" t="s">
        <v>801</v>
      </c>
      <c r="BM177" s="389" t="s">
        <v>573</v>
      </c>
    </row>
    <row r="178" spans="7:65">
      <c r="G178" s="54"/>
      <c r="H178" s="54"/>
      <c r="I178" s="54"/>
      <c r="J178" s="54"/>
      <c r="K178" s="54"/>
      <c r="L178" s="54"/>
      <c r="BA178" s="54" t="s">
        <v>802</v>
      </c>
      <c r="BM178" s="389" t="s">
        <v>1091</v>
      </c>
    </row>
    <row r="179" spans="7:65">
      <c r="G179" s="54"/>
      <c r="H179" s="54"/>
      <c r="I179" s="54"/>
      <c r="J179" s="54"/>
      <c r="K179" s="54"/>
      <c r="L179" s="54"/>
      <c r="BA179" s="54" t="s">
        <v>803</v>
      </c>
      <c r="BM179" s="389" t="s">
        <v>82</v>
      </c>
    </row>
    <row r="180" spans="7:65">
      <c r="G180" s="54"/>
      <c r="H180" s="54"/>
      <c r="I180" s="54"/>
      <c r="J180" s="54"/>
      <c r="K180" s="54"/>
      <c r="L180" s="54"/>
      <c r="BA180" s="54" t="s">
        <v>804</v>
      </c>
      <c r="BM180" s="389" t="s">
        <v>574</v>
      </c>
    </row>
    <row r="181" spans="7:65">
      <c r="G181" s="54"/>
      <c r="H181" s="54"/>
      <c r="I181" s="54"/>
      <c r="J181" s="54"/>
      <c r="K181" s="54"/>
      <c r="L181" s="54"/>
      <c r="BA181" s="54" t="s">
        <v>805</v>
      </c>
      <c r="BM181" s="389" t="s">
        <v>575</v>
      </c>
    </row>
    <row r="182" spans="7:65" ht="15">
      <c r="G182" s="54"/>
      <c r="H182" s="54"/>
      <c r="I182" s="54"/>
      <c r="J182" s="54"/>
      <c r="K182" s="54"/>
      <c r="L182" s="54"/>
      <c r="BA182" s="398" t="s">
        <v>806</v>
      </c>
      <c r="BM182" s="389" t="s">
        <v>576</v>
      </c>
    </row>
    <row r="183" spans="7:65">
      <c r="G183" s="54"/>
      <c r="H183" s="54"/>
      <c r="I183" s="54"/>
      <c r="J183" s="54"/>
      <c r="K183" s="54"/>
      <c r="L183" s="54"/>
      <c r="BA183" s="54" t="s">
        <v>807</v>
      </c>
      <c r="BM183" s="389" t="s">
        <v>577</v>
      </c>
    </row>
    <row r="184" spans="7:65">
      <c r="G184" s="54"/>
      <c r="H184" s="54"/>
      <c r="I184" s="54"/>
      <c r="J184" s="54"/>
      <c r="K184" s="54"/>
      <c r="L184" s="54"/>
      <c r="BA184" s="54" t="s">
        <v>808</v>
      </c>
      <c r="BM184" s="389" t="s">
        <v>578</v>
      </c>
    </row>
    <row r="185" spans="7:65">
      <c r="G185" s="54"/>
      <c r="H185" s="54"/>
      <c r="I185" s="54"/>
      <c r="J185" s="54"/>
      <c r="K185" s="54"/>
      <c r="L185" s="54"/>
      <c r="BA185" s="54" t="s">
        <v>809</v>
      </c>
      <c r="BM185" s="389" t="s">
        <v>579</v>
      </c>
    </row>
    <row r="186" spans="7:65">
      <c r="G186" s="54"/>
      <c r="H186" s="54"/>
      <c r="I186" s="54"/>
      <c r="J186" s="54"/>
      <c r="K186" s="54"/>
      <c r="L186" s="54"/>
      <c r="BA186" s="54" t="s">
        <v>810</v>
      </c>
      <c r="BM186" s="389" t="s">
        <v>580</v>
      </c>
    </row>
    <row r="187" spans="7:65">
      <c r="G187" s="54"/>
      <c r="H187" s="54"/>
      <c r="I187" s="54"/>
      <c r="J187" s="54"/>
      <c r="K187" s="54"/>
      <c r="L187" s="54"/>
      <c r="BA187" s="54" t="s">
        <v>811</v>
      </c>
      <c r="BM187" s="389" t="s">
        <v>83</v>
      </c>
    </row>
    <row r="188" spans="7:65">
      <c r="G188" s="54"/>
      <c r="H188" s="54"/>
      <c r="I188" s="54"/>
      <c r="J188" s="54"/>
      <c r="K188" s="54"/>
      <c r="L188" s="54"/>
      <c r="BA188" s="54" t="s">
        <v>812</v>
      </c>
      <c r="BM188" s="389" t="s">
        <v>581</v>
      </c>
    </row>
    <row r="189" spans="7:65" ht="15">
      <c r="G189" s="54"/>
      <c r="H189" s="54"/>
      <c r="I189" s="54"/>
      <c r="J189" s="54"/>
      <c r="K189" s="54"/>
      <c r="L189" s="54"/>
      <c r="BA189" s="398" t="s">
        <v>813</v>
      </c>
      <c r="BM189" s="389" t="s">
        <v>582</v>
      </c>
    </row>
    <row r="190" spans="7:65">
      <c r="G190" s="54"/>
      <c r="H190" s="54"/>
      <c r="I190" s="54"/>
      <c r="J190" s="54"/>
      <c r="K190" s="54"/>
      <c r="L190" s="54"/>
      <c r="BA190" s="54" t="s">
        <v>814</v>
      </c>
      <c r="BM190" s="389" t="s">
        <v>583</v>
      </c>
    </row>
    <row r="191" spans="7:65" ht="15">
      <c r="G191" s="54"/>
      <c r="H191" s="54"/>
      <c r="I191" s="54"/>
      <c r="J191" s="54"/>
      <c r="K191" s="54"/>
      <c r="L191" s="54"/>
      <c r="BA191" s="398" t="s">
        <v>815</v>
      </c>
      <c r="BM191" s="389" t="s">
        <v>584</v>
      </c>
    </row>
    <row r="192" spans="7:65">
      <c r="G192" s="54"/>
      <c r="H192" s="54"/>
      <c r="I192" s="54"/>
      <c r="J192" s="54"/>
      <c r="K192" s="54"/>
      <c r="L192" s="54"/>
      <c r="BA192" s="54" t="s">
        <v>816</v>
      </c>
      <c r="BM192" s="389" t="s">
        <v>585</v>
      </c>
    </row>
    <row r="193" spans="7:65">
      <c r="G193" s="54"/>
      <c r="H193" s="54"/>
      <c r="I193" s="54"/>
      <c r="J193" s="54"/>
      <c r="K193" s="54"/>
      <c r="L193" s="54"/>
      <c r="BM193" s="389" t="s">
        <v>586</v>
      </c>
    </row>
    <row r="194" spans="7:65">
      <c r="G194" s="54"/>
      <c r="H194" s="54"/>
      <c r="I194" s="54"/>
      <c r="J194" s="54"/>
      <c r="K194" s="54"/>
      <c r="L194" s="54"/>
      <c r="BM194" s="389" t="s">
        <v>587</v>
      </c>
    </row>
    <row r="195" spans="7:65">
      <c r="G195" s="54"/>
      <c r="H195" s="54"/>
      <c r="I195" s="54"/>
      <c r="J195" s="54"/>
      <c r="K195" s="54"/>
      <c r="L195" s="54"/>
      <c r="BM195" s="389" t="s">
        <v>588</v>
      </c>
    </row>
    <row r="196" spans="7:65">
      <c r="G196" s="54"/>
      <c r="H196" s="54"/>
      <c r="I196" s="54"/>
      <c r="J196" s="54"/>
      <c r="K196" s="54"/>
      <c r="L196" s="54"/>
      <c r="BM196" s="389" t="s">
        <v>589</v>
      </c>
    </row>
    <row r="197" spans="7:65">
      <c r="G197" s="54"/>
      <c r="H197" s="54"/>
      <c r="I197" s="54"/>
      <c r="J197" s="54"/>
      <c r="K197" s="54"/>
      <c r="L197" s="54"/>
      <c r="BM197" s="389" t="s">
        <v>590</v>
      </c>
    </row>
    <row r="198" spans="7:65">
      <c r="G198" s="54"/>
      <c r="H198" s="54"/>
      <c r="I198" s="54"/>
      <c r="J198" s="54"/>
      <c r="K198" s="54"/>
      <c r="L198" s="54"/>
      <c r="BM198" s="389" t="s">
        <v>591</v>
      </c>
    </row>
    <row r="199" spans="7:65">
      <c r="G199" s="54"/>
      <c r="H199" s="54"/>
      <c r="I199" s="54"/>
      <c r="J199" s="54"/>
      <c r="K199" s="54"/>
      <c r="L199" s="54"/>
      <c r="BM199" s="389" t="s">
        <v>592</v>
      </c>
    </row>
    <row r="200" spans="7:65">
      <c r="G200" s="54"/>
      <c r="H200" s="54"/>
      <c r="I200" s="54"/>
      <c r="J200" s="54"/>
      <c r="K200" s="54"/>
      <c r="L200" s="54"/>
      <c r="BM200" s="389" t="s">
        <v>593</v>
      </c>
    </row>
    <row r="201" spans="7:65">
      <c r="G201" s="54"/>
      <c r="H201" s="54"/>
      <c r="I201" s="54"/>
      <c r="J201" s="54"/>
      <c r="K201" s="54"/>
      <c r="L201" s="54"/>
      <c r="BM201" s="389" t="s">
        <v>594</v>
      </c>
    </row>
    <row r="202" spans="7:65">
      <c r="G202" s="54"/>
      <c r="H202" s="54"/>
      <c r="I202" s="54"/>
      <c r="J202" s="54"/>
      <c r="K202" s="54"/>
      <c r="L202" s="54"/>
      <c r="BM202" s="389" t="s">
        <v>595</v>
      </c>
    </row>
    <row r="203" spans="7:65">
      <c r="G203" s="54"/>
      <c r="H203" s="54"/>
      <c r="I203" s="54"/>
      <c r="J203" s="54"/>
      <c r="K203" s="54"/>
      <c r="L203" s="54"/>
      <c r="BM203" s="389" t="s">
        <v>596</v>
      </c>
    </row>
    <row r="204" spans="7:65">
      <c r="G204" s="54"/>
      <c r="H204" s="54"/>
      <c r="I204" s="54"/>
      <c r="J204" s="54"/>
      <c r="K204" s="54"/>
      <c r="L204" s="54"/>
      <c r="BM204" s="389" t="s">
        <v>597</v>
      </c>
    </row>
    <row r="205" spans="7:65">
      <c r="G205" s="54"/>
      <c r="H205" s="54"/>
      <c r="I205" s="54"/>
      <c r="J205" s="54"/>
      <c r="K205" s="54"/>
      <c r="L205" s="54"/>
      <c r="BM205" s="389" t="s">
        <v>1092</v>
      </c>
    </row>
    <row r="206" spans="7:65">
      <c r="G206" s="54"/>
      <c r="H206" s="54"/>
      <c r="I206" s="54"/>
      <c r="J206" s="54"/>
      <c r="K206" s="54"/>
      <c r="L206" s="54"/>
      <c r="BM206" s="389" t="s">
        <v>598</v>
      </c>
    </row>
    <row r="207" spans="7:65">
      <c r="G207" s="54"/>
      <c r="H207" s="54"/>
      <c r="I207" s="54"/>
      <c r="J207" s="54"/>
      <c r="K207" s="54"/>
      <c r="L207" s="54"/>
      <c r="BM207" s="54" t="s">
        <v>599</v>
      </c>
    </row>
    <row r="208" spans="7:65">
      <c r="G208" s="54"/>
      <c r="H208" s="54"/>
      <c r="I208" s="54"/>
      <c r="J208" s="54"/>
      <c r="K208" s="54"/>
      <c r="L208" s="54"/>
      <c r="BM208" s="389" t="s">
        <v>600</v>
      </c>
    </row>
    <row r="209" spans="7:65">
      <c r="G209" s="54"/>
      <c r="H209" s="54"/>
      <c r="I209" s="54"/>
      <c r="J209" s="54"/>
      <c r="K209" s="54"/>
      <c r="L209" s="54"/>
      <c r="BM209" s="389" t="s">
        <v>601</v>
      </c>
    </row>
    <row r="210" spans="7:65">
      <c r="G210" s="54"/>
      <c r="H210" s="54"/>
      <c r="I210" s="54"/>
      <c r="J210" s="54"/>
      <c r="K210" s="54"/>
      <c r="L210" s="54"/>
      <c r="BM210" s="389" t="s">
        <v>602</v>
      </c>
    </row>
    <row r="211" spans="7:65">
      <c r="G211" s="54"/>
      <c r="H211" s="54"/>
      <c r="I211" s="54"/>
      <c r="J211" s="54"/>
      <c r="K211" s="54"/>
      <c r="L211" s="54"/>
      <c r="BM211" s="389" t="s">
        <v>603</v>
      </c>
    </row>
    <row r="212" spans="7:65">
      <c r="G212" s="54"/>
      <c r="H212" s="54"/>
      <c r="I212" s="54"/>
      <c r="J212" s="54"/>
      <c r="K212" s="54"/>
      <c r="L212" s="54"/>
      <c r="BM212" s="389" t="s">
        <v>604</v>
      </c>
    </row>
    <row r="213" spans="7:65">
      <c r="G213" s="54"/>
      <c r="H213" s="54"/>
      <c r="I213" s="54"/>
      <c r="J213" s="54"/>
      <c r="K213" s="54"/>
      <c r="L213" s="54"/>
      <c r="BM213" s="389" t="s">
        <v>605</v>
      </c>
    </row>
    <row r="214" spans="7:65">
      <c r="G214" s="54"/>
      <c r="H214" s="54"/>
      <c r="I214" s="54"/>
      <c r="J214" s="54"/>
      <c r="K214" s="54"/>
      <c r="L214" s="54"/>
      <c r="BM214" s="389" t="s">
        <v>606</v>
      </c>
    </row>
    <row r="215" spans="7:65">
      <c r="G215" s="54"/>
      <c r="H215" s="54"/>
      <c r="I215" s="54"/>
      <c r="J215" s="54"/>
      <c r="K215" s="54"/>
      <c r="L215" s="54"/>
      <c r="BM215" s="389" t="s">
        <v>607</v>
      </c>
    </row>
    <row r="216" spans="7:65">
      <c r="G216" s="54"/>
      <c r="H216" s="54"/>
      <c r="I216" s="54"/>
      <c r="J216" s="54"/>
      <c r="K216" s="54"/>
      <c r="L216" s="54"/>
      <c r="BM216" s="389" t="s">
        <v>608</v>
      </c>
    </row>
    <row r="217" spans="7:65">
      <c r="G217" s="54"/>
      <c r="H217" s="54"/>
      <c r="I217" s="54"/>
      <c r="J217" s="54"/>
      <c r="K217" s="54"/>
      <c r="L217" s="54"/>
      <c r="BM217" s="389" t="s">
        <v>609</v>
      </c>
    </row>
    <row r="218" spans="7:65">
      <c r="G218" s="54"/>
      <c r="H218" s="54"/>
      <c r="I218" s="54"/>
      <c r="J218" s="54"/>
      <c r="K218" s="54"/>
      <c r="L218" s="54"/>
      <c r="BM218" s="389" t="s">
        <v>610</v>
      </c>
    </row>
    <row r="219" spans="7:65">
      <c r="G219" s="54"/>
      <c r="H219" s="54"/>
      <c r="I219" s="54"/>
      <c r="J219" s="54"/>
      <c r="K219" s="54"/>
      <c r="L219" s="54"/>
      <c r="BM219" s="389" t="s">
        <v>611</v>
      </c>
    </row>
    <row r="220" spans="7:65">
      <c r="G220" s="54"/>
      <c r="H220" s="54"/>
      <c r="I220" s="54"/>
      <c r="J220" s="54"/>
      <c r="K220" s="54"/>
      <c r="L220" s="54"/>
      <c r="BM220" s="389" t="s">
        <v>612</v>
      </c>
    </row>
    <row r="221" spans="7:65">
      <c r="G221" s="54"/>
      <c r="H221" s="54"/>
      <c r="I221" s="54"/>
      <c r="J221" s="54"/>
      <c r="K221" s="54"/>
      <c r="L221" s="54"/>
      <c r="BM221" s="389" t="s">
        <v>1093</v>
      </c>
    </row>
    <row r="222" spans="7:65">
      <c r="G222" s="54"/>
      <c r="H222" s="54"/>
      <c r="I222" s="54"/>
      <c r="J222" s="54"/>
      <c r="K222" s="54"/>
      <c r="L222" s="54"/>
      <c r="BM222" s="389" t="s">
        <v>613</v>
      </c>
    </row>
    <row r="223" spans="7:65">
      <c r="G223" s="54"/>
      <c r="H223" s="54"/>
      <c r="I223" s="54"/>
      <c r="J223" s="54"/>
      <c r="K223" s="54"/>
      <c r="L223" s="54"/>
      <c r="BM223" s="389" t="s">
        <v>614</v>
      </c>
    </row>
    <row r="224" spans="7:65">
      <c r="G224" s="54"/>
      <c r="H224" s="54"/>
      <c r="I224" s="54"/>
      <c r="J224" s="54"/>
      <c r="K224" s="54"/>
      <c r="L224" s="54"/>
      <c r="BM224" s="389" t="s">
        <v>615</v>
      </c>
    </row>
    <row r="225" spans="7:65">
      <c r="G225" s="54"/>
      <c r="H225" s="54"/>
      <c r="I225" s="54"/>
      <c r="J225" s="54"/>
      <c r="K225" s="54"/>
      <c r="L225" s="54"/>
      <c r="BM225" s="389" t="s">
        <v>616</v>
      </c>
    </row>
    <row r="226" spans="7:65">
      <c r="G226" s="54"/>
      <c r="H226" s="54"/>
      <c r="I226" s="54"/>
      <c r="J226" s="54"/>
      <c r="K226" s="54"/>
      <c r="L226" s="54"/>
      <c r="BM226" s="389" t="s">
        <v>617</v>
      </c>
    </row>
    <row r="227" spans="7:65">
      <c r="G227" s="54"/>
      <c r="H227" s="54"/>
      <c r="I227" s="54"/>
      <c r="J227" s="54"/>
      <c r="K227" s="54"/>
      <c r="L227" s="54"/>
      <c r="BM227" s="389" t="s">
        <v>1094</v>
      </c>
    </row>
    <row r="228" spans="7:65">
      <c r="G228" s="54"/>
      <c r="H228" s="54"/>
      <c r="I228" s="54"/>
      <c r="J228" s="54"/>
      <c r="K228" s="54"/>
      <c r="L228" s="54"/>
      <c r="BM228" s="389" t="s">
        <v>618</v>
      </c>
    </row>
    <row r="229" spans="7:65">
      <c r="G229" s="54"/>
      <c r="H229" s="54"/>
      <c r="I229" s="54"/>
      <c r="J229" s="54"/>
      <c r="K229" s="54"/>
      <c r="L229" s="54"/>
      <c r="BM229" s="389" t="s">
        <v>619</v>
      </c>
    </row>
    <row r="230" spans="7:65">
      <c r="G230" s="54"/>
      <c r="H230" s="54"/>
      <c r="I230" s="54"/>
      <c r="J230" s="54"/>
      <c r="K230" s="54"/>
      <c r="L230" s="54"/>
      <c r="BM230" s="54" t="s">
        <v>620</v>
      </c>
    </row>
    <row r="231" spans="7:65">
      <c r="G231" s="54"/>
      <c r="H231" s="54"/>
      <c r="I231" s="54"/>
      <c r="J231" s="54"/>
      <c r="K231" s="54"/>
      <c r="L231" s="54"/>
      <c r="BM231" s="389" t="s">
        <v>80</v>
      </c>
    </row>
    <row r="232" spans="7:65">
      <c r="G232" s="54"/>
      <c r="H232" s="54"/>
      <c r="I232" s="54"/>
      <c r="J232" s="54"/>
      <c r="K232" s="54"/>
      <c r="L232" s="54"/>
      <c r="BM232" s="54" t="s">
        <v>621</v>
      </c>
    </row>
    <row r="233" spans="7:65">
      <c r="G233" s="54"/>
      <c r="H233" s="54"/>
      <c r="I233" s="54"/>
      <c r="J233" s="54"/>
      <c r="K233" s="54"/>
      <c r="L233" s="54"/>
      <c r="BM233" s="389" t="s">
        <v>622</v>
      </c>
    </row>
    <row r="234" spans="7:65">
      <c r="G234" s="54"/>
      <c r="H234" s="54"/>
      <c r="I234" s="54"/>
      <c r="J234" s="54"/>
      <c r="K234" s="54"/>
      <c r="L234" s="54"/>
      <c r="BM234" s="389" t="s">
        <v>623</v>
      </c>
    </row>
    <row r="235" spans="7:65">
      <c r="G235" s="54"/>
      <c r="H235" s="54"/>
      <c r="I235" s="54"/>
      <c r="J235" s="54"/>
      <c r="K235" s="54"/>
      <c r="L235" s="54"/>
      <c r="BM235" s="389" t="s">
        <v>624</v>
      </c>
    </row>
    <row r="236" spans="7:65">
      <c r="G236" s="54"/>
      <c r="H236" s="54"/>
      <c r="I236" s="54"/>
      <c r="J236" s="54"/>
      <c r="K236" s="54"/>
      <c r="L236" s="54"/>
      <c r="BM236" s="389" t="s">
        <v>625</v>
      </c>
    </row>
    <row r="237" spans="7:65">
      <c r="G237" s="54"/>
      <c r="H237" s="54"/>
      <c r="I237" s="54"/>
      <c r="J237" s="54"/>
      <c r="K237" s="54"/>
      <c r="L237" s="54"/>
      <c r="BM237" s="389" t="s">
        <v>626</v>
      </c>
    </row>
    <row r="238" spans="7:65">
      <c r="G238" s="54"/>
      <c r="H238" s="54"/>
      <c r="I238" s="54"/>
      <c r="J238" s="54"/>
      <c r="K238" s="54"/>
      <c r="L238" s="54"/>
      <c r="BM238" s="389" t="s">
        <v>627</v>
      </c>
    </row>
    <row r="239" spans="7:65">
      <c r="G239" s="54"/>
      <c r="H239" s="54"/>
      <c r="I239" s="54"/>
      <c r="J239" s="54"/>
      <c r="K239" s="54"/>
      <c r="L239" s="54"/>
      <c r="BM239" s="389" t="s">
        <v>628</v>
      </c>
    </row>
    <row r="240" spans="7:65">
      <c r="G240" s="54"/>
      <c r="H240" s="54"/>
      <c r="I240" s="54"/>
      <c r="J240" s="54"/>
      <c r="K240" s="54"/>
      <c r="L240" s="54"/>
      <c r="BM240" s="54" t="s">
        <v>629</v>
      </c>
    </row>
    <row r="241" spans="7:65">
      <c r="G241" s="54"/>
      <c r="H241" s="54"/>
      <c r="I241" s="54"/>
      <c r="J241" s="54"/>
      <c r="K241" s="54"/>
      <c r="L241" s="54"/>
      <c r="BM241" s="389" t="s">
        <v>630</v>
      </c>
    </row>
    <row r="242" spans="7:65">
      <c r="G242" s="54"/>
      <c r="H242" s="54"/>
      <c r="I242" s="54"/>
      <c r="J242" s="54"/>
      <c r="K242" s="54"/>
      <c r="L242" s="54"/>
      <c r="BM242" s="389" t="s">
        <v>631</v>
      </c>
    </row>
    <row r="243" spans="7:65">
      <c r="G243" s="54"/>
      <c r="H243" s="54"/>
      <c r="I243" s="54"/>
      <c r="J243" s="54"/>
      <c r="K243" s="54"/>
      <c r="L243" s="54"/>
      <c r="BM243" s="389" t="s">
        <v>632</v>
      </c>
    </row>
    <row r="244" spans="7:65">
      <c r="G244" s="54"/>
      <c r="H244" s="54"/>
      <c r="I244" s="54"/>
      <c r="J244" s="54"/>
      <c r="K244" s="54"/>
      <c r="L244" s="54"/>
      <c r="BM244" s="389" t="s">
        <v>633</v>
      </c>
    </row>
    <row r="245" spans="7:65">
      <c r="G245" s="54"/>
      <c r="H245" s="54"/>
      <c r="I245" s="54"/>
      <c r="J245" s="54"/>
      <c r="K245" s="54"/>
      <c r="L245" s="54"/>
      <c r="BM245" s="389" t="s">
        <v>634</v>
      </c>
    </row>
    <row r="246" spans="7:65">
      <c r="G246" s="54"/>
      <c r="H246" s="54"/>
      <c r="I246" s="54"/>
      <c r="J246" s="54"/>
      <c r="K246" s="54"/>
      <c r="L246" s="54"/>
      <c r="BM246" s="389" t="s">
        <v>635</v>
      </c>
    </row>
    <row r="247" spans="7:65">
      <c r="G247" s="54"/>
      <c r="H247" s="54"/>
      <c r="I247" s="54"/>
      <c r="J247" s="54"/>
      <c r="K247" s="54"/>
      <c r="L247" s="54"/>
      <c r="BM247" s="389" t="s">
        <v>636</v>
      </c>
    </row>
    <row r="248" spans="7:65">
      <c r="G248" s="54"/>
      <c r="H248" s="54"/>
      <c r="I248" s="54"/>
      <c r="J248" s="54"/>
      <c r="K248" s="54"/>
      <c r="L248" s="54"/>
      <c r="BM248" s="389" t="s">
        <v>637</v>
      </c>
    </row>
    <row r="249" spans="7:65">
      <c r="G249" s="54"/>
      <c r="H249" s="54"/>
      <c r="I249" s="54"/>
      <c r="J249" s="54"/>
      <c r="K249" s="54"/>
      <c r="L249" s="54"/>
      <c r="BM249" s="389" t="s">
        <v>638</v>
      </c>
    </row>
    <row r="250" spans="7:65">
      <c r="G250" s="54"/>
      <c r="H250" s="54"/>
      <c r="I250" s="54"/>
      <c r="J250" s="54"/>
      <c r="K250" s="54"/>
      <c r="L250" s="54"/>
      <c r="BM250" s="389" t="s">
        <v>639</v>
      </c>
    </row>
    <row r="251" spans="7:65">
      <c r="G251" s="54"/>
      <c r="H251" s="54"/>
      <c r="I251" s="54"/>
      <c r="J251" s="54"/>
      <c r="K251" s="54"/>
      <c r="L251" s="54"/>
      <c r="BM251" s="389" t="s">
        <v>640</v>
      </c>
    </row>
    <row r="252" spans="7:65">
      <c r="G252" s="54"/>
      <c r="H252" s="54"/>
      <c r="I252" s="54"/>
      <c r="J252" s="54"/>
      <c r="K252" s="54"/>
      <c r="L252" s="54"/>
      <c r="BM252" s="389" t="s">
        <v>641</v>
      </c>
    </row>
    <row r="253" spans="7:65">
      <c r="G253" s="54"/>
      <c r="H253" s="54"/>
      <c r="I253" s="54"/>
      <c r="J253" s="54"/>
      <c r="K253" s="54"/>
      <c r="L253" s="54"/>
      <c r="BM253" s="389" t="s">
        <v>642</v>
      </c>
    </row>
    <row r="254" spans="7:65">
      <c r="G254" s="54"/>
      <c r="H254" s="54"/>
      <c r="I254" s="54"/>
      <c r="J254" s="54"/>
      <c r="K254" s="54"/>
      <c r="L254" s="54"/>
      <c r="BM254" s="389" t="s">
        <v>1095</v>
      </c>
    </row>
    <row r="255" spans="7:65">
      <c r="G255" s="54"/>
      <c r="H255" s="54"/>
      <c r="I255" s="54"/>
      <c r="J255" s="54"/>
      <c r="K255" s="54"/>
      <c r="L255" s="54"/>
      <c r="BM255" s="389" t="s">
        <v>643</v>
      </c>
    </row>
    <row r="256" spans="7:65">
      <c r="G256" s="54"/>
      <c r="H256" s="54"/>
      <c r="I256" s="54"/>
      <c r="J256" s="54"/>
      <c r="K256" s="54"/>
      <c r="L256" s="54"/>
      <c r="BM256" s="389" t="s">
        <v>644</v>
      </c>
    </row>
    <row r="257" spans="7:65">
      <c r="G257" s="54"/>
      <c r="H257" s="54"/>
      <c r="I257" s="54"/>
      <c r="J257" s="54"/>
      <c r="K257" s="54"/>
      <c r="L257" s="54"/>
      <c r="BM257" s="389" t="s">
        <v>645</v>
      </c>
    </row>
    <row r="258" spans="7:65">
      <c r="G258" s="54"/>
      <c r="H258" s="54"/>
      <c r="I258" s="54"/>
      <c r="J258" s="54"/>
      <c r="K258" s="54"/>
      <c r="L258" s="54"/>
      <c r="BM258" s="389" t="s">
        <v>1096</v>
      </c>
    </row>
    <row r="259" spans="7:65">
      <c r="G259" s="54"/>
      <c r="H259" s="54"/>
      <c r="I259" s="54"/>
      <c r="J259" s="54"/>
      <c r="K259" s="54"/>
      <c r="L259" s="54"/>
      <c r="BM259" s="54" t="s">
        <v>646</v>
      </c>
    </row>
    <row r="260" spans="7:65">
      <c r="G260" s="54"/>
      <c r="H260" s="54"/>
      <c r="I260" s="54"/>
      <c r="J260" s="54"/>
      <c r="K260" s="54"/>
      <c r="L260" s="54"/>
      <c r="BM260" s="389" t="s">
        <v>647</v>
      </c>
    </row>
    <row r="261" spans="7:65">
      <c r="G261" s="54"/>
      <c r="H261" s="54"/>
      <c r="I261" s="54"/>
      <c r="J261" s="54"/>
      <c r="K261" s="54"/>
      <c r="L261" s="54"/>
      <c r="BM261" s="389" t="s">
        <v>648</v>
      </c>
    </row>
  </sheetData>
  <autoFilter ref="A3:CH99">
    <sortState ref="A11:CH80">
      <sortCondition ref="H3:H99"/>
    </sortState>
  </autoFilter>
  <phoneticPr fontId="28" type="noConversion"/>
  <dataValidations count="5">
    <dataValidation type="textLength" showInputMessage="1" showErrorMessage="1" sqref="M36 M55:M56 N12 M33 M81:M86">
      <formula1>0</formula1>
      <formula2>150</formula2>
    </dataValidation>
    <dataValidation type="list" allowBlank="1" showInputMessage="1" showErrorMessage="1" sqref="F4:F99">
      <formula1>$BA$131:$BA$193</formula1>
    </dataValidation>
    <dataValidation type="list" allowBlank="1" showInputMessage="1" showErrorMessage="1" sqref="E4:E99">
      <formula1>$BA$115:$BA$128</formula1>
    </dataValidation>
    <dataValidation type="list" allowBlank="1" showInputMessage="1" showErrorMessage="1" sqref="D4:D99">
      <formula1>$BA$101:$BA$106</formula1>
    </dataValidation>
    <dataValidation type="list" allowBlank="1" showInputMessage="1" showErrorMessage="1" sqref="A4:A99">
      <formula1>$BB$2:$BB$98</formula1>
    </dataValidation>
  </dataValidations>
  <pageMargins left="0.78749999999999998" right="0.78749999999999998" top="1.0631944444444446" bottom="1.0631944444444446" header="0.51180555555555551" footer="0.51180555555555551"/>
  <pageSetup paperSize="9" scale="4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[1]Custom_lists!#REF!</xm:f>
          </x14:formula1>
          <xm:sqref>D4:D28 A4:A99 E4:E99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CF195"/>
  <sheetViews>
    <sheetView zoomScale="80" zoomScaleNormal="80" workbookViewId="0">
      <selection activeCell="Q5" sqref="Q5"/>
    </sheetView>
  </sheetViews>
  <sheetFormatPr defaultColWidth="11.42578125" defaultRowHeight="12.75"/>
  <cols>
    <col min="1" max="1" width="10.42578125" style="456" bestFit="1" customWidth="1"/>
    <col min="2" max="2" width="15.28515625" style="456" bestFit="1" customWidth="1"/>
    <col min="3" max="3" width="9" style="456" bestFit="1" customWidth="1"/>
    <col min="4" max="4" width="25.140625" style="456" bestFit="1" customWidth="1"/>
    <col min="5" max="5" width="13.28515625" style="458" bestFit="1" customWidth="1"/>
    <col min="6" max="6" width="15.28515625" style="456" customWidth="1"/>
    <col min="7" max="7" width="17.42578125" style="456" bestFit="1" customWidth="1"/>
    <col min="8" max="8" width="16.140625" style="456" bestFit="1" customWidth="1"/>
    <col min="9" max="9" width="14.5703125" style="456" bestFit="1" customWidth="1"/>
    <col min="10" max="10" width="18.140625" style="456" bestFit="1" customWidth="1"/>
    <col min="11" max="11" width="16.28515625" style="456" bestFit="1" customWidth="1"/>
    <col min="12" max="12" width="9.28515625" style="456" bestFit="1" customWidth="1"/>
    <col min="13" max="13" width="11.85546875" style="456" bestFit="1" customWidth="1"/>
    <col min="14" max="15" width="11.28515625" style="456" bestFit="1" customWidth="1"/>
    <col min="16" max="16" width="10.85546875" style="456" bestFit="1" customWidth="1"/>
    <col min="17" max="17" width="33.28515625" style="458" bestFit="1" customWidth="1"/>
    <col min="18" max="52" width="11.42578125" style="25" customWidth="1"/>
    <col min="53" max="53" width="98.7109375" style="25" bestFit="1" customWidth="1"/>
    <col min="54" max="54" width="66.28515625" style="25" bestFit="1" customWidth="1"/>
    <col min="55" max="55" width="11.42578125" style="25"/>
    <col min="56" max="56" width="59.5703125" style="25" bestFit="1" customWidth="1"/>
    <col min="57" max="59" width="11.42578125" style="25"/>
    <col min="60" max="60" width="60.85546875" style="25" bestFit="1" customWidth="1"/>
    <col min="61" max="61" width="34.140625" style="25" bestFit="1" customWidth="1"/>
    <col min="62" max="62" width="11.42578125" style="25"/>
    <col min="63" max="63" width="8.28515625" style="25" bestFit="1" customWidth="1"/>
    <col min="64" max="64" width="11.42578125" style="25"/>
    <col min="65" max="65" width="39.140625" style="25" bestFit="1" customWidth="1"/>
    <col min="66" max="66" width="11.42578125" style="25"/>
    <col min="67" max="67" width="57.7109375" style="25" bestFit="1" customWidth="1"/>
    <col min="68" max="72" width="11.42578125" style="25"/>
    <col min="73" max="73" width="55.5703125" style="25" bestFit="1" customWidth="1"/>
    <col min="74" max="77" width="11.42578125" style="25"/>
    <col min="78" max="78" width="61.85546875" style="25" bestFit="1" customWidth="1"/>
    <col min="79" max="80" width="11.42578125" style="25"/>
    <col min="81" max="81" width="52" style="25" bestFit="1" customWidth="1"/>
    <col min="82" max="82" width="30.42578125" style="25" bestFit="1" customWidth="1"/>
    <col min="83" max="83" width="11.42578125" style="25"/>
    <col min="84" max="84" width="27.7109375" style="25" bestFit="1" customWidth="1"/>
    <col min="85" max="16384" width="11.42578125" style="25"/>
  </cols>
  <sheetData>
    <row r="1" spans="1:81" ht="30.75" thickBot="1">
      <c r="A1" s="87" t="s">
        <v>294</v>
      </c>
      <c r="B1" s="442"/>
      <c r="C1" s="442"/>
      <c r="D1" s="444"/>
      <c r="E1" s="442"/>
      <c r="F1" s="444"/>
      <c r="G1" s="444"/>
      <c r="H1" s="444"/>
      <c r="I1" s="444"/>
      <c r="J1" s="444"/>
      <c r="K1" s="444"/>
      <c r="L1" s="444"/>
      <c r="N1" s="444"/>
      <c r="O1" s="444"/>
      <c r="P1" s="445" t="s">
        <v>0</v>
      </c>
      <c r="Q1" s="590" t="s">
        <v>1812</v>
      </c>
      <c r="BA1" s="459" t="s">
        <v>422</v>
      </c>
      <c r="BB1" s="460" t="s">
        <v>835</v>
      </c>
      <c r="BD1" s="166" t="s">
        <v>434</v>
      </c>
      <c r="BE1" s="461"/>
      <c r="BF1" s="461"/>
      <c r="BH1" s="25" t="s">
        <v>469</v>
      </c>
      <c r="BM1" s="166" t="s">
        <v>649</v>
      </c>
      <c r="BO1" s="25" t="s">
        <v>672</v>
      </c>
      <c r="BU1" s="166" t="s">
        <v>709</v>
      </c>
      <c r="BZ1" s="25" t="s">
        <v>726</v>
      </c>
      <c r="CC1" s="25" t="s">
        <v>754</v>
      </c>
    </row>
    <row r="2" spans="1:81" ht="16.5" thickBot="1">
      <c r="A2" s="446"/>
      <c r="B2" s="446"/>
      <c r="C2" s="446"/>
      <c r="D2" s="446"/>
      <c r="E2" s="446"/>
      <c r="F2" s="446"/>
      <c r="G2" s="447"/>
      <c r="H2" s="447"/>
      <c r="I2" s="447"/>
      <c r="J2" s="447"/>
      <c r="K2" s="447"/>
      <c r="L2" s="447"/>
      <c r="N2" s="447"/>
      <c r="O2" s="447"/>
      <c r="P2" s="445" t="s">
        <v>256</v>
      </c>
      <c r="Q2" s="454">
        <v>2016</v>
      </c>
      <c r="BA2" s="462" t="s">
        <v>343</v>
      </c>
      <c r="BB2" s="462" t="s">
        <v>344</v>
      </c>
      <c r="BD2" s="25" t="s">
        <v>439</v>
      </c>
      <c r="BE2" s="461"/>
      <c r="BF2" s="461"/>
      <c r="BH2" s="25" t="s">
        <v>468</v>
      </c>
      <c r="BM2" s="463" t="s">
        <v>481</v>
      </c>
      <c r="BO2" s="25" t="s">
        <v>118</v>
      </c>
      <c r="BU2" s="25" t="s">
        <v>712</v>
      </c>
      <c r="BZ2" s="25" t="s">
        <v>181</v>
      </c>
      <c r="CC2" s="25" t="s">
        <v>271</v>
      </c>
    </row>
    <row r="3" spans="1:81" ht="77.25" thickBot="1">
      <c r="A3" s="591" t="s">
        <v>1</v>
      </c>
      <c r="B3" s="591" t="s">
        <v>67</v>
      </c>
      <c r="C3" s="591" t="s">
        <v>65</v>
      </c>
      <c r="D3" s="591" t="s">
        <v>9</v>
      </c>
      <c r="E3" s="131" t="s">
        <v>305</v>
      </c>
      <c r="F3" s="591" t="s">
        <v>286</v>
      </c>
      <c r="G3" s="591" t="s">
        <v>287</v>
      </c>
      <c r="H3" s="591" t="s">
        <v>288</v>
      </c>
      <c r="I3" s="591" t="s">
        <v>289</v>
      </c>
      <c r="J3" s="591" t="s">
        <v>70</v>
      </c>
      <c r="K3" s="591" t="s">
        <v>71</v>
      </c>
      <c r="L3" s="592" t="s">
        <v>290</v>
      </c>
      <c r="M3" s="591" t="s">
        <v>72</v>
      </c>
      <c r="N3" s="591" t="s">
        <v>291</v>
      </c>
      <c r="O3" s="591" t="s">
        <v>419</v>
      </c>
      <c r="P3" s="591" t="s">
        <v>420</v>
      </c>
      <c r="Q3" s="131" t="s">
        <v>308</v>
      </c>
      <c r="BA3" s="462" t="s">
        <v>345</v>
      </c>
      <c r="BB3" s="462" t="s">
        <v>346</v>
      </c>
      <c r="BD3" s="25" t="s">
        <v>223</v>
      </c>
      <c r="BE3" s="461"/>
      <c r="BF3" s="461"/>
      <c r="BH3" s="25" t="s">
        <v>470</v>
      </c>
      <c r="BM3" s="463" t="s">
        <v>482</v>
      </c>
      <c r="BO3" s="25" t="s">
        <v>120</v>
      </c>
      <c r="BU3" s="25" t="s">
        <v>713</v>
      </c>
      <c r="BZ3" s="25" t="s">
        <v>738</v>
      </c>
      <c r="CC3" s="25" t="s">
        <v>272</v>
      </c>
    </row>
    <row r="4" spans="1:81" ht="102">
      <c r="A4" s="582" t="s">
        <v>338</v>
      </c>
      <c r="B4" s="593" t="s">
        <v>338</v>
      </c>
      <c r="C4" s="593">
        <v>2015</v>
      </c>
      <c r="D4" s="583" t="s">
        <v>18</v>
      </c>
      <c r="E4" s="593" t="s">
        <v>7</v>
      </c>
      <c r="F4" s="594" t="s">
        <v>1193</v>
      </c>
      <c r="G4" s="594" t="s">
        <v>1173</v>
      </c>
      <c r="H4" s="594" t="s">
        <v>1139</v>
      </c>
      <c r="I4" s="594" t="s">
        <v>1141</v>
      </c>
      <c r="J4" s="595" t="s">
        <v>472</v>
      </c>
      <c r="K4" s="470" t="s">
        <v>1174</v>
      </c>
      <c r="L4" s="448" t="s">
        <v>1170</v>
      </c>
      <c r="M4" s="593" t="s">
        <v>73</v>
      </c>
      <c r="N4" s="470"/>
      <c r="O4" s="470">
        <v>6</v>
      </c>
      <c r="P4" s="596">
        <f t="shared" ref="P4:P9" si="0">O4+N4</f>
        <v>6</v>
      </c>
      <c r="Q4" s="597" t="s">
        <v>1494</v>
      </c>
      <c r="BA4" s="464" t="s">
        <v>347</v>
      </c>
      <c r="BB4" s="464" t="s">
        <v>348</v>
      </c>
      <c r="BD4" s="25" t="s">
        <v>440</v>
      </c>
      <c r="BE4" s="461"/>
      <c r="BF4" s="461"/>
      <c r="BH4" s="25" t="s">
        <v>475</v>
      </c>
      <c r="BM4" s="463" t="s">
        <v>483</v>
      </c>
      <c r="BO4" s="25" t="s">
        <v>124</v>
      </c>
      <c r="BU4" s="25" t="s">
        <v>714</v>
      </c>
      <c r="BZ4" s="25" t="s">
        <v>56</v>
      </c>
      <c r="CC4" s="25" t="s">
        <v>273</v>
      </c>
    </row>
    <row r="5" spans="1:81" s="600" customFormat="1" ht="102">
      <c r="A5" s="449" t="s">
        <v>338</v>
      </c>
      <c r="B5" s="593" t="s">
        <v>338</v>
      </c>
      <c r="C5" s="593">
        <v>2015</v>
      </c>
      <c r="D5" s="583" t="s">
        <v>20</v>
      </c>
      <c r="E5" s="471" t="s">
        <v>7</v>
      </c>
      <c r="F5" s="598" t="s">
        <v>1172</v>
      </c>
      <c r="G5" s="598" t="s">
        <v>1173</v>
      </c>
      <c r="H5" s="598" t="s">
        <v>1139</v>
      </c>
      <c r="I5" s="598" t="s">
        <v>1141</v>
      </c>
      <c r="J5" s="527" t="s">
        <v>472</v>
      </c>
      <c r="K5" s="599" t="s">
        <v>1174</v>
      </c>
      <c r="L5" s="448" t="s">
        <v>1170</v>
      </c>
      <c r="M5" s="593" t="s">
        <v>73</v>
      </c>
      <c r="N5" s="470"/>
      <c r="O5" s="470">
        <v>48</v>
      </c>
      <c r="P5" s="596">
        <f t="shared" si="0"/>
        <v>48</v>
      </c>
      <c r="Q5" s="597" t="s">
        <v>1494</v>
      </c>
      <c r="BA5" s="601"/>
      <c r="BB5" s="601"/>
      <c r="BE5" s="602"/>
      <c r="BF5" s="602"/>
      <c r="BM5" s="603"/>
    </row>
    <row r="6" spans="1:81" ht="102">
      <c r="A6" s="449" t="s">
        <v>338</v>
      </c>
      <c r="B6" s="593" t="s">
        <v>338</v>
      </c>
      <c r="C6" s="593">
        <v>2015</v>
      </c>
      <c r="D6" s="583" t="s">
        <v>18</v>
      </c>
      <c r="E6" s="471" t="s">
        <v>7</v>
      </c>
      <c r="F6" s="598" t="s">
        <v>1192</v>
      </c>
      <c r="G6" s="598" t="s">
        <v>1173</v>
      </c>
      <c r="H6" s="598" t="s">
        <v>1139</v>
      </c>
      <c r="I6" s="598" t="s">
        <v>1141</v>
      </c>
      <c r="J6" s="527" t="s">
        <v>472</v>
      </c>
      <c r="K6" s="599" t="s">
        <v>1174</v>
      </c>
      <c r="L6" s="448" t="s">
        <v>1170</v>
      </c>
      <c r="M6" s="593" t="s">
        <v>73</v>
      </c>
      <c r="N6" s="470"/>
      <c r="O6" s="470">
        <v>9</v>
      </c>
      <c r="P6" s="596">
        <f t="shared" si="0"/>
        <v>9</v>
      </c>
      <c r="Q6" s="597" t="s">
        <v>1494</v>
      </c>
      <c r="BA6" s="464" t="s">
        <v>351</v>
      </c>
      <c r="BB6" s="464" t="s">
        <v>352</v>
      </c>
      <c r="BD6" s="25" t="s">
        <v>227</v>
      </c>
      <c r="BE6" s="461"/>
      <c r="BF6" s="461"/>
      <c r="BH6" s="25" t="s">
        <v>467</v>
      </c>
      <c r="BM6" s="25" t="s">
        <v>484</v>
      </c>
      <c r="BU6" s="25" t="s">
        <v>688</v>
      </c>
      <c r="BZ6" s="25" t="s">
        <v>739</v>
      </c>
      <c r="CC6" s="25" t="s">
        <v>274</v>
      </c>
    </row>
    <row r="7" spans="1:81" ht="102">
      <c r="A7" s="449" t="s">
        <v>338</v>
      </c>
      <c r="B7" s="593" t="s">
        <v>338</v>
      </c>
      <c r="C7" s="593">
        <v>2015</v>
      </c>
      <c r="D7" s="583" t="s">
        <v>18</v>
      </c>
      <c r="E7" s="471" t="s">
        <v>7</v>
      </c>
      <c r="F7" s="598" t="s">
        <v>1171</v>
      </c>
      <c r="G7" s="598" t="s">
        <v>1173</v>
      </c>
      <c r="H7" s="598" t="s">
        <v>1139</v>
      </c>
      <c r="I7" s="598" t="s">
        <v>1141</v>
      </c>
      <c r="J7" s="527" t="s">
        <v>472</v>
      </c>
      <c r="K7" s="599" t="s">
        <v>1174</v>
      </c>
      <c r="L7" s="448" t="s">
        <v>1170</v>
      </c>
      <c r="M7" s="593" t="s">
        <v>73</v>
      </c>
      <c r="N7" s="470"/>
      <c r="O7" s="470">
        <v>30</v>
      </c>
      <c r="P7" s="596">
        <f t="shared" si="0"/>
        <v>30</v>
      </c>
      <c r="Q7" s="597" t="s">
        <v>1494</v>
      </c>
      <c r="BA7" s="464" t="s">
        <v>353</v>
      </c>
      <c r="BB7" s="464" t="s">
        <v>354</v>
      </c>
      <c r="BD7" s="25" t="s">
        <v>435</v>
      </c>
      <c r="BE7" s="461"/>
      <c r="BF7" s="461"/>
      <c r="BH7" s="25" t="s">
        <v>471</v>
      </c>
      <c r="BM7" s="463" t="s">
        <v>1078</v>
      </c>
      <c r="BU7" s="25" t="s">
        <v>689</v>
      </c>
      <c r="BZ7" s="25" t="s">
        <v>737</v>
      </c>
      <c r="CC7" s="25" t="s">
        <v>751</v>
      </c>
    </row>
    <row r="8" spans="1:81" ht="102">
      <c r="A8" s="449" t="s">
        <v>338</v>
      </c>
      <c r="B8" s="593" t="s">
        <v>338</v>
      </c>
      <c r="C8" s="593">
        <v>2015</v>
      </c>
      <c r="D8" s="583" t="s">
        <v>20</v>
      </c>
      <c r="E8" s="471" t="s">
        <v>7</v>
      </c>
      <c r="F8" s="598" t="s">
        <v>1169</v>
      </c>
      <c r="G8" s="598" t="s">
        <v>1173</v>
      </c>
      <c r="H8" s="598" t="s">
        <v>1139</v>
      </c>
      <c r="I8" s="598" t="s">
        <v>1141</v>
      </c>
      <c r="J8" s="527" t="s">
        <v>472</v>
      </c>
      <c r="K8" s="599" t="s">
        <v>1174</v>
      </c>
      <c r="L8" s="448" t="s">
        <v>1170</v>
      </c>
      <c r="M8" s="593" t="s">
        <v>73</v>
      </c>
      <c r="N8" s="470"/>
      <c r="O8" s="470">
        <v>9</v>
      </c>
      <c r="P8" s="596">
        <f t="shared" si="0"/>
        <v>9</v>
      </c>
      <c r="Q8" s="597" t="s">
        <v>1494</v>
      </c>
      <c r="BA8" s="464" t="s">
        <v>360</v>
      </c>
      <c r="BB8" s="464" t="s">
        <v>342</v>
      </c>
      <c r="BD8" s="25" t="s">
        <v>436</v>
      </c>
      <c r="BE8" s="461"/>
      <c r="BF8" s="461"/>
      <c r="BH8" s="25" t="s">
        <v>472</v>
      </c>
      <c r="BM8" s="463" t="s">
        <v>485</v>
      </c>
      <c r="BO8" s="25" t="s">
        <v>673</v>
      </c>
      <c r="BU8" s="25" t="s">
        <v>715</v>
      </c>
      <c r="BZ8" s="25" t="s">
        <v>183</v>
      </c>
      <c r="CC8" s="25" t="s">
        <v>752</v>
      </c>
    </row>
    <row r="9" spans="1:81" ht="25.5">
      <c r="A9" s="449" t="s">
        <v>338</v>
      </c>
      <c r="B9" s="593" t="s">
        <v>338</v>
      </c>
      <c r="C9" s="593">
        <v>2015</v>
      </c>
      <c r="D9" s="583" t="s">
        <v>20</v>
      </c>
      <c r="E9" s="471" t="s">
        <v>7</v>
      </c>
      <c r="F9" s="598" t="s">
        <v>1189</v>
      </c>
      <c r="G9" s="598" t="s">
        <v>1190</v>
      </c>
      <c r="H9" s="598" t="s">
        <v>1139</v>
      </c>
      <c r="I9" s="598" t="s">
        <v>1141</v>
      </c>
      <c r="J9" s="527" t="s">
        <v>475</v>
      </c>
      <c r="K9" s="599">
        <v>1</v>
      </c>
      <c r="L9" s="470" t="s">
        <v>1140</v>
      </c>
      <c r="M9" s="593" t="s">
        <v>73</v>
      </c>
      <c r="N9" s="470">
        <v>24</v>
      </c>
      <c r="O9" s="448"/>
      <c r="P9" s="596">
        <f t="shared" si="0"/>
        <v>24</v>
      </c>
      <c r="Q9" s="597" t="s">
        <v>1191</v>
      </c>
      <c r="BA9" s="462" t="s">
        <v>385</v>
      </c>
      <c r="BB9" s="462" t="s">
        <v>39</v>
      </c>
      <c r="BD9" s="25" t="s">
        <v>438</v>
      </c>
      <c r="BE9" s="461"/>
      <c r="BF9" s="461"/>
      <c r="BH9" s="25" t="s">
        <v>474</v>
      </c>
      <c r="BM9" s="463" t="s">
        <v>1080</v>
      </c>
      <c r="BO9" s="25" t="s">
        <v>676</v>
      </c>
      <c r="BU9" s="25" t="s">
        <v>140</v>
      </c>
      <c r="BZ9" s="25" t="s">
        <v>728</v>
      </c>
      <c r="CC9" s="25" t="s">
        <v>203</v>
      </c>
    </row>
    <row r="10" spans="1:81" ht="51">
      <c r="A10" s="449" t="s">
        <v>338</v>
      </c>
      <c r="B10" s="593" t="s">
        <v>338</v>
      </c>
      <c r="C10" s="593">
        <v>2015</v>
      </c>
      <c r="D10" s="583" t="s">
        <v>18</v>
      </c>
      <c r="E10" s="471" t="s">
        <v>1491</v>
      </c>
      <c r="F10" s="598" t="s">
        <v>1488</v>
      </c>
      <c r="G10" s="598" t="s">
        <v>1492</v>
      </c>
      <c r="H10" s="598" t="s">
        <v>1139</v>
      </c>
      <c r="I10" s="598" t="s">
        <v>1493</v>
      </c>
      <c r="J10" s="527" t="s">
        <v>467</v>
      </c>
      <c r="K10" s="599">
        <v>1</v>
      </c>
      <c r="L10" s="470" t="s">
        <v>1140</v>
      </c>
      <c r="M10" s="593" t="s">
        <v>73</v>
      </c>
      <c r="N10" s="470">
        <v>4</v>
      </c>
      <c r="O10" s="448"/>
      <c r="P10" s="596"/>
      <c r="Q10" s="597" t="s">
        <v>1644</v>
      </c>
      <c r="BA10" s="462" t="s">
        <v>356</v>
      </c>
      <c r="BB10" s="462" t="s">
        <v>357</v>
      </c>
      <c r="BE10" s="461"/>
      <c r="BF10" s="461"/>
      <c r="BM10" s="463" t="s">
        <v>1081</v>
      </c>
      <c r="BO10" s="25" t="s">
        <v>119</v>
      </c>
      <c r="BU10" s="25" t="s">
        <v>691</v>
      </c>
      <c r="BZ10" s="25" t="s">
        <v>729</v>
      </c>
      <c r="CC10" s="25" t="s">
        <v>204</v>
      </c>
    </row>
    <row r="11" spans="1:81" ht="127.5">
      <c r="A11" s="449" t="s">
        <v>338</v>
      </c>
      <c r="B11" s="593" t="s">
        <v>338</v>
      </c>
      <c r="C11" s="593">
        <v>2015</v>
      </c>
      <c r="D11" s="583" t="s">
        <v>20</v>
      </c>
      <c r="E11" s="471" t="s">
        <v>7</v>
      </c>
      <c r="F11" s="689" t="s">
        <v>1147</v>
      </c>
      <c r="G11" s="689" t="s">
        <v>1143</v>
      </c>
      <c r="H11" s="689" t="s">
        <v>1139</v>
      </c>
      <c r="I11" s="689" t="s">
        <v>1141</v>
      </c>
      <c r="J11" s="689" t="s">
        <v>470</v>
      </c>
      <c r="K11" s="691">
        <v>1</v>
      </c>
      <c r="L11" s="605" t="s">
        <v>1140</v>
      </c>
      <c r="M11" s="593" t="s">
        <v>73</v>
      </c>
      <c r="N11" s="593"/>
      <c r="O11" s="471">
        <v>60</v>
      </c>
      <c r="P11" s="596">
        <f t="shared" ref="P11:P28" si="1">O11+N11</f>
        <v>60</v>
      </c>
      <c r="Q11" s="597" t="s">
        <v>1642</v>
      </c>
      <c r="BA11" s="462" t="s">
        <v>359</v>
      </c>
      <c r="BB11" s="462" t="s">
        <v>48</v>
      </c>
      <c r="BD11" s="166" t="s">
        <v>442</v>
      </c>
      <c r="BE11" s="461"/>
      <c r="BF11" s="461"/>
      <c r="BH11" s="166" t="s">
        <v>72</v>
      </c>
      <c r="BK11" s="166" t="s">
        <v>828</v>
      </c>
      <c r="BM11" s="463" t="s">
        <v>488</v>
      </c>
      <c r="BO11" s="25" t="s">
        <v>122</v>
      </c>
      <c r="BU11" s="25" t="s">
        <v>716</v>
      </c>
      <c r="BZ11" s="25" t="s">
        <v>730</v>
      </c>
    </row>
    <row r="12" spans="1:81" ht="127.5">
      <c r="A12" s="449" t="s">
        <v>338</v>
      </c>
      <c r="B12" s="593" t="s">
        <v>338</v>
      </c>
      <c r="C12" s="593">
        <v>2015</v>
      </c>
      <c r="D12" s="583" t="s">
        <v>18</v>
      </c>
      <c r="E12" s="471" t="s">
        <v>7</v>
      </c>
      <c r="F12" s="598" t="s">
        <v>1154</v>
      </c>
      <c r="G12" s="598" t="s">
        <v>1153</v>
      </c>
      <c r="H12" s="598" t="s">
        <v>1139</v>
      </c>
      <c r="I12" s="598" t="s">
        <v>1141</v>
      </c>
      <c r="J12" s="689" t="s">
        <v>470</v>
      </c>
      <c r="K12" s="599">
        <v>1</v>
      </c>
      <c r="L12" s="470" t="s">
        <v>1140</v>
      </c>
      <c r="M12" s="593" t="s">
        <v>73</v>
      </c>
      <c r="N12" s="470"/>
      <c r="O12" s="448">
        <v>10</v>
      </c>
      <c r="P12" s="587">
        <f t="shared" si="1"/>
        <v>10</v>
      </c>
      <c r="Q12" s="597" t="s">
        <v>1642</v>
      </c>
      <c r="BA12" s="464" t="s">
        <v>387</v>
      </c>
      <c r="BB12" s="464" t="s">
        <v>339</v>
      </c>
      <c r="BD12" s="25" t="s">
        <v>54</v>
      </c>
      <c r="BE12" s="461"/>
      <c r="BF12" s="461"/>
      <c r="BH12" s="25" t="s">
        <v>64</v>
      </c>
      <c r="BK12" s="25" t="s">
        <v>64</v>
      </c>
      <c r="BM12" s="463" t="s">
        <v>489</v>
      </c>
      <c r="BO12" s="25" t="s">
        <v>123</v>
      </c>
      <c r="BU12" s="25" t="s">
        <v>693</v>
      </c>
      <c r="BZ12" s="25" t="s">
        <v>740</v>
      </c>
    </row>
    <row r="13" spans="1:81" ht="127.5">
      <c r="A13" s="449" t="s">
        <v>338</v>
      </c>
      <c r="B13" s="593" t="s">
        <v>338</v>
      </c>
      <c r="C13" s="593">
        <v>2015</v>
      </c>
      <c r="D13" s="583" t="s">
        <v>20</v>
      </c>
      <c r="E13" s="593" t="s">
        <v>7</v>
      </c>
      <c r="F13" s="690" t="s">
        <v>1157</v>
      </c>
      <c r="G13" s="690" t="s">
        <v>1153</v>
      </c>
      <c r="H13" s="690" t="s">
        <v>1139</v>
      </c>
      <c r="I13" s="690" t="s">
        <v>1141</v>
      </c>
      <c r="J13" s="604" t="s">
        <v>470</v>
      </c>
      <c r="K13" s="470">
        <v>1</v>
      </c>
      <c r="L13" s="470" t="s">
        <v>1140</v>
      </c>
      <c r="M13" s="593" t="s">
        <v>73</v>
      </c>
      <c r="N13" s="470"/>
      <c r="O13" s="448">
        <v>100</v>
      </c>
      <c r="P13" s="587">
        <f t="shared" si="1"/>
        <v>100</v>
      </c>
      <c r="Q13" s="597" t="s">
        <v>1642</v>
      </c>
      <c r="BA13" s="462" t="s">
        <v>361</v>
      </c>
      <c r="BB13" s="462" t="s">
        <v>362</v>
      </c>
      <c r="BD13" s="25" t="s">
        <v>443</v>
      </c>
      <c r="BE13" s="461"/>
      <c r="BF13" s="461"/>
      <c r="BH13" s="25" t="s">
        <v>73</v>
      </c>
      <c r="BK13" s="25" t="s">
        <v>766</v>
      </c>
      <c r="BM13" s="463" t="s">
        <v>490</v>
      </c>
      <c r="BO13" s="25" t="s">
        <v>678</v>
      </c>
      <c r="BU13" s="25" t="s">
        <v>717</v>
      </c>
      <c r="BZ13" s="25" t="s">
        <v>731</v>
      </c>
    </row>
    <row r="14" spans="1:81" ht="127.5">
      <c r="A14" s="449" t="s">
        <v>338</v>
      </c>
      <c r="B14" s="593" t="s">
        <v>338</v>
      </c>
      <c r="C14" s="593">
        <v>2015</v>
      </c>
      <c r="D14" s="583" t="s">
        <v>20</v>
      </c>
      <c r="E14" s="593" t="s">
        <v>7</v>
      </c>
      <c r="F14" s="470" t="s">
        <v>1156</v>
      </c>
      <c r="G14" s="470" t="s">
        <v>1153</v>
      </c>
      <c r="H14" s="470" t="s">
        <v>1139</v>
      </c>
      <c r="I14" s="470" t="s">
        <v>1141</v>
      </c>
      <c r="J14" s="593" t="s">
        <v>470</v>
      </c>
      <c r="K14" s="470">
        <v>1</v>
      </c>
      <c r="L14" s="470" t="s">
        <v>1140</v>
      </c>
      <c r="M14" s="593" t="s">
        <v>73</v>
      </c>
      <c r="N14" s="470"/>
      <c r="O14" s="448">
        <v>25</v>
      </c>
      <c r="P14" s="587">
        <f t="shared" si="1"/>
        <v>25</v>
      </c>
      <c r="Q14" s="597" t="s">
        <v>1642</v>
      </c>
      <c r="BA14" s="462" t="s">
        <v>349</v>
      </c>
      <c r="BB14" s="462" t="s">
        <v>350</v>
      </c>
      <c r="BD14" s="25" t="s">
        <v>183</v>
      </c>
      <c r="BE14" s="461"/>
      <c r="BF14" s="461"/>
      <c r="BH14" s="25" t="s">
        <v>756</v>
      </c>
      <c r="BM14" s="463" t="s">
        <v>491</v>
      </c>
      <c r="BO14" s="25" t="s">
        <v>677</v>
      </c>
      <c r="BU14" s="25" t="s">
        <v>694</v>
      </c>
      <c r="BZ14" s="25" t="s">
        <v>732</v>
      </c>
    </row>
    <row r="15" spans="1:81" ht="127.5">
      <c r="A15" s="449" t="s">
        <v>338</v>
      </c>
      <c r="B15" s="593" t="s">
        <v>338</v>
      </c>
      <c r="C15" s="593">
        <v>2015</v>
      </c>
      <c r="D15" s="583" t="s">
        <v>22</v>
      </c>
      <c r="E15" s="593" t="s">
        <v>7</v>
      </c>
      <c r="F15" s="470" t="s">
        <v>1155</v>
      </c>
      <c r="G15" s="470" t="s">
        <v>1159</v>
      </c>
      <c r="H15" s="470" t="s">
        <v>1139</v>
      </c>
      <c r="I15" s="470" t="s">
        <v>1141</v>
      </c>
      <c r="J15" s="593" t="s">
        <v>470</v>
      </c>
      <c r="K15" s="470">
        <v>1</v>
      </c>
      <c r="L15" s="470" t="s">
        <v>1140</v>
      </c>
      <c r="M15" s="593" t="s">
        <v>73</v>
      </c>
      <c r="N15" s="470"/>
      <c r="O15" s="448">
        <v>30</v>
      </c>
      <c r="P15" s="587">
        <f t="shared" si="1"/>
        <v>30</v>
      </c>
      <c r="Q15" s="597" t="s">
        <v>1642</v>
      </c>
      <c r="BA15" s="462" t="s">
        <v>363</v>
      </c>
      <c r="BB15" s="462" t="s">
        <v>364</v>
      </c>
      <c r="BD15" s="25" t="s">
        <v>444</v>
      </c>
      <c r="BE15" s="461"/>
      <c r="BF15" s="461"/>
      <c r="BM15" s="463" t="s">
        <v>1083</v>
      </c>
      <c r="BO15" s="25" t="s">
        <v>679</v>
      </c>
      <c r="BU15" s="25" t="s">
        <v>143</v>
      </c>
      <c r="BZ15" s="25" t="s">
        <v>743</v>
      </c>
    </row>
    <row r="16" spans="1:81" ht="127.5">
      <c r="A16" s="449" t="s">
        <v>338</v>
      </c>
      <c r="B16" s="593" t="s">
        <v>338</v>
      </c>
      <c r="C16" s="593">
        <v>2015</v>
      </c>
      <c r="D16" s="583" t="s">
        <v>18</v>
      </c>
      <c r="E16" s="593" t="s">
        <v>7</v>
      </c>
      <c r="F16" s="593" t="s">
        <v>1146</v>
      </c>
      <c r="G16" s="593" t="s">
        <v>1138</v>
      </c>
      <c r="H16" s="593" t="s">
        <v>1136</v>
      </c>
      <c r="I16" s="593" t="s">
        <v>1137</v>
      </c>
      <c r="J16" s="593" t="s">
        <v>470</v>
      </c>
      <c r="K16" s="593">
        <v>1</v>
      </c>
      <c r="L16" s="605" t="s">
        <v>1140</v>
      </c>
      <c r="M16" s="593" t="s">
        <v>756</v>
      </c>
      <c r="N16" s="593"/>
      <c r="O16" s="471">
        <v>4</v>
      </c>
      <c r="P16" s="587">
        <f t="shared" si="1"/>
        <v>4</v>
      </c>
      <c r="Q16" s="597" t="s">
        <v>1642</v>
      </c>
      <c r="BA16" s="462" t="s">
        <v>365</v>
      </c>
      <c r="BB16" s="462" t="s">
        <v>366</v>
      </c>
      <c r="BD16" s="25" t="s">
        <v>194</v>
      </c>
      <c r="BE16" s="461"/>
      <c r="BF16" s="461"/>
      <c r="BM16" s="463" t="s">
        <v>98</v>
      </c>
      <c r="BO16" s="25" t="s">
        <v>680</v>
      </c>
      <c r="BU16" s="25" t="s">
        <v>718</v>
      </c>
      <c r="BZ16" s="25" t="s">
        <v>733</v>
      </c>
    </row>
    <row r="17" spans="1:84" ht="89.25">
      <c r="A17" s="449" t="s">
        <v>338</v>
      </c>
      <c r="B17" s="593" t="s">
        <v>338</v>
      </c>
      <c r="C17" s="593">
        <v>2015</v>
      </c>
      <c r="D17" s="583" t="s">
        <v>20</v>
      </c>
      <c r="E17" s="593" t="s">
        <v>7</v>
      </c>
      <c r="F17" s="593" t="s">
        <v>1144</v>
      </c>
      <c r="G17" s="593" t="s">
        <v>1138</v>
      </c>
      <c r="H17" s="593" t="s">
        <v>1139</v>
      </c>
      <c r="I17" s="593" t="s">
        <v>1137</v>
      </c>
      <c r="J17" s="593" t="s">
        <v>470</v>
      </c>
      <c r="K17" s="593">
        <v>1</v>
      </c>
      <c r="L17" s="605" t="s">
        <v>1140</v>
      </c>
      <c r="M17" s="593" t="s">
        <v>73</v>
      </c>
      <c r="N17" s="593"/>
      <c r="O17" s="471">
        <v>105</v>
      </c>
      <c r="P17" s="587">
        <f t="shared" si="1"/>
        <v>105</v>
      </c>
      <c r="Q17" s="597" t="s">
        <v>1643</v>
      </c>
      <c r="BA17" s="462" t="s">
        <v>363</v>
      </c>
      <c r="BB17" s="462" t="s">
        <v>364</v>
      </c>
      <c r="BD17" s="25" t="s">
        <v>444</v>
      </c>
      <c r="BE17" s="461"/>
      <c r="BF17" s="461"/>
      <c r="BM17" s="463" t="s">
        <v>1083</v>
      </c>
      <c r="BO17" s="25" t="s">
        <v>679</v>
      </c>
      <c r="BU17" s="25" t="s">
        <v>143</v>
      </c>
      <c r="BZ17" s="25" t="s">
        <v>743</v>
      </c>
    </row>
    <row r="18" spans="1:84" ht="76.5">
      <c r="A18" s="449" t="s">
        <v>338</v>
      </c>
      <c r="B18" s="593" t="s">
        <v>338</v>
      </c>
      <c r="C18" s="593">
        <v>2015</v>
      </c>
      <c r="D18" s="583" t="s">
        <v>20</v>
      </c>
      <c r="E18" s="593" t="s">
        <v>7</v>
      </c>
      <c r="F18" s="470" t="s">
        <v>1145</v>
      </c>
      <c r="G18" s="593" t="s">
        <v>1138</v>
      </c>
      <c r="H18" s="593" t="s">
        <v>1139</v>
      </c>
      <c r="I18" s="593" t="s">
        <v>1137</v>
      </c>
      <c r="J18" s="593" t="s">
        <v>475</v>
      </c>
      <c r="K18" s="593">
        <v>1</v>
      </c>
      <c r="L18" s="605" t="s">
        <v>1140</v>
      </c>
      <c r="M18" s="593" t="s">
        <v>756</v>
      </c>
      <c r="N18" s="593">
        <v>315</v>
      </c>
      <c r="O18" s="471"/>
      <c r="P18" s="587">
        <f t="shared" si="1"/>
        <v>315</v>
      </c>
      <c r="Q18" s="597" t="s">
        <v>1142</v>
      </c>
      <c r="BA18" s="462" t="s">
        <v>365</v>
      </c>
      <c r="BB18" s="462" t="s">
        <v>366</v>
      </c>
      <c r="BD18" s="25" t="s">
        <v>194</v>
      </c>
      <c r="BE18" s="461"/>
      <c r="BF18" s="461"/>
      <c r="BM18" s="463" t="s">
        <v>98</v>
      </c>
      <c r="BO18" s="25" t="s">
        <v>680</v>
      </c>
      <c r="BU18" s="25" t="s">
        <v>718</v>
      </c>
      <c r="BZ18" s="25" t="s">
        <v>733</v>
      </c>
    </row>
    <row r="19" spans="1:84" ht="127.5">
      <c r="A19" s="449" t="s">
        <v>338</v>
      </c>
      <c r="B19" s="593" t="s">
        <v>338</v>
      </c>
      <c r="C19" s="593">
        <v>2015</v>
      </c>
      <c r="D19" s="583" t="s">
        <v>18</v>
      </c>
      <c r="E19" s="593" t="s">
        <v>7</v>
      </c>
      <c r="F19" s="470" t="s">
        <v>1150</v>
      </c>
      <c r="G19" s="470" t="s">
        <v>1152</v>
      </c>
      <c r="H19" s="593" t="s">
        <v>1139</v>
      </c>
      <c r="I19" s="470" t="s">
        <v>1141</v>
      </c>
      <c r="J19" s="593" t="s">
        <v>470</v>
      </c>
      <c r="K19" s="470">
        <v>1</v>
      </c>
      <c r="L19" s="470" t="s">
        <v>1140</v>
      </c>
      <c r="M19" s="593" t="s">
        <v>73</v>
      </c>
      <c r="N19" s="470"/>
      <c r="O19" s="448">
        <v>135</v>
      </c>
      <c r="P19" s="587">
        <f t="shared" si="1"/>
        <v>135</v>
      </c>
      <c r="Q19" s="597" t="s">
        <v>1641</v>
      </c>
      <c r="BA19" s="462" t="s">
        <v>365</v>
      </c>
      <c r="BB19" s="462" t="s">
        <v>366</v>
      </c>
      <c r="BD19" s="25" t="s">
        <v>194</v>
      </c>
      <c r="BE19" s="461"/>
      <c r="BF19" s="461"/>
      <c r="BM19" s="463" t="s">
        <v>98</v>
      </c>
      <c r="BO19" s="25" t="s">
        <v>680</v>
      </c>
      <c r="BU19" s="25" t="s">
        <v>718</v>
      </c>
      <c r="BZ19" s="25" t="s">
        <v>733</v>
      </c>
    </row>
    <row r="20" spans="1:84" ht="127.5">
      <c r="A20" s="449" t="s">
        <v>338</v>
      </c>
      <c r="B20" s="593" t="s">
        <v>338</v>
      </c>
      <c r="C20" s="593">
        <v>2015</v>
      </c>
      <c r="D20" s="583" t="s">
        <v>20</v>
      </c>
      <c r="E20" s="593" t="s">
        <v>7</v>
      </c>
      <c r="F20" s="470" t="s">
        <v>1149</v>
      </c>
      <c r="G20" s="470" t="s">
        <v>1151</v>
      </c>
      <c r="H20" s="593" t="s">
        <v>1139</v>
      </c>
      <c r="I20" s="470" t="s">
        <v>1141</v>
      </c>
      <c r="J20" s="593" t="s">
        <v>470</v>
      </c>
      <c r="K20" s="470">
        <v>1</v>
      </c>
      <c r="L20" s="470" t="s">
        <v>1140</v>
      </c>
      <c r="M20" s="593" t="s">
        <v>756</v>
      </c>
      <c r="N20" s="470"/>
      <c r="O20" s="448">
        <v>20</v>
      </c>
      <c r="P20" s="587">
        <f t="shared" si="1"/>
        <v>20</v>
      </c>
      <c r="Q20" s="597" t="s">
        <v>1641</v>
      </c>
      <c r="BA20" s="462" t="s">
        <v>365</v>
      </c>
      <c r="BB20" s="462" t="s">
        <v>366</v>
      </c>
      <c r="BD20" s="25" t="s">
        <v>194</v>
      </c>
      <c r="BE20" s="461"/>
      <c r="BF20" s="461"/>
      <c r="BM20" s="463" t="s">
        <v>98</v>
      </c>
      <c r="BO20" s="25" t="s">
        <v>680</v>
      </c>
      <c r="BU20" s="25" t="s">
        <v>718</v>
      </c>
      <c r="BZ20" s="25" t="s">
        <v>733</v>
      </c>
    </row>
    <row r="21" spans="1:84" ht="76.5">
      <c r="A21" s="449" t="s">
        <v>338</v>
      </c>
      <c r="B21" s="593" t="s">
        <v>338</v>
      </c>
      <c r="C21" s="593">
        <v>2015</v>
      </c>
      <c r="D21" s="583" t="s">
        <v>20</v>
      </c>
      <c r="E21" s="593" t="s">
        <v>7</v>
      </c>
      <c r="F21" s="470" t="s">
        <v>1148</v>
      </c>
      <c r="G21" s="470" t="s">
        <v>1151</v>
      </c>
      <c r="H21" s="593" t="s">
        <v>1139</v>
      </c>
      <c r="I21" s="470" t="s">
        <v>1141</v>
      </c>
      <c r="J21" s="593" t="s">
        <v>475</v>
      </c>
      <c r="K21" s="470">
        <v>1</v>
      </c>
      <c r="L21" s="470" t="s">
        <v>1140</v>
      </c>
      <c r="M21" s="593" t="s">
        <v>756</v>
      </c>
      <c r="N21" s="470">
        <v>60</v>
      </c>
      <c r="O21" s="448"/>
      <c r="P21" s="587">
        <f t="shared" si="1"/>
        <v>60</v>
      </c>
      <c r="Q21" s="597" t="s">
        <v>1142</v>
      </c>
      <c r="BA21" s="462" t="s">
        <v>370</v>
      </c>
      <c r="BB21" s="462" t="s">
        <v>371</v>
      </c>
      <c r="BD21" s="25" t="s">
        <v>447</v>
      </c>
      <c r="BE21" s="461"/>
      <c r="BF21" s="461"/>
      <c r="BM21" s="463" t="s">
        <v>494</v>
      </c>
      <c r="BO21" s="25" t="s">
        <v>683</v>
      </c>
      <c r="BU21" s="25" t="s">
        <v>749</v>
      </c>
      <c r="BZ21" s="25" t="s">
        <v>741</v>
      </c>
    </row>
    <row r="22" spans="1:84" ht="51">
      <c r="A22" s="449" t="s">
        <v>338</v>
      </c>
      <c r="B22" s="593" t="s">
        <v>338</v>
      </c>
      <c r="C22" s="593">
        <v>2015</v>
      </c>
      <c r="D22" s="583" t="s">
        <v>20</v>
      </c>
      <c r="E22" s="593" t="s">
        <v>7</v>
      </c>
      <c r="F22" s="470" t="s">
        <v>1182</v>
      </c>
      <c r="G22" s="470" t="s">
        <v>1186</v>
      </c>
      <c r="H22" s="470" t="s">
        <v>1139</v>
      </c>
      <c r="I22" s="470" t="s">
        <v>1141</v>
      </c>
      <c r="J22" s="593" t="s">
        <v>467</v>
      </c>
      <c r="K22" s="470">
        <v>1</v>
      </c>
      <c r="L22" s="470" t="s">
        <v>1170</v>
      </c>
      <c r="M22" s="593" t="s">
        <v>73</v>
      </c>
      <c r="N22" s="470">
        <v>6</v>
      </c>
      <c r="O22" s="448"/>
      <c r="P22" s="587">
        <f t="shared" si="1"/>
        <v>6</v>
      </c>
      <c r="Q22" s="597" t="s">
        <v>1644</v>
      </c>
      <c r="BA22" s="462"/>
      <c r="BB22" s="462"/>
      <c r="BE22" s="461"/>
      <c r="BF22" s="461"/>
      <c r="BM22" s="463"/>
    </row>
    <row r="23" spans="1:84" ht="51">
      <c r="A23" s="449" t="s">
        <v>338</v>
      </c>
      <c r="B23" s="593" t="s">
        <v>338</v>
      </c>
      <c r="C23" s="593">
        <v>2015</v>
      </c>
      <c r="D23" s="583" t="s">
        <v>20</v>
      </c>
      <c r="E23" s="593" t="s">
        <v>7</v>
      </c>
      <c r="F23" s="470" t="s">
        <v>1181</v>
      </c>
      <c r="G23" s="470" t="s">
        <v>1187</v>
      </c>
      <c r="H23" s="470" t="s">
        <v>1139</v>
      </c>
      <c r="I23" s="470" t="s">
        <v>1141</v>
      </c>
      <c r="J23" s="593" t="s">
        <v>467</v>
      </c>
      <c r="K23" s="470">
        <v>1</v>
      </c>
      <c r="L23" s="470" t="s">
        <v>1170</v>
      </c>
      <c r="M23" s="593" t="s">
        <v>73</v>
      </c>
      <c r="N23" s="470">
        <v>20</v>
      </c>
      <c r="O23" s="448"/>
      <c r="P23" s="587">
        <f t="shared" si="1"/>
        <v>20</v>
      </c>
      <c r="Q23" s="597" t="s">
        <v>1644</v>
      </c>
      <c r="BA23" s="462" t="s">
        <v>368</v>
      </c>
      <c r="BB23" s="462" t="s">
        <v>337</v>
      </c>
      <c r="BD23" s="25" t="s">
        <v>448</v>
      </c>
      <c r="BE23" s="461"/>
      <c r="BF23" s="461"/>
      <c r="BH23" s="465" t="s">
        <v>1084</v>
      </c>
      <c r="BI23" s="25" t="s">
        <v>817</v>
      </c>
      <c r="BM23" s="463" t="s">
        <v>495</v>
      </c>
      <c r="BO23" s="25" t="s">
        <v>684</v>
      </c>
      <c r="BU23" s="25" t="s">
        <v>750</v>
      </c>
      <c r="BZ23" s="25" t="s">
        <v>735</v>
      </c>
    </row>
    <row r="24" spans="1:84" ht="51">
      <c r="A24" s="449" t="s">
        <v>338</v>
      </c>
      <c r="B24" s="593" t="s">
        <v>338</v>
      </c>
      <c r="C24" s="593">
        <v>2015</v>
      </c>
      <c r="D24" s="583" t="s">
        <v>18</v>
      </c>
      <c r="E24" s="593" t="s">
        <v>7</v>
      </c>
      <c r="F24" s="470" t="s">
        <v>1176</v>
      </c>
      <c r="G24" s="470" t="s">
        <v>1179</v>
      </c>
      <c r="H24" s="470" t="s">
        <v>1139</v>
      </c>
      <c r="I24" s="470" t="s">
        <v>1141</v>
      </c>
      <c r="J24" s="593" t="s">
        <v>467</v>
      </c>
      <c r="K24" s="470">
        <v>1</v>
      </c>
      <c r="L24" s="470" t="s">
        <v>1170</v>
      </c>
      <c r="M24" s="593" t="s">
        <v>73</v>
      </c>
      <c r="N24" s="470">
        <v>25</v>
      </c>
      <c r="O24" s="448"/>
      <c r="P24" s="587">
        <f t="shared" si="1"/>
        <v>25</v>
      </c>
      <c r="Q24" s="597" t="s">
        <v>1644</v>
      </c>
      <c r="BA24" s="462" t="s">
        <v>372</v>
      </c>
      <c r="BB24" s="462" t="s">
        <v>373</v>
      </c>
      <c r="BD24" s="25" t="s">
        <v>120</v>
      </c>
      <c r="BE24" s="461"/>
      <c r="BF24" s="461"/>
      <c r="BM24" s="463" t="s">
        <v>496</v>
      </c>
      <c r="BO24" s="25" t="s">
        <v>685</v>
      </c>
      <c r="BU24" s="25" t="s">
        <v>695</v>
      </c>
      <c r="BZ24" s="25" t="s">
        <v>461</v>
      </c>
    </row>
    <row r="25" spans="1:84" ht="51">
      <c r="A25" s="449" t="s">
        <v>338</v>
      </c>
      <c r="B25" s="593" t="s">
        <v>338</v>
      </c>
      <c r="C25" s="593">
        <v>2015</v>
      </c>
      <c r="D25" s="583" t="s">
        <v>18</v>
      </c>
      <c r="E25" s="593" t="s">
        <v>7</v>
      </c>
      <c r="F25" s="470" t="s">
        <v>1175</v>
      </c>
      <c r="G25" s="470" t="s">
        <v>1179</v>
      </c>
      <c r="H25" s="470" t="s">
        <v>1139</v>
      </c>
      <c r="I25" s="470" t="s">
        <v>1141</v>
      </c>
      <c r="J25" s="593" t="s">
        <v>467</v>
      </c>
      <c r="K25" s="470">
        <v>1</v>
      </c>
      <c r="L25" s="470" t="s">
        <v>1170</v>
      </c>
      <c r="M25" s="593" t="s">
        <v>73</v>
      </c>
      <c r="N25" s="470">
        <v>65</v>
      </c>
      <c r="O25" s="448"/>
      <c r="P25" s="587">
        <f t="shared" si="1"/>
        <v>65</v>
      </c>
      <c r="Q25" s="597" t="s">
        <v>1644</v>
      </c>
      <c r="BA25" s="462" t="s">
        <v>374</v>
      </c>
      <c r="BB25" s="462" t="s">
        <v>340</v>
      </c>
      <c r="BD25" s="25" t="s">
        <v>449</v>
      </c>
      <c r="BE25" s="461"/>
      <c r="BF25" s="461"/>
      <c r="BM25" s="463" t="s">
        <v>497</v>
      </c>
      <c r="BO25" s="25" t="s">
        <v>686</v>
      </c>
      <c r="BU25" s="25" t="s">
        <v>696</v>
      </c>
      <c r="BZ25" s="25" t="s">
        <v>736</v>
      </c>
    </row>
    <row r="26" spans="1:84" ht="51">
      <c r="A26" s="449" t="s">
        <v>338</v>
      </c>
      <c r="B26" s="593" t="s">
        <v>338</v>
      </c>
      <c r="C26" s="593">
        <v>2015</v>
      </c>
      <c r="D26" s="583" t="s">
        <v>20</v>
      </c>
      <c r="E26" s="593" t="s">
        <v>7</v>
      </c>
      <c r="F26" s="470" t="s">
        <v>1184</v>
      </c>
      <c r="G26" s="470" t="s">
        <v>1188</v>
      </c>
      <c r="H26" s="470" t="s">
        <v>1139</v>
      </c>
      <c r="I26" s="470" t="s">
        <v>1141</v>
      </c>
      <c r="J26" s="593" t="s">
        <v>467</v>
      </c>
      <c r="K26" s="470">
        <v>1</v>
      </c>
      <c r="L26" s="470" t="s">
        <v>1170</v>
      </c>
      <c r="M26" s="593" t="s">
        <v>73</v>
      </c>
      <c r="N26" s="470">
        <v>79</v>
      </c>
      <c r="O26" s="448"/>
      <c r="P26" s="587">
        <f t="shared" si="1"/>
        <v>79</v>
      </c>
      <c r="Q26" s="597" t="s">
        <v>1644</v>
      </c>
      <c r="BA26" s="462" t="s">
        <v>375</v>
      </c>
      <c r="BB26" s="462" t="s">
        <v>376</v>
      </c>
      <c r="BE26" s="461"/>
      <c r="BF26" s="461"/>
      <c r="BM26" s="463" t="s">
        <v>498</v>
      </c>
      <c r="BO26" s="25" t="s">
        <v>674</v>
      </c>
      <c r="BU26" s="25" t="s">
        <v>697</v>
      </c>
    </row>
    <row r="27" spans="1:84" ht="51">
      <c r="A27" s="449" t="s">
        <v>338</v>
      </c>
      <c r="B27" s="593" t="s">
        <v>338</v>
      </c>
      <c r="C27" s="593">
        <v>2015</v>
      </c>
      <c r="D27" s="583" t="s">
        <v>20</v>
      </c>
      <c r="E27" s="593" t="s">
        <v>7</v>
      </c>
      <c r="F27" s="470" t="s">
        <v>1183</v>
      </c>
      <c r="G27" s="470" t="s">
        <v>1185</v>
      </c>
      <c r="H27" s="470" t="s">
        <v>1139</v>
      </c>
      <c r="I27" s="470" t="s">
        <v>1141</v>
      </c>
      <c r="J27" s="593" t="s">
        <v>467</v>
      </c>
      <c r="K27" s="470">
        <v>1</v>
      </c>
      <c r="L27" s="470" t="s">
        <v>1170</v>
      </c>
      <c r="M27" s="593" t="s">
        <v>73</v>
      </c>
      <c r="N27" s="470">
        <v>43</v>
      </c>
      <c r="O27" s="448"/>
      <c r="P27" s="587">
        <f t="shared" si="1"/>
        <v>43</v>
      </c>
      <c r="Q27" s="597" t="s">
        <v>1644</v>
      </c>
      <c r="BA27" s="462" t="s">
        <v>377</v>
      </c>
      <c r="BB27" s="462" t="s">
        <v>378</v>
      </c>
      <c r="BE27" s="461"/>
      <c r="BF27" s="461"/>
      <c r="BM27" s="463" t="s">
        <v>499</v>
      </c>
      <c r="BO27" s="25" t="s">
        <v>687</v>
      </c>
      <c r="BU27" s="25" t="s">
        <v>698</v>
      </c>
    </row>
    <row r="28" spans="1:84" ht="38.25">
      <c r="A28" s="449" t="s">
        <v>338</v>
      </c>
      <c r="B28" s="593" t="s">
        <v>338</v>
      </c>
      <c r="C28" s="593">
        <v>2015</v>
      </c>
      <c r="D28" s="583" t="s">
        <v>20</v>
      </c>
      <c r="E28" s="593" t="s">
        <v>7</v>
      </c>
      <c r="F28" s="470" t="s">
        <v>1177</v>
      </c>
      <c r="G28" s="470" t="s">
        <v>1180</v>
      </c>
      <c r="H28" s="470" t="s">
        <v>1139</v>
      </c>
      <c r="I28" s="470" t="s">
        <v>1141</v>
      </c>
      <c r="J28" s="593" t="s">
        <v>467</v>
      </c>
      <c r="K28" s="470">
        <v>1</v>
      </c>
      <c r="L28" s="470" t="s">
        <v>1170</v>
      </c>
      <c r="M28" s="593" t="s">
        <v>73</v>
      </c>
      <c r="N28" s="470">
        <v>12</v>
      </c>
      <c r="O28" s="448"/>
      <c r="P28" s="587">
        <f t="shared" si="1"/>
        <v>12</v>
      </c>
      <c r="Q28" s="597" t="s">
        <v>1178</v>
      </c>
      <c r="BA28" s="462" t="s">
        <v>379</v>
      </c>
      <c r="BB28" s="462" t="s">
        <v>380</v>
      </c>
      <c r="BD28" s="166" t="s">
        <v>441</v>
      </c>
      <c r="BE28" s="461"/>
      <c r="BF28" s="461"/>
      <c r="BH28" s="166" t="s">
        <v>480</v>
      </c>
      <c r="BM28" s="463" t="s">
        <v>500</v>
      </c>
      <c r="BO28" s="25" t="s">
        <v>675</v>
      </c>
      <c r="BU28" s="25" t="s">
        <v>719</v>
      </c>
      <c r="BZ28" s="25" t="s">
        <v>744</v>
      </c>
      <c r="CD28" s="466" t="s">
        <v>220</v>
      </c>
      <c r="CE28" s="467"/>
      <c r="CF28" s="466" t="s">
        <v>221</v>
      </c>
    </row>
    <row r="29" spans="1:84">
      <c r="BA29" s="462" t="s">
        <v>381</v>
      </c>
      <c r="BB29" s="462" t="s">
        <v>382</v>
      </c>
      <c r="BD29" s="25" t="s">
        <v>450</v>
      </c>
      <c r="BE29" s="461"/>
      <c r="BF29" s="461"/>
      <c r="BH29" s="25" t="s">
        <v>479</v>
      </c>
      <c r="BM29" s="463" t="s">
        <v>501</v>
      </c>
      <c r="BU29" s="25" t="s">
        <v>699</v>
      </c>
      <c r="BZ29" s="25" t="s">
        <v>181</v>
      </c>
      <c r="CD29" s="467" t="s">
        <v>222</v>
      </c>
      <c r="CE29" s="467"/>
      <c r="CF29" s="467" t="s">
        <v>223</v>
      </c>
    </row>
    <row r="30" spans="1:84">
      <c r="BA30" s="462" t="s">
        <v>383</v>
      </c>
      <c r="BB30" s="462" t="s">
        <v>384</v>
      </c>
      <c r="BD30" s="25" t="s">
        <v>451</v>
      </c>
      <c r="BE30" s="461"/>
      <c r="BF30" s="461"/>
      <c r="BH30" s="25" t="s">
        <v>282</v>
      </c>
      <c r="BM30" s="463" t="s">
        <v>502</v>
      </c>
      <c r="BU30" s="25" t="s">
        <v>700</v>
      </c>
      <c r="BZ30" s="25" t="s">
        <v>738</v>
      </c>
      <c r="CD30" s="467" t="s">
        <v>224</v>
      </c>
      <c r="CE30" s="467"/>
      <c r="CF30" s="467" t="s">
        <v>225</v>
      </c>
    </row>
    <row r="31" spans="1:84">
      <c r="BA31" s="462" t="s">
        <v>386</v>
      </c>
      <c r="BB31" s="462" t="s">
        <v>4</v>
      </c>
      <c r="BD31" s="25" t="s">
        <v>56</v>
      </c>
      <c r="BE31" s="461"/>
      <c r="BF31" s="461"/>
      <c r="BH31" s="25" t="s">
        <v>478</v>
      </c>
      <c r="BM31" s="463" t="s">
        <v>503</v>
      </c>
      <c r="BU31" s="25" t="s">
        <v>701</v>
      </c>
      <c r="BZ31" s="25" t="s">
        <v>56</v>
      </c>
      <c r="CD31" s="467" t="s">
        <v>226</v>
      </c>
      <c r="CE31" s="467"/>
      <c r="CF31" s="467" t="s">
        <v>227</v>
      </c>
    </row>
    <row r="32" spans="1:84">
      <c r="BD32" s="25" t="s">
        <v>452</v>
      </c>
      <c r="BH32" s="25" t="s">
        <v>476</v>
      </c>
      <c r="BM32" s="463" t="s">
        <v>504</v>
      </c>
      <c r="BU32" s="25" t="s">
        <v>702</v>
      </c>
      <c r="BZ32" s="25" t="s">
        <v>746</v>
      </c>
      <c r="CD32" s="467" t="s">
        <v>228</v>
      </c>
      <c r="CE32" s="467"/>
      <c r="CF32" s="467" t="s">
        <v>229</v>
      </c>
    </row>
    <row r="33" spans="53:84" s="25" customFormat="1">
      <c r="BD33" s="25" t="s">
        <v>453</v>
      </c>
      <c r="BH33" s="25" t="s">
        <v>477</v>
      </c>
      <c r="BM33" s="463" t="s">
        <v>505</v>
      </c>
      <c r="BU33" s="25" t="s">
        <v>703</v>
      </c>
      <c r="BZ33" s="25" t="s">
        <v>737</v>
      </c>
      <c r="CD33" s="467" t="s">
        <v>230</v>
      </c>
      <c r="CE33" s="467"/>
      <c r="CF33" s="467" t="s">
        <v>216</v>
      </c>
    </row>
    <row r="34" spans="53:84" s="25" customFormat="1">
      <c r="BA34" s="166" t="s">
        <v>432</v>
      </c>
      <c r="BD34" s="25" t="s">
        <v>183</v>
      </c>
      <c r="BH34" s="25" t="s">
        <v>283</v>
      </c>
      <c r="BM34" s="463" t="s">
        <v>506</v>
      </c>
      <c r="BU34" s="25" t="s">
        <v>720</v>
      </c>
      <c r="BZ34" s="25" t="s">
        <v>183</v>
      </c>
      <c r="CD34" s="467" t="s">
        <v>231</v>
      </c>
      <c r="CE34" s="467"/>
      <c r="CF34" s="467" t="s">
        <v>214</v>
      </c>
    </row>
    <row r="35" spans="53:84" s="25" customFormat="1">
      <c r="BA35" s="25" t="s">
        <v>18</v>
      </c>
      <c r="BD35" s="25" t="s">
        <v>444</v>
      </c>
      <c r="BM35" s="463" t="s">
        <v>507</v>
      </c>
      <c r="BU35" s="25" t="s">
        <v>704</v>
      </c>
      <c r="BZ35" s="25" t="s">
        <v>745</v>
      </c>
      <c r="CD35" s="467" t="s">
        <v>232</v>
      </c>
      <c r="CE35" s="467"/>
      <c r="CF35" s="467" t="s">
        <v>233</v>
      </c>
    </row>
    <row r="36" spans="53:84" s="25" customFormat="1">
      <c r="BA36" s="25" t="s">
        <v>20</v>
      </c>
      <c r="BD36" s="25" t="s">
        <v>454</v>
      </c>
      <c r="BM36" s="463" t="s">
        <v>508</v>
      </c>
      <c r="BU36" s="25" t="s">
        <v>721</v>
      </c>
      <c r="BZ36" s="25" t="s">
        <v>194</v>
      </c>
      <c r="CD36" s="467" t="s">
        <v>234</v>
      </c>
      <c r="CE36" s="467"/>
      <c r="CF36" s="467" t="s">
        <v>215</v>
      </c>
    </row>
    <row r="37" spans="53:84" s="25" customFormat="1">
      <c r="BA37" s="25" t="s">
        <v>22</v>
      </c>
      <c r="BD37" s="25" t="s">
        <v>455</v>
      </c>
      <c r="BH37" s="166" t="s">
        <v>650</v>
      </c>
      <c r="BM37" s="463" t="s">
        <v>509</v>
      </c>
      <c r="BU37" s="25" t="s">
        <v>705</v>
      </c>
      <c r="BZ37" s="25" t="s">
        <v>730</v>
      </c>
      <c r="CD37" s="467" t="s">
        <v>235</v>
      </c>
      <c r="CE37" s="467"/>
      <c r="CF37" s="467"/>
    </row>
    <row r="38" spans="53:84" s="25" customFormat="1">
      <c r="BA38" s="25" t="s">
        <v>24</v>
      </c>
      <c r="BD38" s="25" t="s">
        <v>457</v>
      </c>
      <c r="BH38" s="25" t="s">
        <v>757</v>
      </c>
      <c r="BM38" s="463" t="s">
        <v>510</v>
      </c>
      <c r="BU38" s="25" t="s">
        <v>722</v>
      </c>
      <c r="BZ38" s="25" t="s">
        <v>740</v>
      </c>
      <c r="CD38" s="467" t="s">
        <v>236</v>
      </c>
      <c r="CE38" s="467"/>
      <c r="CF38" s="467"/>
    </row>
    <row r="39" spans="53:84" s="25" customFormat="1">
      <c r="BA39" s="25" t="s">
        <v>421</v>
      </c>
      <c r="BD39" s="25" t="s">
        <v>456</v>
      </c>
      <c r="BH39" s="25" t="s">
        <v>651</v>
      </c>
      <c r="BM39" s="463" t="s">
        <v>511</v>
      </c>
      <c r="BU39" s="25" t="s">
        <v>706</v>
      </c>
      <c r="BZ39" s="25" t="s">
        <v>731</v>
      </c>
      <c r="CD39" s="467" t="s">
        <v>237</v>
      </c>
      <c r="CE39" s="467"/>
      <c r="CF39" s="467"/>
    </row>
    <row r="40" spans="53:84" s="25" customFormat="1">
      <c r="BD40" s="25" t="s">
        <v>458</v>
      </c>
      <c r="BH40" s="25" t="s">
        <v>652</v>
      </c>
      <c r="BM40" s="463" t="s">
        <v>512</v>
      </c>
      <c r="BU40" s="25" t="s">
        <v>723</v>
      </c>
      <c r="BZ40" s="25" t="s">
        <v>732</v>
      </c>
      <c r="CD40" s="467" t="s">
        <v>238</v>
      </c>
      <c r="CE40" s="467"/>
      <c r="CF40" s="467"/>
    </row>
    <row r="41" spans="53:84" s="25" customFormat="1">
      <c r="BD41" s="25" t="s">
        <v>459</v>
      </c>
      <c r="BH41" s="25" t="s">
        <v>653</v>
      </c>
      <c r="BM41" s="463" t="s">
        <v>513</v>
      </c>
      <c r="BU41" s="25" t="s">
        <v>724</v>
      </c>
      <c r="BZ41" s="25" t="s">
        <v>743</v>
      </c>
      <c r="CD41" s="467" t="s">
        <v>239</v>
      </c>
      <c r="CE41" s="467"/>
      <c r="CF41" s="467"/>
    </row>
    <row r="42" spans="53:84" s="25" customFormat="1">
      <c r="BA42" s="25" t="s">
        <v>433</v>
      </c>
      <c r="BD42" s="25" t="s">
        <v>460</v>
      </c>
      <c r="BH42" s="25" t="s">
        <v>654</v>
      </c>
      <c r="BM42" s="463" t="s">
        <v>514</v>
      </c>
      <c r="BU42" s="25" t="s">
        <v>725</v>
      </c>
      <c r="BZ42" s="25" t="s">
        <v>733</v>
      </c>
    </row>
    <row r="43" spans="53:84" s="25" customFormat="1">
      <c r="BA43" s="25" t="s">
        <v>40</v>
      </c>
      <c r="BD43" s="25" t="s">
        <v>461</v>
      </c>
      <c r="BH43" s="25" t="s">
        <v>655</v>
      </c>
      <c r="BM43" s="463" t="s">
        <v>515</v>
      </c>
      <c r="BU43" s="25" t="s">
        <v>707</v>
      </c>
      <c r="BZ43" s="25" t="s">
        <v>735</v>
      </c>
    </row>
    <row r="44" spans="53:84" s="25" customFormat="1">
      <c r="BA44" s="25" t="s">
        <v>24</v>
      </c>
      <c r="BD44" s="25" t="s">
        <v>462</v>
      </c>
      <c r="BH44" s="25" t="s">
        <v>656</v>
      </c>
      <c r="BM44" s="463" t="s">
        <v>516</v>
      </c>
      <c r="BU44" s="25" t="s">
        <v>708</v>
      </c>
      <c r="BZ44" s="25" t="s">
        <v>461</v>
      </c>
    </row>
    <row r="45" spans="53:84" s="25" customFormat="1">
      <c r="BA45" s="25" t="s">
        <v>421</v>
      </c>
      <c r="BD45" s="25" t="s">
        <v>463</v>
      </c>
      <c r="BH45" s="25" t="s">
        <v>657</v>
      </c>
      <c r="BM45" s="463" t="s">
        <v>517</v>
      </c>
      <c r="BU45" s="25" t="s">
        <v>710</v>
      </c>
      <c r="BZ45" s="25" t="s">
        <v>736</v>
      </c>
    </row>
    <row r="46" spans="53:84" s="25" customFormat="1">
      <c r="BD46" s="25" t="s">
        <v>449</v>
      </c>
      <c r="BH46" s="25" t="s">
        <v>658</v>
      </c>
      <c r="BM46" s="463" t="s">
        <v>518</v>
      </c>
      <c r="BU46" s="25" t="s">
        <v>711</v>
      </c>
    </row>
    <row r="47" spans="53:84" s="25" customFormat="1">
      <c r="BH47" s="25" t="s">
        <v>114</v>
      </c>
      <c r="BM47" s="463" t="s">
        <v>519</v>
      </c>
    </row>
    <row r="48" spans="53:84" s="25" customFormat="1">
      <c r="BA48" s="166" t="s">
        <v>305</v>
      </c>
      <c r="BH48" s="25" t="s">
        <v>115</v>
      </c>
      <c r="BM48" s="463" t="s">
        <v>520</v>
      </c>
    </row>
    <row r="49" spans="53:65" s="25" customFormat="1">
      <c r="BA49" s="25" t="s">
        <v>7</v>
      </c>
      <c r="BD49" s="166" t="s">
        <v>290</v>
      </c>
      <c r="BH49" s="25" t="s">
        <v>116</v>
      </c>
      <c r="BM49" s="463" t="s">
        <v>521</v>
      </c>
    </row>
    <row r="50" spans="53:65" s="25" customFormat="1">
      <c r="BA50" s="25" t="s">
        <v>99</v>
      </c>
      <c r="BD50" s="25" t="s">
        <v>464</v>
      </c>
      <c r="BM50" s="463" t="s">
        <v>522</v>
      </c>
    </row>
    <row r="51" spans="53:65" s="25" customFormat="1">
      <c r="BA51" s="25" t="s">
        <v>211</v>
      </c>
      <c r="BD51" s="25" t="s">
        <v>465</v>
      </c>
      <c r="BM51" s="463" t="s">
        <v>523</v>
      </c>
    </row>
    <row r="52" spans="53:65" s="25" customFormat="1">
      <c r="BA52" s="25" t="s">
        <v>423</v>
      </c>
      <c r="BD52" s="25" t="s">
        <v>466</v>
      </c>
      <c r="BM52" s="463" t="s">
        <v>524</v>
      </c>
    </row>
    <row r="53" spans="53:65" s="25" customFormat="1">
      <c r="BA53" s="25" t="s">
        <v>424</v>
      </c>
      <c r="BM53" s="463" t="s">
        <v>93</v>
      </c>
    </row>
    <row r="54" spans="53:65" s="25" customFormat="1">
      <c r="BA54" s="25" t="s">
        <v>276</v>
      </c>
      <c r="BM54" s="463" t="s">
        <v>525</v>
      </c>
    </row>
    <row r="55" spans="53:65" s="25" customFormat="1">
      <c r="BA55" s="25" t="s">
        <v>425</v>
      </c>
      <c r="BM55" s="463" t="s">
        <v>526</v>
      </c>
    </row>
    <row r="56" spans="53:65" s="25" customFormat="1">
      <c r="BA56" s="25" t="s">
        <v>426</v>
      </c>
      <c r="BM56" s="463" t="s">
        <v>527</v>
      </c>
    </row>
    <row r="57" spans="53:65" s="25" customFormat="1">
      <c r="BA57" s="25" t="s">
        <v>427</v>
      </c>
      <c r="BM57" s="463" t="s">
        <v>528</v>
      </c>
    </row>
    <row r="58" spans="53:65" s="25" customFormat="1">
      <c r="BA58" s="25" t="s">
        <v>428</v>
      </c>
      <c r="BM58" s="463" t="s">
        <v>529</v>
      </c>
    </row>
    <row r="59" spans="53:65" s="25" customFormat="1">
      <c r="BA59" s="25" t="s">
        <v>429</v>
      </c>
      <c r="BM59" s="463" t="s">
        <v>530</v>
      </c>
    </row>
    <row r="60" spans="53:65" s="25" customFormat="1">
      <c r="BA60" s="25" t="s">
        <v>430</v>
      </c>
      <c r="BM60" s="463" t="s">
        <v>531</v>
      </c>
    </row>
    <row r="61" spans="53:65" s="25" customFormat="1">
      <c r="BA61" s="25" t="s">
        <v>431</v>
      </c>
      <c r="BM61" s="463" t="s">
        <v>532</v>
      </c>
    </row>
    <row r="62" spans="53:65" s="25" customFormat="1">
      <c r="BM62" s="463" t="s">
        <v>533</v>
      </c>
    </row>
    <row r="63" spans="53:65" s="25" customFormat="1">
      <c r="BM63" s="463" t="s">
        <v>534</v>
      </c>
    </row>
    <row r="64" spans="53:65" s="25" customFormat="1">
      <c r="BA64" s="468" t="s">
        <v>767</v>
      </c>
      <c r="BM64" s="463" t="s">
        <v>1087</v>
      </c>
    </row>
    <row r="65" spans="53:65" s="25" customFormat="1" ht="15">
      <c r="BA65" s="469" t="s">
        <v>768</v>
      </c>
      <c r="BM65" s="25" t="s">
        <v>535</v>
      </c>
    </row>
    <row r="66" spans="53:65" s="25" customFormat="1">
      <c r="BA66" s="25" t="s">
        <v>210</v>
      </c>
      <c r="BM66" s="463" t="s">
        <v>536</v>
      </c>
    </row>
    <row r="67" spans="53:65" s="25" customFormat="1">
      <c r="BA67" s="25" t="s">
        <v>825</v>
      </c>
      <c r="BM67" s="463" t="s">
        <v>537</v>
      </c>
    </row>
    <row r="68" spans="53:65" s="25" customFormat="1">
      <c r="BA68" s="25" t="s">
        <v>826</v>
      </c>
      <c r="BM68" s="463" t="s">
        <v>538</v>
      </c>
    </row>
    <row r="69" spans="53:65" s="25" customFormat="1">
      <c r="BA69" s="25" t="s">
        <v>63</v>
      </c>
      <c r="BM69" s="463" t="s">
        <v>539</v>
      </c>
    </row>
    <row r="70" spans="53:65" s="25" customFormat="1">
      <c r="BA70" s="25" t="s">
        <v>827</v>
      </c>
      <c r="BM70" s="463" t="s">
        <v>540</v>
      </c>
    </row>
    <row r="71" spans="53:65" s="25" customFormat="1" ht="15">
      <c r="BA71" s="469" t="s">
        <v>769</v>
      </c>
      <c r="BM71" s="463" t="s">
        <v>541</v>
      </c>
    </row>
    <row r="72" spans="53:65" s="25" customFormat="1">
      <c r="BA72" s="25" t="s">
        <v>770</v>
      </c>
      <c r="BM72" s="463" t="s">
        <v>542</v>
      </c>
    </row>
    <row r="73" spans="53:65" s="25" customFormat="1">
      <c r="BA73" s="25" t="s">
        <v>771</v>
      </c>
      <c r="BM73" s="463" t="s">
        <v>543</v>
      </c>
    </row>
    <row r="74" spans="53:65" s="25" customFormat="1">
      <c r="BA74" s="25" t="s">
        <v>772</v>
      </c>
      <c r="BM74" s="463" t="s">
        <v>544</v>
      </c>
    </row>
    <row r="75" spans="53:65" s="25" customFormat="1">
      <c r="BA75" s="25" t="s">
        <v>773</v>
      </c>
      <c r="BM75" s="463" t="s">
        <v>545</v>
      </c>
    </row>
    <row r="76" spans="53:65" s="25" customFormat="1">
      <c r="BA76" s="25" t="s">
        <v>774</v>
      </c>
      <c r="BM76" s="463" t="s">
        <v>546</v>
      </c>
    </row>
    <row r="77" spans="53:65" s="25" customFormat="1">
      <c r="BA77" s="25" t="s">
        <v>775</v>
      </c>
      <c r="BM77" s="463" t="s">
        <v>547</v>
      </c>
    </row>
    <row r="78" spans="53:65" s="25" customFormat="1">
      <c r="BA78" s="25" t="s">
        <v>776</v>
      </c>
      <c r="BM78" s="463" t="s">
        <v>548</v>
      </c>
    </row>
    <row r="79" spans="53:65" s="25" customFormat="1">
      <c r="BA79" s="25" t="s">
        <v>777</v>
      </c>
      <c r="BM79" s="463" t="s">
        <v>549</v>
      </c>
    </row>
    <row r="80" spans="53:65" s="25" customFormat="1">
      <c r="BA80" s="25" t="s">
        <v>778</v>
      </c>
      <c r="BM80" s="463" t="s">
        <v>550</v>
      </c>
    </row>
    <row r="81" spans="53:65" s="25" customFormat="1" ht="15">
      <c r="BA81" s="469" t="s">
        <v>821</v>
      </c>
      <c r="BM81" s="463"/>
    </row>
    <row r="82" spans="53:65" s="25" customFormat="1">
      <c r="BA82" s="25" t="s">
        <v>818</v>
      </c>
      <c r="BM82" s="463"/>
    </row>
    <row r="83" spans="53:65" s="25" customFormat="1">
      <c r="BA83" s="25" t="s">
        <v>819</v>
      </c>
      <c r="BM83" s="463"/>
    </row>
    <row r="84" spans="53:65" s="25" customFormat="1">
      <c r="BA84" s="25" t="s">
        <v>820</v>
      </c>
      <c r="BM84" s="463"/>
    </row>
    <row r="85" spans="53:65" s="25" customFormat="1" ht="15">
      <c r="BA85" s="469" t="s">
        <v>1088</v>
      </c>
      <c r="BM85" s="25" t="s">
        <v>551</v>
      </c>
    </row>
    <row r="86" spans="53:65" s="25" customFormat="1">
      <c r="BA86" s="25" t="s">
        <v>780</v>
      </c>
      <c r="BM86" s="463" t="s">
        <v>552</v>
      </c>
    </row>
    <row r="87" spans="53:65" s="25" customFormat="1">
      <c r="BA87" s="25" t="s">
        <v>781</v>
      </c>
      <c r="BM87" s="463" t="s">
        <v>553</v>
      </c>
    </row>
    <row r="88" spans="53:65" s="25" customFormat="1">
      <c r="BA88" s="25" t="s">
        <v>782</v>
      </c>
      <c r="BM88" s="463" t="s">
        <v>554</v>
      </c>
    </row>
    <row r="89" spans="53:65" s="25" customFormat="1">
      <c r="BA89" s="25" t="s">
        <v>783</v>
      </c>
      <c r="BM89" s="463" t="s">
        <v>555</v>
      </c>
    </row>
    <row r="90" spans="53:65" s="25" customFormat="1">
      <c r="BA90" s="25" t="s">
        <v>81</v>
      </c>
      <c r="BM90" s="463" t="s">
        <v>100</v>
      </c>
    </row>
    <row r="91" spans="53:65" s="25" customFormat="1">
      <c r="BA91" s="25" t="s">
        <v>784</v>
      </c>
      <c r="BM91" s="463" t="s">
        <v>1089</v>
      </c>
    </row>
    <row r="92" spans="53:65" s="25" customFormat="1">
      <c r="BA92" s="25" t="s">
        <v>785</v>
      </c>
      <c r="BM92" s="463" t="s">
        <v>556</v>
      </c>
    </row>
    <row r="93" spans="53:65" s="25" customFormat="1">
      <c r="BA93" s="25" t="s">
        <v>786</v>
      </c>
      <c r="BM93" s="463" t="s">
        <v>557</v>
      </c>
    </row>
    <row r="94" spans="53:65" s="25" customFormat="1">
      <c r="BA94" s="25" t="s">
        <v>787</v>
      </c>
      <c r="BM94" s="463" t="s">
        <v>558</v>
      </c>
    </row>
    <row r="95" spans="53:65" s="25" customFormat="1">
      <c r="BA95" s="25" t="s">
        <v>788</v>
      </c>
      <c r="BM95" s="463" t="s">
        <v>559</v>
      </c>
    </row>
    <row r="96" spans="53:65" s="25" customFormat="1">
      <c r="BA96" s="25" t="s">
        <v>789</v>
      </c>
      <c r="BM96" s="463" t="s">
        <v>560</v>
      </c>
    </row>
    <row r="97" spans="53:65" s="25" customFormat="1">
      <c r="BA97" s="25" t="s">
        <v>790</v>
      </c>
      <c r="BM97" s="25" t="s">
        <v>561</v>
      </c>
    </row>
    <row r="98" spans="53:65" s="25" customFormat="1">
      <c r="BA98" s="25" t="s">
        <v>791</v>
      </c>
      <c r="BM98" s="463" t="s">
        <v>562</v>
      </c>
    </row>
    <row r="99" spans="53:65" s="25" customFormat="1">
      <c r="BA99" s="25" t="s">
        <v>792</v>
      </c>
      <c r="BM99" s="463" t="s">
        <v>563</v>
      </c>
    </row>
    <row r="100" spans="53:65" s="25" customFormat="1">
      <c r="BA100" s="25" t="s">
        <v>793</v>
      </c>
      <c r="BM100" s="463" t="s">
        <v>564</v>
      </c>
    </row>
    <row r="101" spans="53:65" s="25" customFormat="1">
      <c r="BA101" s="25" t="s">
        <v>794</v>
      </c>
      <c r="BM101" s="463" t="s">
        <v>565</v>
      </c>
    </row>
    <row r="102" spans="53:65" s="25" customFormat="1">
      <c r="BA102" s="25" t="s">
        <v>795</v>
      </c>
      <c r="BM102" s="463" t="s">
        <v>566</v>
      </c>
    </row>
    <row r="103" spans="53:65" s="25" customFormat="1">
      <c r="BA103" s="25" t="s">
        <v>796</v>
      </c>
      <c r="BM103" s="463" t="s">
        <v>1090</v>
      </c>
    </row>
    <row r="104" spans="53:65" s="25" customFormat="1">
      <c r="BA104" s="25" t="s">
        <v>797</v>
      </c>
      <c r="BM104" s="463" t="s">
        <v>567</v>
      </c>
    </row>
    <row r="105" spans="53:65" s="25" customFormat="1" ht="15">
      <c r="BA105" s="469" t="s">
        <v>798</v>
      </c>
      <c r="BM105" s="463" t="s">
        <v>96</v>
      </c>
    </row>
    <row r="106" spans="53:65" s="25" customFormat="1">
      <c r="BA106" s="25" t="s">
        <v>822</v>
      </c>
      <c r="BM106" s="463" t="s">
        <v>568</v>
      </c>
    </row>
    <row r="107" spans="53:65" s="25" customFormat="1">
      <c r="BA107" s="25" t="s">
        <v>823</v>
      </c>
      <c r="BM107" s="463" t="s">
        <v>569</v>
      </c>
    </row>
    <row r="108" spans="53:65" s="25" customFormat="1">
      <c r="BA108" s="25" t="s">
        <v>824</v>
      </c>
      <c r="BM108" s="463" t="s">
        <v>570</v>
      </c>
    </row>
    <row r="109" spans="53:65" s="25" customFormat="1" ht="15">
      <c r="BA109" s="469" t="s">
        <v>799</v>
      </c>
      <c r="BM109" s="463" t="s">
        <v>571</v>
      </c>
    </row>
    <row r="110" spans="53:65" s="25" customFormat="1">
      <c r="BA110" s="25" t="s">
        <v>800</v>
      </c>
      <c r="BM110" s="463" t="s">
        <v>572</v>
      </c>
    </row>
    <row r="111" spans="53:65" s="25" customFormat="1" ht="15">
      <c r="BA111" s="469" t="s">
        <v>801</v>
      </c>
      <c r="BM111" s="463" t="s">
        <v>573</v>
      </c>
    </row>
    <row r="112" spans="53:65" s="25" customFormat="1">
      <c r="BA112" s="25" t="s">
        <v>802</v>
      </c>
      <c r="BM112" s="463" t="s">
        <v>1091</v>
      </c>
    </row>
    <row r="113" spans="53:65" s="25" customFormat="1">
      <c r="BA113" s="25" t="s">
        <v>803</v>
      </c>
      <c r="BM113" s="463" t="s">
        <v>82</v>
      </c>
    </row>
    <row r="114" spans="53:65" s="25" customFormat="1">
      <c r="BA114" s="25" t="s">
        <v>804</v>
      </c>
      <c r="BM114" s="463" t="s">
        <v>574</v>
      </c>
    </row>
    <row r="115" spans="53:65" s="25" customFormat="1">
      <c r="BA115" s="25" t="s">
        <v>805</v>
      </c>
      <c r="BM115" s="463" t="s">
        <v>575</v>
      </c>
    </row>
    <row r="116" spans="53:65" s="25" customFormat="1" ht="15">
      <c r="BA116" s="469" t="s">
        <v>806</v>
      </c>
      <c r="BM116" s="463" t="s">
        <v>576</v>
      </c>
    </row>
    <row r="117" spans="53:65" s="25" customFormat="1">
      <c r="BA117" s="25" t="s">
        <v>807</v>
      </c>
      <c r="BM117" s="463" t="s">
        <v>577</v>
      </c>
    </row>
    <row r="118" spans="53:65" s="25" customFormat="1">
      <c r="BA118" s="25" t="s">
        <v>808</v>
      </c>
      <c r="BM118" s="463" t="s">
        <v>578</v>
      </c>
    </row>
    <row r="119" spans="53:65" s="25" customFormat="1">
      <c r="BA119" s="25" t="s">
        <v>809</v>
      </c>
      <c r="BM119" s="463" t="s">
        <v>579</v>
      </c>
    </row>
    <row r="120" spans="53:65" s="25" customFormat="1">
      <c r="BA120" s="25" t="s">
        <v>810</v>
      </c>
      <c r="BM120" s="463" t="s">
        <v>580</v>
      </c>
    </row>
    <row r="121" spans="53:65" s="25" customFormat="1">
      <c r="BA121" s="25" t="s">
        <v>811</v>
      </c>
      <c r="BM121" s="463" t="s">
        <v>83</v>
      </c>
    </row>
    <row r="122" spans="53:65" s="25" customFormat="1">
      <c r="BA122" s="25" t="s">
        <v>812</v>
      </c>
      <c r="BM122" s="463" t="s">
        <v>581</v>
      </c>
    </row>
    <row r="123" spans="53:65" s="25" customFormat="1" ht="15">
      <c r="BA123" s="469" t="s">
        <v>813</v>
      </c>
      <c r="BM123" s="463" t="s">
        <v>582</v>
      </c>
    </row>
    <row r="124" spans="53:65" s="25" customFormat="1">
      <c r="BA124" s="25" t="s">
        <v>814</v>
      </c>
      <c r="BM124" s="463" t="s">
        <v>583</v>
      </c>
    </row>
    <row r="125" spans="53:65" s="25" customFormat="1" ht="15">
      <c r="BA125" s="469" t="s">
        <v>815</v>
      </c>
      <c r="BM125" s="463" t="s">
        <v>584</v>
      </c>
    </row>
    <row r="126" spans="53:65" s="25" customFormat="1">
      <c r="BA126" s="25" t="s">
        <v>816</v>
      </c>
      <c r="BM126" s="463" t="s">
        <v>585</v>
      </c>
    </row>
    <row r="127" spans="53:65" s="25" customFormat="1">
      <c r="BM127" s="463" t="s">
        <v>586</v>
      </c>
    </row>
    <row r="128" spans="53:65" s="25" customFormat="1">
      <c r="BM128" s="463" t="s">
        <v>587</v>
      </c>
    </row>
    <row r="129" spans="65:65" s="25" customFormat="1">
      <c r="BM129" s="463" t="s">
        <v>588</v>
      </c>
    </row>
    <row r="130" spans="65:65" s="25" customFormat="1">
      <c r="BM130" s="463" t="s">
        <v>589</v>
      </c>
    </row>
    <row r="131" spans="65:65" s="25" customFormat="1">
      <c r="BM131" s="463" t="s">
        <v>590</v>
      </c>
    </row>
    <row r="132" spans="65:65" s="25" customFormat="1">
      <c r="BM132" s="463" t="s">
        <v>591</v>
      </c>
    </row>
    <row r="133" spans="65:65" s="25" customFormat="1">
      <c r="BM133" s="463" t="s">
        <v>592</v>
      </c>
    </row>
    <row r="134" spans="65:65" s="25" customFormat="1">
      <c r="BM134" s="463" t="s">
        <v>593</v>
      </c>
    </row>
    <row r="135" spans="65:65" s="25" customFormat="1">
      <c r="BM135" s="463" t="s">
        <v>594</v>
      </c>
    </row>
    <row r="136" spans="65:65" s="25" customFormat="1">
      <c r="BM136" s="463" t="s">
        <v>595</v>
      </c>
    </row>
    <row r="137" spans="65:65" s="25" customFormat="1">
      <c r="BM137" s="463" t="s">
        <v>596</v>
      </c>
    </row>
    <row r="138" spans="65:65" s="25" customFormat="1">
      <c r="BM138" s="463" t="s">
        <v>597</v>
      </c>
    </row>
    <row r="139" spans="65:65" s="25" customFormat="1">
      <c r="BM139" s="463" t="s">
        <v>1092</v>
      </c>
    </row>
    <row r="140" spans="65:65" s="25" customFormat="1">
      <c r="BM140" s="463" t="s">
        <v>598</v>
      </c>
    </row>
    <row r="141" spans="65:65" s="25" customFormat="1">
      <c r="BM141" s="25" t="s">
        <v>599</v>
      </c>
    </row>
    <row r="142" spans="65:65" s="25" customFormat="1">
      <c r="BM142" s="463" t="s">
        <v>600</v>
      </c>
    </row>
    <row r="143" spans="65:65" s="25" customFormat="1">
      <c r="BM143" s="463" t="s">
        <v>601</v>
      </c>
    </row>
    <row r="144" spans="65:65" s="25" customFormat="1">
      <c r="BM144" s="463" t="s">
        <v>602</v>
      </c>
    </row>
    <row r="145" spans="65:65" s="25" customFormat="1">
      <c r="BM145" s="463" t="s">
        <v>603</v>
      </c>
    </row>
    <row r="146" spans="65:65" s="25" customFormat="1">
      <c r="BM146" s="463" t="s">
        <v>604</v>
      </c>
    </row>
    <row r="147" spans="65:65" s="25" customFormat="1">
      <c r="BM147" s="463" t="s">
        <v>605</v>
      </c>
    </row>
    <row r="148" spans="65:65" s="25" customFormat="1">
      <c r="BM148" s="463" t="s">
        <v>606</v>
      </c>
    </row>
    <row r="149" spans="65:65" s="25" customFormat="1">
      <c r="BM149" s="463" t="s">
        <v>607</v>
      </c>
    </row>
    <row r="150" spans="65:65" s="25" customFormat="1">
      <c r="BM150" s="463" t="s">
        <v>608</v>
      </c>
    </row>
    <row r="151" spans="65:65" s="25" customFormat="1">
      <c r="BM151" s="463" t="s">
        <v>609</v>
      </c>
    </row>
    <row r="152" spans="65:65" s="25" customFormat="1">
      <c r="BM152" s="463" t="s">
        <v>610</v>
      </c>
    </row>
    <row r="153" spans="65:65" s="25" customFormat="1">
      <c r="BM153" s="463" t="s">
        <v>611</v>
      </c>
    </row>
    <row r="154" spans="65:65" s="25" customFormat="1">
      <c r="BM154" s="463" t="s">
        <v>612</v>
      </c>
    </row>
    <row r="155" spans="65:65" s="25" customFormat="1">
      <c r="BM155" s="463" t="s">
        <v>1093</v>
      </c>
    </row>
    <row r="156" spans="65:65" s="25" customFormat="1">
      <c r="BM156" s="463" t="s">
        <v>613</v>
      </c>
    </row>
    <row r="157" spans="65:65" s="25" customFormat="1">
      <c r="BM157" s="463" t="s">
        <v>614</v>
      </c>
    </row>
    <row r="158" spans="65:65" s="25" customFormat="1">
      <c r="BM158" s="463" t="s">
        <v>615</v>
      </c>
    </row>
    <row r="159" spans="65:65" s="25" customFormat="1">
      <c r="BM159" s="463" t="s">
        <v>616</v>
      </c>
    </row>
    <row r="160" spans="65:65" s="25" customFormat="1">
      <c r="BM160" s="463" t="s">
        <v>617</v>
      </c>
    </row>
    <row r="161" spans="65:65" s="25" customFormat="1">
      <c r="BM161" s="463" t="s">
        <v>1094</v>
      </c>
    </row>
    <row r="162" spans="65:65" s="25" customFormat="1">
      <c r="BM162" s="463" t="s">
        <v>618</v>
      </c>
    </row>
    <row r="163" spans="65:65" s="25" customFormat="1">
      <c r="BM163" s="463" t="s">
        <v>619</v>
      </c>
    </row>
    <row r="164" spans="65:65" s="25" customFormat="1">
      <c r="BM164" s="25" t="s">
        <v>620</v>
      </c>
    </row>
    <row r="165" spans="65:65" s="25" customFormat="1">
      <c r="BM165" s="463" t="s">
        <v>80</v>
      </c>
    </row>
    <row r="166" spans="65:65" s="25" customFormat="1">
      <c r="BM166" s="25" t="s">
        <v>621</v>
      </c>
    </row>
    <row r="167" spans="65:65" s="25" customFormat="1">
      <c r="BM167" s="463" t="s">
        <v>622</v>
      </c>
    </row>
    <row r="168" spans="65:65" s="25" customFormat="1">
      <c r="BM168" s="463" t="s">
        <v>623</v>
      </c>
    </row>
    <row r="169" spans="65:65" s="25" customFormat="1">
      <c r="BM169" s="463" t="s">
        <v>624</v>
      </c>
    </row>
    <row r="170" spans="65:65" s="25" customFormat="1">
      <c r="BM170" s="463" t="s">
        <v>625</v>
      </c>
    </row>
    <row r="171" spans="65:65" s="25" customFormat="1">
      <c r="BM171" s="463" t="s">
        <v>626</v>
      </c>
    </row>
    <row r="172" spans="65:65" s="25" customFormat="1">
      <c r="BM172" s="463" t="s">
        <v>627</v>
      </c>
    </row>
    <row r="173" spans="65:65" s="25" customFormat="1">
      <c r="BM173" s="463" t="s">
        <v>628</v>
      </c>
    </row>
    <row r="174" spans="65:65" s="25" customFormat="1">
      <c r="BM174" s="25" t="s">
        <v>629</v>
      </c>
    </row>
    <row r="175" spans="65:65" s="25" customFormat="1">
      <c r="BM175" s="463" t="s">
        <v>630</v>
      </c>
    </row>
    <row r="176" spans="65:65" s="25" customFormat="1">
      <c r="BM176" s="463" t="s">
        <v>631</v>
      </c>
    </row>
    <row r="177" spans="65:65" s="25" customFormat="1">
      <c r="BM177" s="463" t="s">
        <v>632</v>
      </c>
    </row>
    <row r="178" spans="65:65" s="25" customFormat="1">
      <c r="BM178" s="463" t="s">
        <v>633</v>
      </c>
    </row>
    <row r="179" spans="65:65" s="25" customFormat="1">
      <c r="BM179" s="463" t="s">
        <v>634</v>
      </c>
    </row>
    <row r="180" spans="65:65" s="25" customFormat="1">
      <c r="BM180" s="463" t="s">
        <v>635</v>
      </c>
    </row>
    <row r="181" spans="65:65" s="25" customFormat="1">
      <c r="BM181" s="463" t="s">
        <v>636</v>
      </c>
    </row>
    <row r="182" spans="65:65" s="25" customFormat="1">
      <c r="BM182" s="463" t="s">
        <v>637</v>
      </c>
    </row>
    <row r="183" spans="65:65" s="25" customFormat="1">
      <c r="BM183" s="463" t="s">
        <v>638</v>
      </c>
    </row>
    <row r="184" spans="65:65" s="25" customFormat="1">
      <c r="BM184" s="463" t="s">
        <v>639</v>
      </c>
    </row>
    <row r="185" spans="65:65" s="25" customFormat="1">
      <c r="BM185" s="463" t="s">
        <v>640</v>
      </c>
    </row>
    <row r="186" spans="65:65" s="25" customFormat="1">
      <c r="BM186" s="463" t="s">
        <v>641</v>
      </c>
    </row>
    <row r="187" spans="65:65" s="25" customFormat="1">
      <c r="BM187" s="463" t="s">
        <v>642</v>
      </c>
    </row>
    <row r="188" spans="65:65" s="25" customFormat="1">
      <c r="BM188" s="463" t="s">
        <v>1095</v>
      </c>
    </row>
    <row r="189" spans="65:65" s="25" customFormat="1">
      <c r="BM189" s="463" t="s">
        <v>643</v>
      </c>
    </row>
    <row r="190" spans="65:65" s="25" customFormat="1">
      <c r="BM190" s="463" t="s">
        <v>644</v>
      </c>
    </row>
    <row r="191" spans="65:65" s="25" customFormat="1">
      <c r="BM191" s="463" t="s">
        <v>645</v>
      </c>
    </row>
    <row r="192" spans="65:65" s="25" customFormat="1">
      <c r="BM192" s="463" t="s">
        <v>1096</v>
      </c>
    </row>
    <row r="193" spans="65:65" s="25" customFormat="1">
      <c r="BM193" s="25" t="s">
        <v>646</v>
      </c>
    </row>
    <row r="194" spans="65:65" s="25" customFormat="1">
      <c r="BM194" s="463" t="s">
        <v>647</v>
      </c>
    </row>
    <row r="195" spans="65:65" s="25" customFormat="1">
      <c r="BM195" s="463" t="s">
        <v>648</v>
      </c>
    </row>
  </sheetData>
  <autoFilter ref="A3:Q28">
    <sortState ref="A4:Q28">
      <sortCondition ref="G3:G28"/>
    </sortState>
  </autoFilter>
  <dataValidations count="6">
    <dataValidation type="textLength" showInputMessage="1" showErrorMessage="1" sqref="Q4:Q7 Q13:Q28">
      <formula1>0</formula1>
      <formula2>150</formula2>
    </dataValidation>
    <dataValidation type="list" allowBlank="1" showInputMessage="1" showErrorMessage="1" sqref="A4:A28">
      <formula1>$BB$2:$BB$32</formula1>
    </dataValidation>
    <dataValidation type="list" allowBlank="1" showInputMessage="1" showErrorMessage="1" sqref="D4:D26">
      <formula1>$BA$35:$BA$40</formula1>
    </dataValidation>
    <dataValidation type="list" allowBlank="1" showInputMessage="1" showErrorMessage="1" sqref="E4:E28">
      <formula1>$BA$49:$BA$62</formula1>
    </dataValidation>
    <dataValidation type="list" allowBlank="1" showInputMessage="1" showErrorMessage="1" sqref="J4:J28">
      <formula1>$BH$2:$BH$10</formula1>
    </dataValidation>
    <dataValidation type="list" allowBlank="1" showInputMessage="1" showErrorMessage="1" sqref="M4:M28">
      <formula1>$BH$12:$BH$15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[1]Custom_lists!#REF!</xm:f>
          </x14:formula1>
          <xm:sqref>A4:A28 D4:E8 M4:M8 J4:J8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4" workbookViewId="0">
      <selection activeCell="H37" sqref="H37"/>
    </sheetView>
  </sheetViews>
  <sheetFormatPr defaultColWidth="12.140625" defaultRowHeight="12.75"/>
  <cols>
    <col min="1" max="1" width="34.28515625" style="132" bestFit="1" customWidth="1"/>
    <col min="2" max="2" width="17.28515625" style="132" bestFit="1" customWidth="1"/>
    <col min="3" max="3" width="19.140625" style="132" customWidth="1"/>
    <col min="4" max="4" width="20.42578125" style="132" bestFit="1" customWidth="1"/>
    <col min="5" max="5" width="11.5703125" style="132" bestFit="1" customWidth="1"/>
    <col min="6" max="6" width="34.28515625" style="132" customWidth="1"/>
    <col min="7" max="7" width="20.28515625" style="132" customWidth="1"/>
    <col min="8" max="8" width="18.28515625" style="132" customWidth="1"/>
    <col min="9" max="9" width="20.140625" style="132" customWidth="1"/>
    <col min="10" max="16384" width="12.140625" style="132"/>
  </cols>
  <sheetData>
    <row r="1" spans="1:9" ht="51">
      <c r="A1" s="132" t="s">
        <v>1495</v>
      </c>
    </row>
    <row r="2" spans="1:9">
      <c r="A2" s="132" t="s">
        <v>1160</v>
      </c>
      <c r="F2" s="132" t="s">
        <v>1165</v>
      </c>
    </row>
    <row r="4" spans="1:9" ht="38.25">
      <c r="A4" s="451" t="s">
        <v>1161</v>
      </c>
      <c r="B4" s="132" t="s">
        <v>1163</v>
      </c>
      <c r="C4" s="132" t="s">
        <v>1164</v>
      </c>
      <c r="D4" s="132" t="s">
        <v>1168</v>
      </c>
      <c r="F4" s="451" t="s">
        <v>1161</v>
      </c>
      <c r="G4" s="132" t="s">
        <v>1166</v>
      </c>
      <c r="H4" s="132" t="s">
        <v>1167</v>
      </c>
      <c r="I4" s="132" t="s">
        <v>1814</v>
      </c>
    </row>
    <row r="5" spans="1:9">
      <c r="A5" s="694" t="s">
        <v>1181</v>
      </c>
      <c r="B5" s="695">
        <v>16</v>
      </c>
      <c r="C5" s="695"/>
      <c r="D5" s="695">
        <v>16</v>
      </c>
      <c r="F5" s="694" t="s">
        <v>1181</v>
      </c>
      <c r="G5" s="695">
        <v>20</v>
      </c>
      <c r="H5" s="695"/>
      <c r="I5" s="695">
        <v>20</v>
      </c>
    </row>
    <row r="6" spans="1:9">
      <c r="A6" s="694" t="s">
        <v>1177</v>
      </c>
      <c r="B6" s="695">
        <v>13</v>
      </c>
      <c r="C6" s="695"/>
      <c r="D6" s="695">
        <v>13</v>
      </c>
      <c r="F6" s="694" t="s">
        <v>1177</v>
      </c>
      <c r="G6" s="695">
        <v>12</v>
      </c>
      <c r="H6" s="695"/>
      <c r="I6" s="695">
        <v>12</v>
      </c>
    </row>
    <row r="7" spans="1:9">
      <c r="A7" s="694" t="s">
        <v>1189</v>
      </c>
      <c r="B7" s="695">
        <v>15</v>
      </c>
      <c r="C7" s="695"/>
      <c r="D7" s="695">
        <v>15</v>
      </c>
      <c r="F7" s="694" t="s">
        <v>1189</v>
      </c>
      <c r="G7" s="695">
        <v>24</v>
      </c>
      <c r="H7" s="695"/>
      <c r="I7" s="695">
        <v>24</v>
      </c>
    </row>
    <row r="8" spans="1:9">
      <c r="A8" s="694" t="s">
        <v>1193</v>
      </c>
      <c r="B8" s="695"/>
      <c r="C8" s="695">
        <v>9</v>
      </c>
      <c r="D8" s="695">
        <v>9</v>
      </c>
      <c r="F8" s="694" t="s">
        <v>1193</v>
      </c>
      <c r="G8" s="695"/>
      <c r="H8" s="695">
        <v>6</v>
      </c>
      <c r="I8" s="695">
        <v>6</v>
      </c>
    </row>
    <row r="9" spans="1:9">
      <c r="A9" s="694" t="s">
        <v>1172</v>
      </c>
      <c r="B9" s="695"/>
      <c r="C9" s="695">
        <v>257</v>
      </c>
      <c r="D9" s="695">
        <v>257</v>
      </c>
      <c r="F9" s="694" t="s">
        <v>1172</v>
      </c>
      <c r="G9" s="695"/>
      <c r="H9" s="695">
        <v>48</v>
      </c>
      <c r="I9" s="695">
        <v>48</v>
      </c>
    </row>
    <row r="10" spans="1:9">
      <c r="A10" s="694" t="s">
        <v>1192</v>
      </c>
      <c r="B10" s="695"/>
      <c r="C10" s="695">
        <v>20</v>
      </c>
      <c r="D10" s="695">
        <v>20</v>
      </c>
      <c r="F10" s="694" t="s">
        <v>1192</v>
      </c>
      <c r="G10" s="695"/>
      <c r="H10" s="695">
        <v>9</v>
      </c>
      <c r="I10" s="695">
        <v>9</v>
      </c>
    </row>
    <row r="11" spans="1:9">
      <c r="A11" s="694" t="s">
        <v>1171</v>
      </c>
      <c r="B11" s="695"/>
      <c r="C11" s="695">
        <v>92</v>
      </c>
      <c r="D11" s="695">
        <v>92</v>
      </c>
      <c r="F11" s="694" t="s">
        <v>1171</v>
      </c>
      <c r="G11" s="695"/>
      <c r="H11" s="695">
        <v>30</v>
      </c>
      <c r="I11" s="695">
        <v>30</v>
      </c>
    </row>
    <row r="12" spans="1:9">
      <c r="A12" s="694" t="s">
        <v>1169</v>
      </c>
      <c r="B12" s="695"/>
      <c r="C12" s="695">
        <v>63</v>
      </c>
      <c r="D12" s="695">
        <v>63</v>
      </c>
      <c r="F12" s="694" t="s">
        <v>1169</v>
      </c>
      <c r="G12" s="695"/>
      <c r="H12" s="695">
        <v>9</v>
      </c>
      <c r="I12" s="695">
        <v>9</v>
      </c>
    </row>
    <row r="13" spans="1:9">
      <c r="A13" s="694" t="s">
        <v>1147</v>
      </c>
      <c r="B13" s="695"/>
      <c r="C13" s="695">
        <v>40</v>
      </c>
      <c r="D13" s="695">
        <v>40</v>
      </c>
      <c r="F13" s="694" t="s">
        <v>1147</v>
      </c>
      <c r="G13" s="695"/>
      <c r="H13" s="695">
        <v>60</v>
      </c>
      <c r="I13" s="695">
        <v>60</v>
      </c>
    </row>
    <row r="14" spans="1:9">
      <c r="A14" s="694" t="s">
        <v>1154</v>
      </c>
      <c r="B14" s="695"/>
      <c r="C14" s="695">
        <v>9</v>
      </c>
      <c r="D14" s="695">
        <v>9</v>
      </c>
      <c r="F14" s="694" t="s">
        <v>1154</v>
      </c>
      <c r="G14" s="695"/>
      <c r="H14" s="695">
        <v>10</v>
      </c>
      <c r="I14" s="695">
        <v>10</v>
      </c>
    </row>
    <row r="15" spans="1:9">
      <c r="A15" s="694" t="s">
        <v>1155</v>
      </c>
      <c r="B15" s="695"/>
      <c r="C15" s="695">
        <v>13</v>
      </c>
      <c r="D15" s="695">
        <v>13</v>
      </c>
      <c r="F15" s="694" t="s">
        <v>1155</v>
      </c>
      <c r="G15" s="695"/>
      <c r="H15" s="695">
        <v>30</v>
      </c>
      <c r="I15" s="695">
        <v>30</v>
      </c>
    </row>
    <row r="16" spans="1:9">
      <c r="A16" s="694" t="s">
        <v>1157</v>
      </c>
      <c r="B16" s="695"/>
      <c r="C16" s="695">
        <v>94</v>
      </c>
      <c r="D16" s="695">
        <v>94</v>
      </c>
      <c r="F16" s="694" t="s">
        <v>1157</v>
      </c>
      <c r="G16" s="695"/>
      <c r="H16" s="695">
        <v>100</v>
      </c>
      <c r="I16" s="695">
        <v>100</v>
      </c>
    </row>
    <row r="17" spans="1:9">
      <c r="A17" s="694" t="s">
        <v>1156</v>
      </c>
      <c r="B17" s="695"/>
      <c r="C17" s="695">
        <v>2</v>
      </c>
      <c r="D17" s="695">
        <v>2</v>
      </c>
      <c r="F17" s="694" t="s">
        <v>1156</v>
      </c>
      <c r="G17" s="695"/>
      <c r="H17" s="695">
        <v>25</v>
      </c>
      <c r="I17" s="695">
        <v>25</v>
      </c>
    </row>
    <row r="18" spans="1:9">
      <c r="A18" s="694" t="s">
        <v>1182</v>
      </c>
      <c r="B18" s="695">
        <v>7</v>
      </c>
      <c r="C18" s="695"/>
      <c r="D18" s="695">
        <v>7</v>
      </c>
      <c r="F18" s="694" t="s">
        <v>1182</v>
      </c>
      <c r="G18" s="695">
        <v>6</v>
      </c>
      <c r="H18" s="695"/>
      <c r="I18" s="695">
        <v>6</v>
      </c>
    </row>
    <row r="19" spans="1:9">
      <c r="A19" s="694" t="s">
        <v>1488</v>
      </c>
      <c r="B19" s="695">
        <v>2</v>
      </c>
      <c r="C19" s="695"/>
      <c r="D19" s="695">
        <v>2</v>
      </c>
      <c r="F19" s="694" t="s">
        <v>1488</v>
      </c>
      <c r="G19" s="695">
        <v>4</v>
      </c>
      <c r="H19" s="695"/>
      <c r="I19" s="695"/>
    </row>
    <row r="20" spans="1:9">
      <c r="A20" s="694" t="s">
        <v>1146</v>
      </c>
      <c r="B20" s="695"/>
      <c r="C20" s="695">
        <v>2</v>
      </c>
      <c r="D20" s="695">
        <v>2</v>
      </c>
      <c r="F20" s="694" t="s">
        <v>1146</v>
      </c>
      <c r="G20" s="695"/>
      <c r="H20" s="695">
        <v>4</v>
      </c>
      <c r="I20" s="695">
        <v>4</v>
      </c>
    </row>
    <row r="21" spans="1:9">
      <c r="A21" s="694" t="s">
        <v>1144</v>
      </c>
      <c r="B21" s="695"/>
      <c r="C21" s="695">
        <v>70</v>
      </c>
      <c r="D21" s="695">
        <v>70</v>
      </c>
      <c r="F21" s="694" t="s">
        <v>1144</v>
      </c>
      <c r="G21" s="695"/>
      <c r="H21" s="695">
        <v>105</v>
      </c>
      <c r="I21" s="695">
        <v>105</v>
      </c>
    </row>
    <row r="22" spans="1:9">
      <c r="A22" s="694" t="s">
        <v>1145</v>
      </c>
      <c r="B22" s="695">
        <v>128</v>
      </c>
      <c r="C22" s="695"/>
      <c r="D22" s="695">
        <v>128</v>
      </c>
      <c r="F22" s="694" t="s">
        <v>1145</v>
      </c>
      <c r="G22" s="695">
        <v>315</v>
      </c>
      <c r="H22" s="695"/>
      <c r="I22" s="695">
        <v>315</v>
      </c>
    </row>
    <row r="23" spans="1:9">
      <c r="A23" s="694" t="s">
        <v>1150</v>
      </c>
      <c r="B23" s="695"/>
      <c r="C23" s="695">
        <v>49</v>
      </c>
      <c r="D23" s="695">
        <v>49</v>
      </c>
      <c r="F23" s="694" t="s">
        <v>1150</v>
      </c>
      <c r="G23" s="695"/>
      <c r="H23" s="695">
        <v>135</v>
      </c>
      <c r="I23" s="695">
        <v>135</v>
      </c>
    </row>
    <row r="24" spans="1:9">
      <c r="A24" s="694" t="s">
        <v>1149</v>
      </c>
      <c r="B24" s="695"/>
      <c r="C24" s="695">
        <v>67</v>
      </c>
      <c r="D24" s="695">
        <v>67</v>
      </c>
      <c r="F24" s="694" t="s">
        <v>1149</v>
      </c>
      <c r="G24" s="695"/>
      <c r="H24" s="695">
        <v>20</v>
      </c>
      <c r="I24" s="695">
        <v>20</v>
      </c>
    </row>
    <row r="25" spans="1:9">
      <c r="A25" s="694" t="s">
        <v>1148</v>
      </c>
      <c r="B25" s="695">
        <v>17</v>
      </c>
      <c r="C25" s="695"/>
      <c r="D25" s="695">
        <v>17</v>
      </c>
      <c r="F25" s="694" t="s">
        <v>1148</v>
      </c>
      <c r="G25" s="695">
        <v>60</v>
      </c>
      <c r="H25" s="695"/>
      <c r="I25" s="695">
        <v>60</v>
      </c>
    </row>
    <row r="26" spans="1:9">
      <c r="A26" s="694" t="s">
        <v>1176</v>
      </c>
      <c r="B26" s="695">
        <v>19</v>
      </c>
      <c r="C26" s="695"/>
      <c r="D26" s="695">
        <v>19</v>
      </c>
      <c r="F26" s="694" t="s">
        <v>1176</v>
      </c>
      <c r="G26" s="695">
        <v>25</v>
      </c>
      <c r="H26" s="695"/>
      <c r="I26" s="695">
        <v>25</v>
      </c>
    </row>
    <row r="27" spans="1:9">
      <c r="A27" s="694" t="s">
        <v>1175</v>
      </c>
      <c r="B27" s="695">
        <v>74</v>
      </c>
      <c r="C27" s="695"/>
      <c r="D27" s="695">
        <v>74</v>
      </c>
      <c r="F27" s="694" t="s">
        <v>1175</v>
      </c>
      <c r="G27" s="695">
        <v>65</v>
      </c>
      <c r="H27" s="695"/>
      <c r="I27" s="695">
        <v>65</v>
      </c>
    </row>
    <row r="28" spans="1:9">
      <c r="A28" s="694" t="s">
        <v>1183</v>
      </c>
      <c r="B28" s="695">
        <v>24</v>
      </c>
      <c r="C28" s="695"/>
      <c r="D28" s="695">
        <v>24</v>
      </c>
      <c r="F28" s="694" t="s">
        <v>1183</v>
      </c>
      <c r="G28" s="695">
        <v>43</v>
      </c>
      <c r="H28" s="695"/>
      <c r="I28" s="695">
        <v>43</v>
      </c>
    </row>
    <row r="29" spans="1:9">
      <c r="A29" s="694" t="s">
        <v>1184</v>
      </c>
      <c r="B29" s="695">
        <v>56</v>
      </c>
      <c r="C29" s="695"/>
      <c r="D29" s="695">
        <v>56</v>
      </c>
      <c r="F29" s="694" t="s">
        <v>1184</v>
      </c>
      <c r="G29" s="695">
        <v>79</v>
      </c>
      <c r="H29" s="695"/>
      <c r="I29" s="695">
        <v>79</v>
      </c>
    </row>
    <row r="30" spans="1:9">
      <c r="A30" s="694" t="s">
        <v>1813</v>
      </c>
      <c r="B30" s="695"/>
      <c r="C30" s="695"/>
      <c r="D30" s="695">
        <v>0</v>
      </c>
      <c r="F30" s="694" t="s">
        <v>1162</v>
      </c>
      <c r="G30" s="695">
        <v>653</v>
      </c>
      <c r="H30" s="695">
        <v>591</v>
      </c>
      <c r="I30" s="695">
        <v>1240</v>
      </c>
    </row>
    <row r="31" spans="1:9">
      <c r="A31" s="694" t="s">
        <v>1162</v>
      </c>
      <c r="B31" s="695">
        <v>371</v>
      </c>
      <c r="C31" s="695">
        <v>787</v>
      </c>
      <c r="D31" s="695">
        <v>1158</v>
      </c>
      <c r="F31"/>
      <c r="G31"/>
      <c r="H31"/>
    </row>
    <row r="32" spans="1:9">
      <c r="A32" s="526"/>
      <c r="B32" s="452"/>
      <c r="C32" s="452"/>
      <c r="D32" s="452"/>
    </row>
    <row r="33" spans="1:4">
      <c r="A33" s="526"/>
      <c r="B33" s="452"/>
      <c r="C33" s="452"/>
      <c r="D33" s="452"/>
    </row>
    <row r="34" spans="1:4">
      <c r="A34" s="526"/>
      <c r="B34" s="452"/>
      <c r="C34" s="452"/>
      <c r="D34" s="45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CH539"/>
  <sheetViews>
    <sheetView zoomScaleSheetLayoutView="90" workbookViewId="0">
      <selection activeCell="E28" sqref="E28"/>
    </sheetView>
  </sheetViews>
  <sheetFormatPr defaultColWidth="11.42578125" defaultRowHeight="12.75"/>
  <cols>
    <col min="1" max="1" width="11.42578125" style="158" customWidth="1"/>
    <col min="2" max="2" width="12.42578125" style="158" customWidth="1"/>
    <col min="3" max="3" width="13.7109375" style="158" customWidth="1"/>
    <col min="4" max="4" width="11.42578125" style="158" customWidth="1"/>
    <col min="5" max="5" width="23.28515625" style="158" customWidth="1"/>
    <col min="6" max="6" width="19.42578125" style="158" customWidth="1"/>
    <col min="7" max="7" width="11.42578125" style="158" customWidth="1"/>
    <col min="8" max="8" width="21.85546875" style="158" customWidth="1"/>
    <col min="9" max="9" width="11.42578125" style="158" customWidth="1"/>
    <col min="10" max="10" width="21.42578125" style="158" customWidth="1"/>
    <col min="11" max="11" width="14.42578125" style="158" customWidth="1"/>
    <col min="12" max="12" width="17" style="158" customWidth="1"/>
    <col min="13" max="14" width="22" style="158" customWidth="1"/>
    <col min="15" max="16" width="16.42578125" style="158" customWidth="1"/>
    <col min="17" max="18" width="17.42578125" style="158" customWidth="1"/>
    <col min="19" max="19" width="22.85546875" style="158" customWidth="1"/>
    <col min="20" max="52" width="11.42578125" style="158" customWidth="1"/>
    <col min="53" max="53" width="11.42578125" style="158"/>
    <col min="54" max="64" width="11.42578125" style="29"/>
    <col min="65" max="65" width="11.42578125" style="5"/>
    <col min="66" max="16384" width="11.42578125" style="29"/>
  </cols>
  <sheetData>
    <row r="1" spans="1:86" ht="15.75" customHeight="1" thickBot="1">
      <c r="A1" s="87" t="s">
        <v>270</v>
      </c>
      <c r="B1" s="164"/>
      <c r="C1" s="164"/>
      <c r="D1" s="164"/>
      <c r="E1" s="164"/>
      <c r="F1" s="164"/>
      <c r="G1" s="164"/>
      <c r="H1" s="164"/>
      <c r="I1" s="164"/>
      <c r="J1" s="164"/>
      <c r="K1" s="164"/>
      <c r="L1" s="164"/>
      <c r="N1" s="116" t="s">
        <v>0</v>
      </c>
      <c r="O1" s="606" t="s">
        <v>1812</v>
      </c>
      <c r="BA1" s="384" t="s">
        <v>422</v>
      </c>
      <c r="BB1" s="385" t="s">
        <v>835</v>
      </c>
      <c r="BC1" s="54"/>
      <c r="BD1" s="134" t="s">
        <v>1496</v>
      </c>
      <c r="BE1" s="453"/>
      <c r="BF1" s="453"/>
      <c r="BG1" s="54"/>
      <c r="BH1" s="54" t="s">
        <v>1497</v>
      </c>
      <c r="BI1" s="54"/>
      <c r="BJ1" s="54"/>
      <c r="BK1" s="54"/>
      <c r="BL1" s="54"/>
      <c r="BM1" s="134" t="s">
        <v>1498</v>
      </c>
      <c r="BN1" s="54"/>
      <c r="BO1" s="54" t="s">
        <v>1499</v>
      </c>
      <c r="BP1" s="54"/>
      <c r="BQ1" s="54"/>
      <c r="BR1" s="54"/>
      <c r="BS1" s="54"/>
      <c r="BT1" s="54"/>
      <c r="BU1" s="134" t="s">
        <v>1500</v>
      </c>
      <c r="BV1" s="54"/>
      <c r="BW1" s="54"/>
      <c r="BX1" s="54"/>
      <c r="BY1" s="54"/>
      <c r="BZ1" s="54" t="s">
        <v>1501</v>
      </c>
      <c r="CA1" s="54"/>
      <c r="CB1" s="54"/>
      <c r="CC1" s="54" t="s">
        <v>1502</v>
      </c>
      <c r="CD1" s="54"/>
      <c r="CE1" s="54"/>
      <c r="CF1" s="54"/>
      <c r="CG1" s="54"/>
      <c r="CH1" s="54"/>
    </row>
    <row r="2" spans="1:86" ht="15.75" customHeight="1" thickBot="1">
      <c r="A2" s="165"/>
      <c r="B2" s="165"/>
      <c r="C2" s="165"/>
      <c r="D2" s="165"/>
      <c r="E2" s="165"/>
      <c r="F2" s="165"/>
      <c r="G2" s="165"/>
      <c r="H2" s="165"/>
      <c r="I2" s="165"/>
      <c r="J2" s="165"/>
      <c r="K2" s="164"/>
      <c r="L2" s="164"/>
      <c r="N2" s="110" t="s">
        <v>254</v>
      </c>
      <c r="O2" s="157">
        <v>2016</v>
      </c>
      <c r="BA2" s="455" t="s">
        <v>343</v>
      </c>
      <c r="BB2" s="455" t="s">
        <v>344</v>
      </c>
      <c r="BC2" s="54"/>
      <c r="BD2" s="54" t="s">
        <v>439</v>
      </c>
      <c r="BE2" s="453"/>
      <c r="BF2" s="453"/>
      <c r="BG2" s="54"/>
      <c r="BH2" s="54" t="s">
        <v>468</v>
      </c>
      <c r="BI2" s="54"/>
      <c r="BJ2" s="54"/>
      <c r="BK2" s="54"/>
      <c r="BL2" s="54"/>
      <c r="BM2" s="389"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86" ht="12.95" customHeight="1" thickBot="1">
      <c r="A3" s="1080" t="s">
        <v>1</v>
      </c>
      <c r="B3" s="1080" t="s">
        <v>74</v>
      </c>
      <c r="C3" s="1080" t="s">
        <v>309</v>
      </c>
      <c r="D3" s="1080" t="s">
        <v>68</v>
      </c>
      <c r="E3" s="1080" t="s">
        <v>9</v>
      </c>
      <c r="F3" s="1080" t="s">
        <v>305</v>
      </c>
      <c r="G3" s="1080" t="s">
        <v>58</v>
      </c>
      <c r="H3" s="1080" t="s">
        <v>75</v>
      </c>
      <c r="I3" s="1080" t="s">
        <v>76</v>
      </c>
      <c r="J3" s="1081" t="s">
        <v>85</v>
      </c>
      <c r="K3" s="1082" t="s">
        <v>86</v>
      </c>
      <c r="L3" s="1083"/>
      <c r="M3" s="1083"/>
      <c r="N3" s="1083"/>
      <c r="O3" s="115"/>
      <c r="P3" s="30"/>
      <c r="Q3" s="30"/>
      <c r="R3" s="30"/>
      <c r="BA3" s="455" t="s">
        <v>345</v>
      </c>
      <c r="BB3" s="455" t="s">
        <v>346</v>
      </c>
      <c r="BC3" s="54"/>
      <c r="BD3" s="54" t="s">
        <v>223</v>
      </c>
      <c r="BE3" s="453"/>
      <c r="BF3" s="453"/>
      <c r="BG3" s="54"/>
      <c r="BH3" s="54" t="s">
        <v>470</v>
      </c>
      <c r="BI3" s="54"/>
      <c r="BJ3" s="54"/>
      <c r="BK3" s="54"/>
      <c r="BL3" s="54"/>
      <c r="BM3" s="389"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ht="64.5" thickBot="1">
      <c r="A4" s="1080"/>
      <c r="B4" s="1080"/>
      <c r="C4" s="1080"/>
      <c r="D4" s="1080"/>
      <c r="E4" s="1080"/>
      <c r="F4" s="1080"/>
      <c r="G4" s="1080"/>
      <c r="H4" s="1080"/>
      <c r="I4" s="1080"/>
      <c r="J4" s="1080"/>
      <c r="K4" s="111" t="s">
        <v>77</v>
      </c>
      <c r="L4" s="112" t="s">
        <v>78</v>
      </c>
      <c r="M4" s="113" t="s">
        <v>79</v>
      </c>
      <c r="N4" s="112" t="s">
        <v>206</v>
      </c>
      <c r="O4" s="114" t="s">
        <v>308</v>
      </c>
      <c r="BA4" s="455" t="s">
        <v>347</v>
      </c>
      <c r="BB4" s="455" t="s">
        <v>348</v>
      </c>
      <c r="BC4" s="54"/>
      <c r="BD4" s="54" t="s">
        <v>440</v>
      </c>
      <c r="BE4" s="453"/>
      <c r="BF4" s="453"/>
      <c r="BG4" s="54"/>
      <c r="BH4" s="54" t="s">
        <v>475</v>
      </c>
      <c r="BI4" s="54"/>
      <c r="BJ4" s="54"/>
      <c r="BK4" s="54"/>
      <c r="BL4" s="54"/>
      <c r="BM4" s="389" t="s">
        <v>483</v>
      </c>
      <c r="BN4" s="54"/>
      <c r="BO4" s="54" t="s">
        <v>124</v>
      </c>
      <c r="BP4" s="54"/>
      <c r="BQ4" s="54"/>
      <c r="BR4" s="54"/>
      <c r="BS4" s="54"/>
      <c r="BT4" s="54"/>
      <c r="BU4" s="49" t="s">
        <v>714</v>
      </c>
      <c r="BV4" s="49"/>
      <c r="BW4" s="49"/>
      <c r="BX4" s="49"/>
      <c r="BY4" s="49"/>
      <c r="BZ4" s="49" t="s">
        <v>56</v>
      </c>
      <c r="CA4" s="49"/>
      <c r="CB4" s="49"/>
      <c r="CC4" s="54" t="s">
        <v>273</v>
      </c>
      <c r="CD4" s="54"/>
      <c r="CE4" s="54"/>
      <c r="CF4" s="54"/>
      <c r="CG4" s="54"/>
      <c r="CH4" s="54"/>
    </row>
    <row r="5" spans="1:86">
      <c r="A5" s="401" t="s">
        <v>338</v>
      </c>
      <c r="B5" s="401" t="s">
        <v>338</v>
      </c>
      <c r="C5" s="401"/>
      <c r="D5" s="401">
        <v>2016</v>
      </c>
      <c r="E5" s="401" t="s">
        <v>18</v>
      </c>
      <c r="F5" s="401" t="s">
        <v>7</v>
      </c>
      <c r="G5" s="401" t="s">
        <v>818</v>
      </c>
      <c r="H5" s="401" t="s">
        <v>841</v>
      </c>
      <c r="I5" s="401"/>
      <c r="J5" s="401" t="s">
        <v>983</v>
      </c>
      <c r="K5" s="401"/>
      <c r="L5" s="401">
        <v>1</v>
      </c>
      <c r="M5" s="401"/>
      <c r="N5" s="607">
        <f t="shared" ref="N5:N65" si="0">K5+L5+M5</f>
        <v>1</v>
      </c>
      <c r="O5" s="401"/>
      <c r="BA5" s="25"/>
      <c r="BB5" s="54"/>
      <c r="BC5" s="54"/>
      <c r="BD5" s="54"/>
      <c r="BE5" s="54"/>
      <c r="BF5" s="54"/>
      <c r="BG5" s="54"/>
      <c r="BH5" s="54"/>
      <c r="BI5" s="54"/>
      <c r="BJ5" s="54"/>
      <c r="BK5" s="54"/>
      <c r="BL5" s="54"/>
      <c r="BM5" s="389" t="s">
        <v>534</v>
      </c>
      <c r="BN5" s="54"/>
      <c r="BO5" s="54"/>
      <c r="BP5" s="54"/>
      <c r="BQ5" s="54"/>
      <c r="BR5" s="54"/>
      <c r="BS5" s="54"/>
      <c r="BT5" s="54"/>
      <c r="BU5" s="54"/>
      <c r="BV5" s="54"/>
      <c r="BW5" s="54"/>
      <c r="BX5" s="54"/>
      <c r="BY5" s="54"/>
      <c r="BZ5" s="54"/>
      <c r="CA5" s="54"/>
      <c r="CB5" s="54"/>
      <c r="CC5" s="54"/>
      <c r="CD5" s="54"/>
      <c r="CE5" s="54"/>
      <c r="CF5" s="54"/>
      <c r="CG5" s="54"/>
      <c r="CH5" s="54"/>
    </row>
    <row r="6" spans="1:86">
      <c r="A6" s="401" t="s">
        <v>338</v>
      </c>
      <c r="B6" s="401" t="s">
        <v>338</v>
      </c>
      <c r="C6" s="401"/>
      <c r="D6" s="401">
        <v>2016</v>
      </c>
      <c r="E6" s="401" t="s">
        <v>18</v>
      </c>
      <c r="F6" s="401" t="s">
        <v>7</v>
      </c>
      <c r="G6" s="401" t="s">
        <v>818</v>
      </c>
      <c r="H6" s="401" t="s">
        <v>841</v>
      </c>
      <c r="I6" s="401"/>
      <c r="J6" s="401" t="s">
        <v>982</v>
      </c>
      <c r="K6" s="401"/>
      <c r="L6" s="401">
        <v>10</v>
      </c>
      <c r="M6" s="401"/>
      <c r="N6" s="607">
        <f t="shared" si="0"/>
        <v>10</v>
      </c>
      <c r="O6" s="401"/>
      <c r="BA6" s="25"/>
      <c r="BB6" s="54"/>
      <c r="BC6" s="54"/>
      <c r="BD6" s="54"/>
      <c r="BE6" s="54"/>
      <c r="BF6" s="54"/>
      <c r="BG6" s="54"/>
      <c r="BH6" s="54"/>
      <c r="BI6" s="54"/>
      <c r="BJ6" s="54"/>
      <c r="BK6" s="54"/>
      <c r="BL6" s="54"/>
      <c r="BM6" s="389" t="s">
        <v>534</v>
      </c>
      <c r="BN6" s="54"/>
      <c r="BO6" s="54"/>
      <c r="BP6" s="54"/>
      <c r="BQ6" s="54"/>
      <c r="BR6" s="54"/>
      <c r="BS6" s="54"/>
      <c r="BT6" s="54"/>
      <c r="BU6" s="54"/>
      <c r="BV6" s="54"/>
      <c r="BW6" s="54"/>
      <c r="BX6" s="54"/>
      <c r="BY6" s="54"/>
      <c r="BZ6" s="54"/>
      <c r="CA6" s="54"/>
      <c r="CB6" s="54"/>
      <c r="CC6" s="54"/>
      <c r="CD6" s="54"/>
      <c r="CE6" s="54"/>
      <c r="CF6" s="54"/>
      <c r="CG6" s="54"/>
      <c r="CH6" s="54"/>
    </row>
    <row r="7" spans="1:86">
      <c r="A7" s="401" t="s">
        <v>338</v>
      </c>
      <c r="B7" s="401" t="s">
        <v>338</v>
      </c>
      <c r="C7" s="401"/>
      <c r="D7" s="401">
        <v>2016</v>
      </c>
      <c r="E7" s="401" t="s">
        <v>18</v>
      </c>
      <c r="F7" s="401" t="s">
        <v>7</v>
      </c>
      <c r="G7" s="401" t="s">
        <v>818</v>
      </c>
      <c r="H7" s="401" t="s">
        <v>1507</v>
      </c>
      <c r="I7" s="401"/>
      <c r="J7" s="401" t="s">
        <v>981</v>
      </c>
      <c r="K7" s="401"/>
      <c r="L7" s="401"/>
      <c r="M7" s="401">
        <v>35</v>
      </c>
      <c r="N7" s="607">
        <f t="shared" si="0"/>
        <v>35</v>
      </c>
      <c r="O7" s="401"/>
      <c r="BA7" s="468" t="s">
        <v>767</v>
      </c>
      <c r="BB7" s="54"/>
      <c r="BC7" s="54"/>
      <c r="BD7" s="54"/>
      <c r="BE7" s="54"/>
      <c r="BF7" s="54"/>
      <c r="BG7" s="54"/>
      <c r="BH7" s="54"/>
      <c r="BI7" s="54"/>
      <c r="BJ7" s="54"/>
      <c r="BK7" s="54"/>
      <c r="BL7" s="54"/>
      <c r="BM7" s="389" t="s">
        <v>1505</v>
      </c>
      <c r="BN7" s="54"/>
      <c r="BO7" s="54"/>
      <c r="BP7" s="54"/>
      <c r="BQ7" s="54"/>
      <c r="BR7" s="54"/>
      <c r="BS7" s="54"/>
      <c r="BT7" s="54"/>
      <c r="BU7" s="54"/>
      <c r="BV7" s="54"/>
      <c r="BW7" s="54"/>
      <c r="BX7" s="54"/>
      <c r="BY7" s="54"/>
      <c r="BZ7" s="54"/>
      <c r="CA7" s="54"/>
      <c r="CB7" s="54"/>
      <c r="CC7" s="54"/>
      <c r="CD7" s="54"/>
      <c r="CE7" s="54"/>
      <c r="CF7" s="54"/>
      <c r="CG7" s="54"/>
      <c r="CH7" s="54"/>
    </row>
    <row r="8" spans="1:86">
      <c r="A8" s="401" t="s">
        <v>338</v>
      </c>
      <c r="B8" s="401" t="s">
        <v>338</v>
      </c>
      <c r="C8" s="401"/>
      <c r="D8" s="401">
        <v>2016</v>
      </c>
      <c r="E8" s="401" t="s">
        <v>18</v>
      </c>
      <c r="F8" s="401" t="s">
        <v>7</v>
      </c>
      <c r="G8" s="401" t="s">
        <v>818</v>
      </c>
      <c r="H8" s="401" t="s">
        <v>1513</v>
      </c>
      <c r="I8" s="401"/>
      <c r="J8" s="401" t="s">
        <v>983</v>
      </c>
      <c r="K8" s="401"/>
      <c r="L8" s="401">
        <v>1</v>
      </c>
      <c r="M8" s="401"/>
      <c r="N8" s="607">
        <f t="shared" si="0"/>
        <v>1</v>
      </c>
      <c r="O8" s="401"/>
      <c r="BA8" s="25" t="s">
        <v>210</v>
      </c>
      <c r="BB8" s="54"/>
      <c r="BC8" s="54"/>
      <c r="BD8" s="54"/>
      <c r="BE8" s="54"/>
      <c r="BF8" s="54"/>
      <c r="BG8" s="54"/>
      <c r="BH8" s="54"/>
      <c r="BI8" s="54"/>
      <c r="BJ8" s="54"/>
      <c r="BK8" s="54"/>
      <c r="BL8" s="54"/>
      <c r="BM8" s="389" t="s">
        <v>536</v>
      </c>
      <c r="BN8" s="54"/>
      <c r="BO8" s="54"/>
      <c r="BP8" s="54"/>
      <c r="BQ8" s="54"/>
      <c r="BR8" s="54"/>
      <c r="BS8" s="54"/>
      <c r="BT8" s="54"/>
      <c r="BU8" s="54"/>
      <c r="BV8" s="54"/>
      <c r="BW8" s="54"/>
      <c r="BX8" s="54"/>
      <c r="BY8" s="54"/>
      <c r="BZ8" s="54"/>
      <c r="CA8" s="54"/>
      <c r="CB8" s="54"/>
      <c r="CC8" s="54"/>
      <c r="CD8" s="54"/>
      <c r="CE8" s="54"/>
      <c r="CF8" s="54"/>
      <c r="CG8" s="54"/>
      <c r="CH8" s="54"/>
    </row>
    <row r="9" spans="1:86">
      <c r="A9" s="401" t="s">
        <v>338</v>
      </c>
      <c r="B9" s="401" t="s">
        <v>338</v>
      </c>
      <c r="C9" s="401"/>
      <c r="D9" s="401">
        <v>2016</v>
      </c>
      <c r="E9" s="401" t="s">
        <v>18</v>
      </c>
      <c r="F9" s="401" t="s">
        <v>7</v>
      </c>
      <c r="G9" s="401" t="s">
        <v>818</v>
      </c>
      <c r="H9" s="401" t="s">
        <v>503</v>
      </c>
      <c r="I9" s="401"/>
      <c r="J9" s="401" t="s">
        <v>976</v>
      </c>
      <c r="K9" s="401"/>
      <c r="L9" s="401"/>
      <c r="M9" s="401">
        <v>255</v>
      </c>
      <c r="N9" s="607">
        <f t="shared" si="0"/>
        <v>255</v>
      </c>
      <c r="O9" s="401"/>
      <c r="BA9" s="25" t="s">
        <v>827</v>
      </c>
      <c r="BB9" s="54"/>
      <c r="BC9" s="54"/>
      <c r="BD9" s="54"/>
      <c r="BE9" s="54"/>
      <c r="BF9" s="54"/>
      <c r="BG9" s="54"/>
      <c r="BH9" s="54"/>
      <c r="BI9" s="54"/>
      <c r="BJ9" s="54"/>
      <c r="BK9" s="54"/>
      <c r="BL9" s="54"/>
      <c r="BM9" s="389" t="s">
        <v>540</v>
      </c>
      <c r="BN9" s="54"/>
      <c r="BO9" s="54"/>
      <c r="BP9" s="54"/>
      <c r="BQ9" s="54"/>
      <c r="BR9" s="54"/>
      <c r="BS9" s="54"/>
      <c r="BT9" s="54"/>
      <c r="BU9" s="54"/>
      <c r="BV9" s="54"/>
      <c r="BW9" s="54"/>
      <c r="BX9" s="54"/>
      <c r="BY9" s="54"/>
      <c r="BZ9" s="54"/>
      <c r="CA9" s="54"/>
      <c r="CB9" s="54"/>
      <c r="CC9" s="54"/>
      <c r="CD9" s="54"/>
      <c r="CE9" s="54"/>
      <c r="CF9" s="54"/>
      <c r="CG9" s="54"/>
      <c r="CH9" s="54"/>
    </row>
    <row r="10" spans="1:86">
      <c r="A10" s="401" t="s">
        <v>338</v>
      </c>
      <c r="B10" s="401" t="s">
        <v>338</v>
      </c>
      <c r="C10" s="401"/>
      <c r="D10" s="401">
        <v>2016</v>
      </c>
      <c r="E10" s="401" t="s">
        <v>18</v>
      </c>
      <c r="F10" s="401" t="s">
        <v>7</v>
      </c>
      <c r="G10" s="401" t="s">
        <v>818</v>
      </c>
      <c r="H10" s="401" t="s">
        <v>503</v>
      </c>
      <c r="I10" s="401"/>
      <c r="J10" s="401" t="s">
        <v>983</v>
      </c>
      <c r="K10" s="401"/>
      <c r="L10" s="401">
        <v>1</v>
      </c>
      <c r="M10" s="401"/>
      <c r="N10" s="607">
        <f t="shared" si="0"/>
        <v>1</v>
      </c>
      <c r="O10" s="401"/>
      <c r="BA10" s="25" t="s">
        <v>770</v>
      </c>
      <c r="BB10" s="54"/>
      <c r="BC10" s="54"/>
      <c r="BD10" s="54"/>
      <c r="BE10" s="54"/>
      <c r="BF10" s="54"/>
      <c r="BG10" s="54"/>
      <c r="BH10" s="54"/>
      <c r="BI10" s="54"/>
      <c r="BJ10" s="54"/>
      <c r="BK10" s="54"/>
      <c r="BL10" s="54"/>
      <c r="BM10" s="389" t="s">
        <v>542</v>
      </c>
      <c r="BN10" s="54"/>
      <c r="BO10" s="54"/>
      <c r="BP10" s="54"/>
      <c r="BQ10" s="54"/>
      <c r="BR10" s="54"/>
      <c r="BS10" s="54"/>
      <c r="BT10" s="54"/>
      <c r="BU10" s="54"/>
      <c r="BV10" s="54"/>
      <c r="BW10" s="54"/>
      <c r="BX10" s="54"/>
      <c r="BY10" s="54"/>
      <c r="BZ10" s="54"/>
      <c r="CA10" s="54"/>
      <c r="CB10" s="54"/>
      <c r="CC10" s="54"/>
      <c r="CD10" s="54"/>
      <c r="CE10" s="54"/>
      <c r="CF10" s="54"/>
      <c r="CG10" s="54"/>
      <c r="CH10" s="54"/>
    </row>
    <row r="11" spans="1:86">
      <c r="A11" s="401" t="s">
        <v>338</v>
      </c>
      <c r="B11" s="401" t="s">
        <v>338</v>
      </c>
      <c r="C11" s="401"/>
      <c r="D11" s="401">
        <v>2016</v>
      </c>
      <c r="E11" s="401" t="s">
        <v>18</v>
      </c>
      <c r="F11" s="401" t="s">
        <v>7</v>
      </c>
      <c r="G11" s="401" t="s">
        <v>818</v>
      </c>
      <c r="H11" s="401" t="s">
        <v>503</v>
      </c>
      <c r="I11" s="401"/>
      <c r="J11" s="401" t="s">
        <v>981</v>
      </c>
      <c r="K11" s="401"/>
      <c r="L11" s="401"/>
      <c r="M11" s="401">
        <v>39</v>
      </c>
      <c r="N11" s="607">
        <f t="shared" si="0"/>
        <v>39</v>
      </c>
      <c r="O11" s="401"/>
      <c r="BA11" s="25" t="s">
        <v>773</v>
      </c>
      <c r="BB11" s="54"/>
      <c r="BC11" s="54"/>
      <c r="BD11" s="54"/>
      <c r="BE11" s="54"/>
      <c r="BF11" s="54"/>
      <c r="BG11" s="54"/>
      <c r="BH11" s="54"/>
      <c r="BI11" s="54"/>
      <c r="BJ11" s="54"/>
      <c r="BK11" s="54"/>
      <c r="BL11" s="54"/>
      <c r="BM11" s="389" t="s">
        <v>545</v>
      </c>
      <c r="BN11" s="54"/>
      <c r="BO11" s="54"/>
      <c r="BP11" s="54"/>
      <c r="BQ11" s="54"/>
      <c r="BR11" s="54"/>
      <c r="BS11" s="54"/>
      <c r="BT11" s="54"/>
      <c r="BU11" s="54"/>
      <c r="BV11" s="54"/>
      <c r="BW11" s="54"/>
      <c r="BX11" s="54"/>
      <c r="BY11" s="54"/>
      <c r="BZ11" s="54"/>
      <c r="CA11" s="54"/>
      <c r="CB11" s="54"/>
      <c r="CC11" s="54"/>
      <c r="CD11" s="54"/>
      <c r="CE11" s="54"/>
      <c r="CF11" s="54"/>
      <c r="CG11" s="54"/>
      <c r="CH11" s="54"/>
    </row>
    <row r="12" spans="1:86" ht="14.45" customHeight="1">
      <c r="A12" s="401" t="s">
        <v>338</v>
      </c>
      <c r="B12" s="401" t="s">
        <v>338</v>
      </c>
      <c r="C12" s="401"/>
      <c r="D12" s="401">
        <v>2016</v>
      </c>
      <c r="E12" s="401" t="s">
        <v>18</v>
      </c>
      <c r="F12" s="401" t="s">
        <v>7</v>
      </c>
      <c r="G12" s="401" t="s">
        <v>818</v>
      </c>
      <c r="H12" s="401" t="s">
        <v>503</v>
      </c>
      <c r="I12" s="401"/>
      <c r="J12" s="401" t="s">
        <v>982</v>
      </c>
      <c r="K12" s="401"/>
      <c r="L12" s="401">
        <v>10</v>
      </c>
      <c r="M12" s="401"/>
      <c r="N12" s="607">
        <f t="shared" si="0"/>
        <v>10</v>
      </c>
      <c r="O12" s="401"/>
      <c r="BA12" s="25" t="s">
        <v>774</v>
      </c>
      <c r="BB12" s="54"/>
      <c r="BC12" s="54"/>
      <c r="BD12" s="54"/>
      <c r="BE12" s="54"/>
      <c r="BF12" s="54"/>
      <c r="BG12" s="54"/>
      <c r="BH12" s="54"/>
      <c r="BI12" s="54"/>
      <c r="BJ12" s="54"/>
      <c r="BK12" s="54"/>
      <c r="BL12" s="54"/>
      <c r="BM12" s="389" t="s">
        <v>546</v>
      </c>
      <c r="BN12" s="54"/>
      <c r="BO12" s="54"/>
      <c r="BP12" s="54"/>
      <c r="BQ12" s="54"/>
      <c r="BR12" s="54"/>
      <c r="BS12" s="54"/>
      <c r="BT12" s="54"/>
      <c r="BU12" s="54"/>
      <c r="BV12" s="54"/>
      <c r="BW12" s="54"/>
      <c r="BX12" s="54"/>
      <c r="BY12" s="54"/>
      <c r="BZ12" s="54"/>
      <c r="CA12" s="54"/>
      <c r="CB12" s="54"/>
      <c r="CC12" s="54"/>
      <c r="CD12" s="54"/>
      <c r="CE12" s="54"/>
      <c r="CF12" s="54"/>
      <c r="CG12" s="54"/>
      <c r="CH12" s="54"/>
    </row>
    <row r="13" spans="1:86">
      <c r="A13" s="401" t="s">
        <v>338</v>
      </c>
      <c r="B13" s="401" t="s">
        <v>338</v>
      </c>
      <c r="C13" s="401"/>
      <c r="D13" s="401">
        <v>2016</v>
      </c>
      <c r="E13" s="401" t="s">
        <v>18</v>
      </c>
      <c r="F13" s="401" t="s">
        <v>7</v>
      </c>
      <c r="G13" s="401" t="s">
        <v>818</v>
      </c>
      <c r="H13" s="401" t="s">
        <v>503</v>
      </c>
      <c r="I13" s="401"/>
      <c r="J13" s="401" t="s">
        <v>1158</v>
      </c>
      <c r="K13" s="401"/>
      <c r="L13" s="401"/>
      <c r="M13" s="401">
        <v>344</v>
      </c>
      <c r="N13" s="607">
        <f t="shared" si="0"/>
        <v>344</v>
      </c>
      <c r="O13" s="401"/>
      <c r="BA13" s="25" t="s">
        <v>775</v>
      </c>
      <c r="BB13" s="54"/>
      <c r="BC13" s="54"/>
      <c r="BD13" s="54"/>
      <c r="BE13" s="54"/>
      <c r="BF13" s="54"/>
      <c r="BG13" s="54"/>
      <c r="BH13" s="54"/>
      <c r="BI13" s="54"/>
      <c r="BJ13" s="54"/>
      <c r="BK13" s="54"/>
      <c r="BL13" s="54"/>
      <c r="BM13" s="389" t="s">
        <v>547</v>
      </c>
      <c r="BN13" s="54"/>
      <c r="BO13" s="54"/>
      <c r="BP13" s="54"/>
      <c r="BQ13" s="54"/>
      <c r="BR13" s="54"/>
      <c r="BS13" s="54"/>
      <c r="BT13" s="54"/>
      <c r="BU13" s="54"/>
      <c r="BV13" s="54"/>
      <c r="BW13" s="54"/>
      <c r="BX13" s="54"/>
      <c r="BY13" s="54"/>
      <c r="BZ13" s="54"/>
      <c r="CA13" s="54"/>
      <c r="CB13" s="54"/>
      <c r="CC13" s="54"/>
      <c r="CD13" s="54"/>
      <c r="CE13" s="54"/>
      <c r="CF13" s="54"/>
      <c r="CG13" s="54"/>
      <c r="CH13" s="54"/>
    </row>
    <row r="14" spans="1:86" ht="13.15" customHeight="1">
      <c r="A14" s="401" t="s">
        <v>338</v>
      </c>
      <c r="B14" s="401" t="s">
        <v>338</v>
      </c>
      <c r="C14" s="401"/>
      <c r="D14" s="401">
        <v>2016</v>
      </c>
      <c r="E14" s="401" t="s">
        <v>18</v>
      </c>
      <c r="F14" s="401" t="s">
        <v>7</v>
      </c>
      <c r="G14" s="401" t="s">
        <v>818</v>
      </c>
      <c r="H14" s="401" t="s">
        <v>503</v>
      </c>
      <c r="I14" s="401"/>
      <c r="J14" s="401" t="s">
        <v>989</v>
      </c>
      <c r="K14" s="401"/>
      <c r="L14" s="401"/>
      <c r="M14" s="401">
        <v>163</v>
      </c>
      <c r="N14" s="607">
        <f t="shared" si="0"/>
        <v>163</v>
      </c>
      <c r="O14" s="401"/>
      <c r="BA14" s="469" t="s">
        <v>821</v>
      </c>
      <c r="BB14" s="54"/>
      <c r="BC14" s="54"/>
      <c r="BD14" s="54"/>
      <c r="BE14" s="54"/>
      <c r="BF14" s="54"/>
      <c r="BG14" s="54"/>
      <c r="BH14" s="54"/>
      <c r="BI14" s="54"/>
      <c r="BJ14" s="54"/>
      <c r="BK14" s="54"/>
      <c r="BL14" s="54"/>
      <c r="BM14" s="54" t="s">
        <v>551</v>
      </c>
      <c r="BN14" s="54"/>
      <c r="BO14" s="54"/>
      <c r="BP14" s="54"/>
      <c r="BQ14" s="54"/>
      <c r="BR14" s="54"/>
      <c r="BS14" s="54"/>
      <c r="BT14" s="54"/>
      <c r="BU14" s="54"/>
      <c r="BV14" s="54"/>
      <c r="BW14" s="54"/>
      <c r="BX14" s="54"/>
      <c r="BY14" s="54"/>
      <c r="BZ14" s="54"/>
      <c r="CA14" s="54"/>
      <c r="CB14" s="54"/>
      <c r="CC14" s="54"/>
      <c r="CD14" s="54"/>
      <c r="CE14" s="54"/>
      <c r="CF14" s="54"/>
      <c r="CG14" s="54"/>
      <c r="CH14" s="54"/>
    </row>
    <row r="15" spans="1:86">
      <c r="A15" s="401" t="s">
        <v>338</v>
      </c>
      <c r="B15" s="401" t="s">
        <v>338</v>
      </c>
      <c r="C15" s="401"/>
      <c r="D15" s="401">
        <v>2016</v>
      </c>
      <c r="E15" s="401" t="s">
        <v>18</v>
      </c>
      <c r="F15" s="401" t="s">
        <v>7</v>
      </c>
      <c r="G15" s="401" t="s">
        <v>818</v>
      </c>
      <c r="H15" s="401" t="s">
        <v>503</v>
      </c>
      <c r="I15" s="401"/>
      <c r="J15" s="401" t="s">
        <v>985</v>
      </c>
      <c r="K15" s="401"/>
      <c r="L15" s="401"/>
      <c r="M15" s="401">
        <v>725</v>
      </c>
      <c r="N15" s="607">
        <f t="shared" si="0"/>
        <v>725</v>
      </c>
      <c r="O15" s="401"/>
      <c r="BA15" s="25" t="s">
        <v>819</v>
      </c>
      <c r="BB15" s="54"/>
      <c r="BC15" s="54"/>
      <c r="BD15" s="54"/>
      <c r="BE15" s="54"/>
      <c r="BF15" s="54"/>
      <c r="BG15" s="54"/>
      <c r="BH15" s="54"/>
      <c r="BI15" s="54"/>
      <c r="BJ15" s="54"/>
      <c r="BK15" s="54"/>
      <c r="BL15" s="54"/>
      <c r="BM15" s="389" t="s">
        <v>553</v>
      </c>
      <c r="BN15" s="54"/>
      <c r="BO15" s="54"/>
      <c r="BP15" s="54"/>
      <c r="BQ15" s="54"/>
      <c r="BR15" s="54"/>
      <c r="BS15" s="54"/>
      <c r="BT15" s="54"/>
      <c r="BU15" s="54"/>
      <c r="BV15" s="54"/>
      <c r="BW15" s="54"/>
      <c r="BX15" s="54"/>
      <c r="BY15" s="54"/>
      <c r="BZ15" s="54"/>
      <c r="CA15" s="54"/>
      <c r="CB15" s="54"/>
      <c r="CC15" s="54"/>
      <c r="CD15" s="54"/>
      <c r="CE15" s="54"/>
      <c r="CF15" s="54"/>
      <c r="CG15" s="54"/>
      <c r="CH15" s="54"/>
    </row>
    <row r="16" spans="1:86">
      <c r="A16" s="401" t="s">
        <v>338</v>
      </c>
      <c r="B16" s="401" t="s">
        <v>338</v>
      </c>
      <c r="C16" s="401"/>
      <c r="D16" s="401">
        <v>2016</v>
      </c>
      <c r="E16" s="401" t="s">
        <v>18</v>
      </c>
      <c r="F16" s="401" t="s">
        <v>7</v>
      </c>
      <c r="G16" s="401" t="s">
        <v>818</v>
      </c>
      <c r="H16" s="401" t="s">
        <v>1518</v>
      </c>
      <c r="I16" s="401"/>
      <c r="J16" s="401" t="s">
        <v>982</v>
      </c>
      <c r="K16" s="401"/>
      <c r="L16" s="401">
        <v>6</v>
      </c>
      <c r="M16" s="401">
        <v>7</v>
      </c>
      <c r="N16" s="607">
        <f t="shared" si="0"/>
        <v>13</v>
      </c>
      <c r="O16" s="401"/>
      <c r="BA16" s="25" t="s">
        <v>820</v>
      </c>
      <c r="BB16" s="54"/>
      <c r="BC16" s="54"/>
      <c r="BD16" s="54"/>
      <c r="BE16" s="54"/>
      <c r="BF16" s="54"/>
      <c r="BG16" s="54"/>
      <c r="BH16" s="54"/>
      <c r="BI16" s="54"/>
      <c r="BJ16" s="54"/>
      <c r="BK16" s="54"/>
      <c r="BL16" s="54"/>
      <c r="BM16" s="389" t="s">
        <v>554</v>
      </c>
      <c r="BN16" s="54"/>
      <c r="BO16" s="54"/>
      <c r="BP16" s="54"/>
      <c r="BQ16" s="54"/>
      <c r="BR16" s="54"/>
      <c r="BS16" s="54"/>
      <c r="BT16" s="54"/>
      <c r="BU16" s="54"/>
      <c r="BV16" s="54"/>
      <c r="BW16" s="54"/>
      <c r="BX16" s="54"/>
      <c r="BY16" s="54"/>
      <c r="BZ16" s="54"/>
      <c r="CA16" s="54"/>
      <c r="CB16" s="54"/>
      <c r="CC16" s="54"/>
      <c r="CD16" s="54"/>
      <c r="CE16" s="54"/>
      <c r="CF16" s="54"/>
      <c r="CG16" s="54"/>
      <c r="CH16" s="54"/>
    </row>
    <row r="17" spans="1:86" ht="14.45" customHeight="1">
      <c r="A17" s="401" t="s">
        <v>338</v>
      </c>
      <c r="B17" s="401" t="s">
        <v>338</v>
      </c>
      <c r="C17" s="401"/>
      <c r="D17" s="401">
        <v>2016</v>
      </c>
      <c r="E17" s="401" t="s">
        <v>18</v>
      </c>
      <c r="F17" s="401" t="s">
        <v>7</v>
      </c>
      <c r="G17" s="401" t="s">
        <v>818</v>
      </c>
      <c r="H17" s="401" t="s">
        <v>519</v>
      </c>
      <c r="I17" s="401"/>
      <c r="J17" s="401" t="s">
        <v>989</v>
      </c>
      <c r="K17" s="401"/>
      <c r="L17" s="401"/>
      <c r="M17" s="401">
        <v>1</v>
      </c>
      <c r="N17" s="607">
        <f t="shared" si="0"/>
        <v>1</v>
      </c>
      <c r="O17" s="401"/>
      <c r="BA17" s="25" t="s">
        <v>781</v>
      </c>
      <c r="BB17" s="54"/>
      <c r="BC17" s="54"/>
      <c r="BD17" s="54"/>
      <c r="BE17" s="54"/>
      <c r="BF17" s="54"/>
      <c r="BG17" s="54"/>
      <c r="BH17" s="54"/>
      <c r="BI17" s="54"/>
      <c r="BJ17" s="54"/>
      <c r="BK17" s="54"/>
      <c r="BL17" s="54"/>
      <c r="BM17" s="389" t="s">
        <v>1510</v>
      </c>
      <c r="BN17" s="54"/>
      <c r="BO17" s="54"/>
      <c r="BP17" s="54"/>
      <c r="BQ17" s="54"/>
      <c r="BR17" s="54"/>
      <c r="BS17" s="54"/>
      <c r="BT17" s="54"/>
      <c r="BU17" s="54"/>
      <c r="BV17" s="54"/>
      <c r="BW17" s="54"/>
      <c r="BX17" s="54"/>
      <c r="BY17" s="54"/>
      <c r="BZ17" s="54"/>
      <c r="CA17" s="54"/>
      <c r="CB17" s="54"/>
      <c r="CC17" s="54"/>
      <c r="CD17" s="54"/>
      <c r="CE17" s="54"/>
      <c r="CF17" s="54"/>
      <c r="CG17" s="54"/>
      <c r="CH17" s="54"/>
    </row>
    <row r="18" spans="1:86">
      <c r="A18" s="401" t="s">
        <v>338</v>
      </c>
      <c r="B18" s="401" t="s">
        <v>338</v>
      </c>
      <c r="C18" s="401"/>
      <c r="D18" s="401">
        <v>2016</v>
      </c>
      <c r="E18" s="401" t="s">
        <v>18</v>
      </c>
      <c r="F18" s="401" t="s">
        <v>7</v>
      </c>
      <c r="G18" s="401" t="s">
        <v>818</v>
      </c>
      <c r="H18" s="401" t="s">
        <v>523</v>
      </c>
      <c r="I18" s="401"/>
      <c r="J18" s="401" t="s">
        <v>983</v>
      </c>
      <c r="K18" s="401"/>
      <c r="L18" s="401">
        <v>1</v>
      </c>
      <c r="M18" s="401"/>
      <c r="N18" s="607">
        <f t="shared" si="0"/>
        <v>1</v>
      </c>
      <c r="O18" s="401"/>
      <c r="BA18" s="25" t="s">
        <v>782</v>
      </c>
      <c r="BB18" s="54"/>
      <c r="BC18" s="54"/>
      <c r="BD18" s="54"/>
      <c r="BE18" s="54"/>
      <c r="BF18" s="54"/>
      <c r="BG18" s="54"/>
      <c r="BH18" s="54"/>
      <c r="BI18" s="54"/>
      <c r="BJ18" s="54"/>
      <c r="BK18" s="54"/>
      <c r="BL18" s="54"/>
      <c r="BM18" s="389" t="s">
        <v>556</v>
      </c>
      <c r="BN18" s="54"/>
      <c r="BO18" s="54"/>
      <c r="BP18" s="54"/>
      <c r="BQ18" s="54"/>
      <c r="BR18" s="54"/>
      <c r="BS18" s="54"/>
      <c r="BT18" s="54"/>
      <c r="BU18" s="54"/>
      <c r="BV18" s="54"/>
      <c r="BW18" s="54"/>
      <c r="BX18" s="54"/>
      <c r="BY18" s="54"/>
      <c r="BZ18" s="54"/>
      <c r="CA18" s="54"/>
      <c r="CB18" s="54"/>
      <c r="CC18" s="54"/>
      <c r="CD18" s="54"/>
      <c r="CE18" s="54"/>
      <c r="CF18" s="54"/>
      <c r="CG18" s="54"/>
      <c r="CH18" s="54"/>
    </row>
    <row r="19" spans="1:86">
      <c r="A19" s="401" t="s">
        <v>338</v>
      </c>
      <c r="B19" s="401" t="s">
        <v>338</v>
      </c>
      <c r="C19" s="401"/>
      <c r="D19" s="401">
        <v>2016</v>
      </c>
      <c r="E19" s="401" t="s">
        <v>18</v>
      </c>
      <c r="F19" s="401" t="s">
        <v>7</v>
      </c>
      <c r="G19" s="401" t="s">
        <v>818</v>
      </c>
      <c r="H19" s="401" t="s">
        <v>523</v>
      </c>
      <c r="I19" s="401"/>
      <c r="J19" s="401" t="s">
        <v>982</v>
      </c>
      <c r="K19" s="401"/>
      <c r="L19" s="401">
        <v>1</v>
      </c>
      <c r="M19" s="401"/>
      <c r="N19" s="607">
        <f t="shared" si="0"/>
        <v>1</v>
      </c>
      <c r="O19" s="401"/>
      <c r="BA19" s="25" t="s">
        <v>81</v>
      </c>
      <c r="BB19" s="54"/>
      <c r="BC19" s="54"/>
      <c r="BD19" s="54"/>
      <c r="BE19" s="54"/>
      <c r="BF19" s="54"/>
      <c r="BG19" s="54"/>
      <c r="BH19" s="54"/>
      <c r="BI19" s="54"/>
      <c r="BJ19" s="54"/>
      <c r="BK19" s="54"/>
      <c r="BL19" s="54"/>
      <c r="BM19" s="389" t="s">
        <v>558</v>
      </c>
      <c r="BN19" s="54"/>
      <c r="BO19" s="54"/>
      <c r="BP19" s="54"/>
      <c r="BQ19" s="54"/>
      <c r="BR19" s="54"/>
      <c r="BS19" s="54"/>
      <c r="BT19" s="54"/>
      <c r="BU19" s="54"/>
      <c r="BV19" s="54"/>
      <c r="BW19" s="54"/>
      <c r="BX19" s="54"/>
      <c r="BY19" s="54"/>
      <c r="BZ19" s="54"/>
      <c r="CA19" s="54"/>
      <c r="CB19" s="54"/>
      <c r="CC19" s="54"/>
      <c r="CD19" s="54"/>
      <c r="CE19" s="54"/>
      <c r="CF19" s="54"/>
      <c r="CG19" s="54"/>
      <c r="CH19" s="54"/>
    </row>
    <row r="20" spans="1:86">
      <c r="A20" s="401" t="s">
        <v>338</v>
      </c>
      <c r="B20" s="401" t="s">
        <v>338</v>
      </c>
      <c r="C20" s="401"/>
      <c r="D20" s="401">
        <v>2016</v>
      </c>
      <c r="E20" s="401" t="s">
        <v>18</v>
      </c>
      <c r="F20" s="401" t="s">
        <v>7</v>
      </c>
      <c r="G20" s="401" t="s">
        <v>818</v>
      </c>
      <c r="H20" s="401" t="s">
        <v>93</v>
      </c>
      <c r="I20" s="401"/>
      <c r="J20" s="401" t="s">
        <v>972</v>
      </c>
      <c r="K20" s="401"/>
      <c r="L20" s="401"/>
      <c r="M20" s="401">
        <v>481</v>
      </c>
      <c r="N20" s="607">
        <f t="shared" si="0"/>
        <v>481</v>
      </c>
      <c r="O20" s="401"/>
      <c r="BA20" s="25" t="s">
        <v>785</v>
      </c>
      <c r="BB20" s="54"/>
      <c r="BC20" s="54"/>
      <c r="BD20" s="54"/>
      <c r="BE20" s="54"/>
      <c r="BF20" s="54"/>
      <c r="BG20" s="54"/>
      <c r="BH20" s="54"/>
      <c r="BI20" s="54"/>
      <c r="BJ20" s="54"/>
      <c r="BK20" s="54"/>
      <c r="BL20" s="54"/>
      <c r="BM20" s="389" t="s">
        <v>560</v>
      </c>
      <c r="BN20" s="54"/>
      <c r="BO20" s="54"/>
      <c r="BP20" s="54"/>
      <c r="BQ20" s="54"/>
      <c r="BR20" s="54"/>
      <c r="BS20" s="54"/>
      <c r="BT20" s="54"/>
      <c r="BU20" s="54"/>
      <c r="BV20" s="54"/>
      <c r="BW20" s="54"/>
      <c r="BX20" s="54"/>
      <c r="BY20" s="54"/>
      <c r="BZ20" s="54"/>
      <c r="CA20" s="54"/>
      <c r="CB20" s="54"/>
      <c r="CC20" s="54"/>
      <c r="CD20" s="54"/>
      <c r="CE20" s="54"/>
      <c r="CF20" s="54"/>
      <c r="CG20" s="54"/>
      <c r="CH20" s="54"/>
    </row>
    <row r="21" spans="1:86">
      <c r="A21" s="401" t="s">
        <v>338</v>
      </c>
      <c r="B21" s="401" t="s">
        <v>338</v>
      </c>
      <c r="C21" s="401"/>
      <c r="D21" s="401">
        <v>2016</v>
      </c>
      <c r="E21" s="401" t="s">
        <v>18</v>
      </c>
      <c r="F21" s="401" t="s">
        <v>7</v>
      </c>
      <c r="G21" s="401" t="s">
        <v>818</v>
      </c>
      <c r="H21" s="401" t="s">
        <v>93</v>
      </c>
      <c r="I21" s="401"/>
      <c r="J21" s="401" t="s">
        <v>1487</v>
      </c>
      <c r="K21" s="401"/>
      <c r="L21" s="401">
        <v>10</v>
      </c>
      <c r="M21" s="401"/>
      <c r="N21" s="607">
        <f t="shared" si="0"/>
        <v>10</v>
      </c>
      <c r="O21" s="401"/>
      <c r="BA21" s="25" t="s">
        <v>786</v>
      </c>
      <c r="BB21" s="54"/>
      <c r="BC21" s="54"/>
      <c r="BD21" s="54"/>
      <c r="BE21" s="54"/>
      <c r="BF21" s="54"/>
      <c r="BG21" s="54"/>
      <c r="BH21" s="54"/>
      <c r="BI21" s="54"/>
      <c r="BJ21" s="54"/>
      <c r="BK21" s="54"/>
      <c r="BL21" s="54"/>
      <c r="BM21" s="54" t="s">
        <v>561</v>
      </c>
      <c r="BN21" s="54"/>
      <c r="BO21" s="54"/>
      <c r="BP21" s="54"/>
      <c r="BQ21" s="54"/>
      <c r="BR21" s="54"/>
      <c r="BS21" s="54"/>
      <c r="BT21" s="54"/>
      <c r="BU21" s="54"/>
      <c r="BV21" s="54"/>
      <c r="BW21" s="54"/>
      <c r="BX21" s="54"/>
      <c r="BY21" s="54"/>
      <c r="BZ21" s="54"/>
      <c r="CA21" s="54"/>
      <c r="CB21" s="54"/>
      <c r="CC21" s="54"/>
      <c r="CD21" s="54"/>
      <c r="CE21" s="54"/>
      <c r="CF21" s="54"/>
      <c r="CG21" s="54"/>
      <c r="CH21" s="54"/>
    </row>
    <row r="22" spans="1:86">
      <c r="A22" s="401" t="s">
        <v>338</v>
      </c>
      <c r="B22" s="401" t="s">
        <v>338</v>
      </c>
      <c r="C22" s="401"/>
      <c r="D22" s="401">
        <v>2016</v>
      </c>
      <c r="E22" s="401" t="s">
        <v>18</v>
      </c>
      <c r="F22" s="401" t="s">
        <v>7</v>
      </c>
      <c r="G22" s="401" t="s">
        <v>818</v>
      </c>
      <c r="H22" s="401" t="s">
        <v>93</v>
      </c>
      <c r="I22" s="401"/>
      <c r="J22" s="401" t="s">
        <v>275</v>
      </c>
      <c r="K22" s="401"/>
      <c r="L22" s="401"/>
      <c r="M22" s="401">
        <v>188</v>
      </c>
      <c r="N22" s="607">
        <f t="shared" si="0"/>
        <v>188</v>
      </c>
      <c r="O22" s="401"/>
      <c r="BA22" s="25" t="s">
        <v>788</v>
      </c>
      <c r="BB22" s="54"/>
      <c r="BC22" s="54"/>
      <c r="BD22" s="54"/>
      <c r="BE22" s="54"/>
      <c r="BF22" s="54"/>
      <c r="BG22" s="54"/>
      <c r="BH22" s="54"/>
      <c r="BI22" s="54"/>
      <c r="BJ22" s="54"/>
      <c r="BK22" s="54"/>
      <c r="BL22" s="54"/>
      <c r="BM22" s="389" t="s">
        <v>563</v>
      </c>
      <c r="BN22" s="54"/>
      <c r="BO22" s="54"/>
      <c r="BP22" s="54"/>
      <c r="BQ22" s="54"/>
      <c r="BR22" s="54"/>
      <c r="BS22" s="54"/>
      <c r="BT22" s="54"/>
      <c r="BU22" s="54"/>
      <c r="BV22" s="54"/>
      <c r="BW22" s="54"/>
      <c r="BX22" s="54"/>
      <c r="BY22" s="54"/>
      <c r="BZ22" s="54"/>
      <c r="CA22" s="54"/>
      <c r="CB22" s="54"/>
      <c r="CC22" s="54"/>
      <c r="CD22" s="54"/>
      <c r="CE22" s="54"/>
      <c r="CF22" s="54"/>
      <c r="CG22" s="54"/>
      <c r="CH22" s="54"/>
    </row>
    <row r="23" spans="1:86">
      <c r="A23" s="401" t="s">
        <v>338</v>
      </c>
      <c r="B23" s="401" t="s">
        <v>338</v>
      </c>
      <c r="C23" s="401"/>
      <c r="D23" s="401">
        <v>2016</v>
      </c>
      <c r="E23" s="401" t="s">
        <v>18</v>
      </c>
      <c r="F23" s="401" t="s">
        <v>7</v>
      </c>
      <c r="G23" s="401" t="s">
        <v>818</v>
      </c>
      <c r="H23" s="401" t="s">
        <v>93</v>
      </c>
      <c r="I23" s="401"/>
      <c r="J23" s="401" t="s">
        <v>1489</v>
      </c>
      <c r="K23" s="401"/>
      <c r="L23" s="401"/>
      <c r="M23" s="401">
        <v>98</v>
      </c>
      <c r="N23" s="607">
        <f t="shared" si="0"/>
        <v>98</v>
      </c>
      <c r="O23" s="401"/>
      <c r="BA23" s="25" t="s">
        <v>789</v>
      </c>
      <c r="BB23" s="54"/>
      <c r="BC23" s="54"/>
      <c r="BD23" s="54"/>
      <c r="BE23" s="54"/>
      <c r="BF23" s="54"/>
      <c r="BG23" s="54"/>
      <c r="BH23" s="54"/>
      <c r="BI23" s="54"/>
      <c r="BJ23" s="54"/>
      <c r="BK23" s="54"/>
      <c r="BL23" s="54"/>
      <c r="BM23" s="389" t="s">
        <v>564</v>
      </c>
      <c r="BN23" s="54"/>
      <c r="BO23" s="54"/>
      <c r="BP23" s="54"/>
      <c r="BQ23" s="54"/>
      <c r="BR23" s="54"/>
      <c r="BS23" s="54"/>
      <c r="BT23" s="54"/>
      <c r="BU23" s="54"/>
      <c r="BV23" s="54"/>
      <c r="BW23" s="54"/>
      <c r="BX23" s="54"/>
      <c r="BY23" s="54"/>
      <c r="BZ23" s="54"/>
      <c r="CA23" s="54"/>
      <c r="CB23" s="54"/>
      <c r="CC23" s="54"/>
      <c r="CD23" s="54"/>
      <c r="CE23" s="54"/>
      <c r="CF23" s="54"/>
      <c r="CG23" s="54"/>
      <c r="CH23" s="54"/>
    </row>
    <row r="24" spans="1:86">
      <c r="A24" s="401" t="s">
        <v>338</v>
      </c>
      <c r="B24" s="401" t="s">
        <v>338</v>
      </c>
      <c r="C24" s="401"/>
      <c r="D24" s="401">
        <v>2016</v>
      </c>
      <c r="E24" s="401" t="s">
        <v>18</v>
      </c>
      <c r="F24" s="401" t="s">
        <v>7</v>
      </c>
      <c r="G24" s="401" t="s">
        <v>818</v>
      </c>
      <c r="H24" s="401" t="s">
        <v>93</v>
      </c>
      <c r="I24" s="401"/>
      <c r="J24" s="401" t="s">
        <v>983</v>
      </c>
      <c r="K24" s="401"/>
      <c r="L24" s="401">
        <v>12</v>
      </c>
      <c r="M24" s="401">
        <v>12</v>
      </c>
      <c r="N24" s="607">
        <f t="shared" si="0"/>
        <v>24</v>
      </c>
      <c r="O24" s="401"/>
      <c r="BA24" s="25" t="s">
        <v>791</v>
      </c>
      <c r="BB24" s="54"/>
      <c r="BC24" s="54"/>
      <c r="BD24" s="54"/>
      <c r="BE24" s="54"/>
      <c r="BF24" s="54"/>
      <c r="BG24" s="54"/>
      <c r="BH24" s="54"/>
      <c r="BI24" s="54"/>
      <c r="BJ24" s="54"/>
      <c r="BK24" s="54"/>
      <c r="BL24" s="54"/>
      <c r="BM24" s="389" t="s">
        <v>566</v>
      </c>
      <c r="BN24" s="54"/>
      <c r="BO24" s="54"/>
      <c r="BP24" s="54"/>
      <c r="BQ24" s="54"/>
      <c r="BR24" s="54"/>
      <c r="BS24" s="54"/>
      <c r="BT24" s="54"/>
      <c r="BU24" s="54"/>
      <c r="BV24" s="54"/>
      <c r="BW24" s="54"/>
      <c r="BX24" s="54"/>
      <c r="BY24" s="54"/>
      <c r="BZ24" s="54"/>
      <c r="CA24" s="54"/>
      <c r="CB24" s="54"/>
      <c r="CC24" s="54"/>
      <c r="CD24" s="54"/>
      <c r="CE24" s="54"/>
      <c r="CF24" s="54"/>
      <c r="CG24" s="54"/>
      <c r="CH24" s="54"/>
    </row>
    <row r="25" spans="1:86">
      <c r="A25" s="401" t="s">
        <v>338</v>
      </c>
      <c r="B25" s="401" t="s">
        <v>338</v>
      </c>
      <c r="C25" s="401"/>
      <c r="D25" s="401">
        <v>2016</v>
      </c>
      <c r="E25" s="401" t="s">
        <v>18</v>
      </c>
      <c r="F25" s="401" t="s">
        <v>7</v>
      </c>
      <c r="G25" s="401" t="s">
        <v>818</v>
      </c>
      <c r="H25" s="401" t="s">
        <v>93</v>
      </c>
      <c r="I25" s="401"/>
      <c r="J25" s="401" t="s">
        <v>982</v>
      </c>
      <c r="K25" s="401"/>
      <c r="L25" s="401">
        <v>971</v>
      </c>
      <c r="M25" s="401">
        <v>2652</v>
      </c>
      <c r="N25" s="607">
        <f t="shared" si="0"/>
        <v>3623</v>
      </c>
      <c r="O25" s="401"/>
      <c r="BA25" s="25" t="s">
        <v>792</v>
      </c>
      <c r="BB25" s="54"/>
      <c r="BC25" s="54"/>
      <c r="BD25" s="54"/>
      <c r="BE25" s="54"/>
      <c r="BF25" s="54"/>
      <c r="BG25" s="54"/>
      <c r="BH25" s="54"/>
      <c r="BI25" s="54"/>
      <c r="BJ25" s="54"/>
      <c r="BK25" s="54"/>
      <c r="BL25" s="54"/>
      <c r="BM25" s="389" t="s">
        <v>1515</v>
      </c>
      <c r="BN25" s="54"/>
      <c r="BO25" s="54"/>
      <c r="BP25" s="54"/>
      <c r="BQ25" s="54"/>
      <c r="BR25" s="54"/>
      <c r="BS25" s="54"/>
      <c r="BT25" s="54"/>
      <c r="BU25" s="54"/>
      <c r="BV25" s="54"/>
      <c r="BW25" s="54"/>
      <c r="BX25" s="54"/>
      <c r="BY25" s="54"/>
      <c r="BZ25" s="54"/>
      <c r="CA25" s="54"/>
      <c r="CB25" s="54"/>
      <c r="CC25" s="54"/>
      <c r="CD25" s="54"/>
      <c r="CE25" s="54"/>
      <c r="CF25" s="54"/>
      <c r="CG25" s="54"/>
      <c r="CH25" s="54"/>
    </row>
    <row r="26" spans="1:86">
      <c r="A26" s="401" t="s">
        <v>338</v>
      </c>
      <c r="B26" s="401" t="s">
        <v>338</v>
      </c>
      <c r="C26" s="401"/>
      <c r="D26" s="401">
        <v>2016</v>
      </c>
      <c r="E26" s="401" t="s">
        <v>18</v>
      </c>
      <c r="F26" s="401" t="s">
        <v>7</v>
      </c>
      <c r="G26" s="401" t="s">
        <v>818</v>
      </c>
      <c r="H26" s="401" t="s">
        <v>93</v>
      </c>
      <c r="I26" s="401"/>
      <c r="J26" s="401" t="s">
        <v>989</v>
      </c>
      <c r="K26" s="401"/>
      <c r="L26" s="401"/>
      <c r="M26" s="401">
        <v>3</v>
      </c>
      <c r="N26" s="607">
        <f t="shared" si="0"/>
        <v>3</v>
      </c>
      <c r="O26" s="401"/>
      <c r="BA26" s="25" t="s">
        <v>793</v>
      </c>
      <c r="BB26" s="54"/>
      <c r="BC26" s="54"/>
      <c r="BD26" s="54"/>
      <c r="BE26" s="54"/>
      <c r="BF26" s="54"/>
      <c r="BG26" s="54"/>
      <c r="BH26" s="54"/>
      <c r="BI26" s="54"/>
      <c r="BJ26" s="54"/>
      <c r="BK26" s="54"/>
      <c r="BL26" s="54"/>
      <c r="BM26" s="389" t="s">
        <v>567</v>
      </c>
      <c r="BN26" s="54"/>
      <c r="BO26" s="54"/>
      <c r="BP26" s="54"/>
      <c r="BQ26" s="54"/>
      <c r="BR26" s="54"/>
      <c r="BS26" s="54"/>
      <c r="BT26" s="54"/>
      <c r="BU26" s="54"/>
      <c r="BV26" s="54"/>
      <c r="BW26" s="54"/>
      <c r="BX26" s="54"/>
      <c r="BY26" s="54"/>
      <c r="BZ26" s="54"/>
      <c r="CA26" s="54"/>
      <c r="CB26" s="54"/>
      <c r="CC26" s="54"/>
      <c r="CD26" s="54"/>
      <c r="CE26" s="54"/>
      <c r="CF26" s="54"/>
      <c r="CG26" s="54"/>
      <c r="CH26" s="54"/>
    </row>
    <row r="27" spans="1:86" ht="14.45" customHeight="1">
      <c r="A27" s="401" t="s">
        <v>338</v>
      </c>
      <c r="B27" s="401" t="s">
        <v>338</v>
      </c>
      <c r="C27" s="401"/>
      <c r="D27" s="401">
        <v>2016</v>
      </c>
      <c r="E27" s="401" t="s">
        <v>18</v>
      </c>
      <c r="F27" s="401" t="s">
        <v>7</v>
      </c>
      <c r="G27" s="401" t="s">
        <v>818</v>
      </c>
      <c r="H27" s="401" t="s">
        <v>1545</v>
      </c>
      <c r="I27" s="401"/>
      <c r="J27" s="401" t="s">
        <v>981</v>
      </c>
      <c r="K27" s="401"/>
      <c r="L27" s="401"/>
      <c r="M27" s="401">
        <v>25</v>
      </c>
      <c r="N27" s="607">
        <f t="shared" si="0"/>
        <v>25</v>
      </c>
      <c r="O27" s="401"/>
      <c r="BA27" s="25" t="s">
        <v>794</v>
      </c>
      <c r="BB27" s="54"/>
      <c r="BC27" s="54"/>
      <c r="BD27" s="54"/>
      <c r="BE27" s="54"/>
      <c r="BF27" s="54"/>
      <c r="BG27" s="54"/>
      <c r="BH27" s="54"/>
      <c r="BI27" s="54"/>
      <c r="BJ27" s="54"/>
      <c r="BK27" s="54"/>
      <c r="BL27" s="54"/>
      <c r="BM27" s="389" t="s">
        <v>96</v>
      </c>
      <c r="BN27" s="54"/>
      <c r="BO27" s="54"/>
      <c r="BP27" s="54"/>
      <c r="BQ27" s="54"/>
      <c r="BR27" s="54"/>
      <c r="BS27" s="54"/>
      <c r="BT27" s="54"/>
      <c r="BU27" s="54"/>
      <c r="BV27" s="54"/>
      <c r="BW27" s="54"/>
      <c r="BX27" s="54"/>
      <c r="BY27" s="54"/>
      <c r="BZ27" s="54"/>
      <c r="CA27" s="54"/>
      <c r="CB27" s="54"/>
      <c r="CC27" s="54"/>
      <c r="CD27" s="54"/>
      <c r="CE27" s="54"/>
      <c r="CF27" s="54"/>
      <c r="CG27" s="54"/>
      <c r="CH27" s="54"/>
    </row>
    <row r="28" spans="1:86">
      <c r="A28" s="401" t="s">
        <v>338</v>
      </c>
      <c r="B28" s="401" t="s">
        <v>338</v>
      </c>
      <c r="C28" s="401"/>
      <c r="D28" s="401">
        <v>2016</v>
      </c>
      <c r="E28" s="401" t="s">
        <v>18</v>
      </c>
      <c r="F28" s="401" t="s">
        <v>7</v>
      </c>
      <c r="G28" s="401" t="s">
        <v>818</v>
      </c>
      <c r="H28" s="401" t="s">
        <v>527</v>
      </c>
      <c r="I28" s="401"/>
      <c r="J28" s="401" t="s">
        <v>982</v>
      </c>
      <c r="K28" s="401"/>
      <c r="L28" s="401"/>
      <c r="M28" s="401">
        <v>1</v>
      </c>
      <c r="N28" s="607">
        <f t="shared" si="0"/>
        <v>1</v>
      </c>
      <c r="O28" s="401"/>
      <c r="BA28" s="25" t="s">
        <v>797</v>
      </c>
      <c r="BB28" s="54"/>
      <c r="BC28" s="54"/>
      <c r="BD28" s="54"/>
      <c r="BE28" s="54"/>
      <c r="BF28" s="54"/>
      <c r="BG28" s="54"/>
      <c r="BH28" s="54"/>
      <c r="BI28" s="54"/>
      <c r="BJ28" s="54"/>
      <c r="BK28" s="54"/>
      <c r="BL28" s="54"/>
      <c r="BM28" s="389" t="s">
        <v>570</v>
      </c>
      <c r="BN28" s="54"/>
      <c r="BO28" s="54"/>
      <c r="BP28" s="54"/>
      <c r="BQ28" s="54"/>
      <c r="BR28" s="54"/>
      <c r="BS28" s="54"/>
      <c r="BT28" s="54"/>
      <c r="BU28" s="54"/>
      <c r="BV28" s="54"/>
      <c r="BW28" s="54"/>
      <c r="BX28" s="54"/>
      <c r="BY28" s="54"/>
      <c r="BZ28" s="54"/>
      <c r="CA28" s="54"/>
      <c r="CB28" s="54"/>
      <c r="CC28" s="54"/>
      <c r="CD28" s="54"/>
      <c r="CE28" s="54"/>
      <c r="CF28" s="54"/>
      <c r="CG28" s="54"/>
      <c r="CH28" s="54"/>
    </row>
    <row r="29" spans="1:86" ht="13.15" customHeight="1">
      <c r="A29" s="401" t="s">
        <v>338</v>
      </c>
      <c r="B29" s="401" t="s">
        <v>338</v>
      </c>
      <c r="C29" s="401"/>
      <c r="D29" s="401">
        <v>2016</v>
      </c>
      <c r="E29" s="401" t="s">
        <v>18</v>
      </c>
      <c r="F29" s="401" t="s">
        <v>7</v>
      </c>
      <c r="G29" s="401" t="s">
        <v>818</v>
      </c>
      <c r="H29" s="401" t="s">
        <v>1823</v>
      </c>
      <c r="I29" s="401"/>
      <c r="J29" s="401" t="s">
        <v>983</v>
      </c>
      <c r="K29" s="401"/>
      <c r="L29" s="401">
        <v>1</v>
      </c>
      <c r="M29" s="401"/>
      <c r="N29" s="607">
        <f t="shared" si="0"/>
        <v>1</v>
      </c>
      <c r="O29" s="401"/>
      <c r="BA29" s="469" t="s">
        <v>798</v>
      </c>
      <c r="BB29" s="54"/>
      <c r="BC29" s="54"/>
      <c r="BD29" s="54"/>
      <c r="BE29" s="54"/>
      <c r="BF29" s="54"/>
      <c r="BG29" s="54"/>
      <c r="BH29" s="54"/>
      <c r="BI29" s="54"/>
      <c r="BJ29" s="54"/>
      <c r="BK29" s="54"/>
      <c r="BL29" s="54"/>
      <c r="BM29" s="389" t="s">
        <v>571</v>
      </c>
      <c r="BN29" s="54"/>
      <c r="BO29" s="54"/>
      <c r="BP29" s="54"/>
      <c r="BQ29" s="54"/>
      <c r="BR29" s="54"/>
      <c r="BS29" s="54"/>
      <c r="BT29" s="54"/>
      <c r="BU29" s="54"/>
      <c r="BV29" s="54"/>
      <c r="BW29" s="54"/>
      <c r="BX29" s="54"/>
      <c r="BY29" s="54"/>
      <c r="BZ29" s="54"/>
      <c r="CA29" s="54"/>
      <c r="CB29" s="54"/>
      <c r="CC29" s="54"/>
      <c r="CD29" s="54"/>
      <c r="CE29" s="54"/>
      <c r="CF29" s="54"/>
      <c r="CG29" s="54"/>
      <c r="CH29" s="54"/>
    </row>
    <row r="30" spans="1:86">
      <c r="A30" s="401" t="s">
        <v>338</v>
      </c>
      <c r="B30" s="401" t="s">
        <v>338</v>
      </c>
      <c r="C30" s="401"/>
      <c r="D30" s="401">
        <v>2016</v>
      </c>
      <c r="E30" s="401" t="s">
        <v>18</v>
      </c>
      <c r="F30" s="401" t="s">
        <v>7</v>
      </c>
      <c r="G30" s="401" t="s">
        <v>818</v>
      </c>
      <c r="H30" s="401" t="s">
        <v>1823</v>
      </c>
      <c r="I30" s="401"/>
      <c r="J30" s="401" t="s">
        <v>982</v>
      </c>
      <c r="K30" s="401"/>
      <c r="L30" s="401">
        <v>10</v>
      </c>
      <c r="M30" s="401"/>
      <c r="N30" s="607">
        <f t="shared" si="0"/>
        <v>10</v>
      </c>
      <c r="O30" s="401"/>
      <c r="BA30" s="25" t="s">
        <v>823</v>
      </c>
      <c r="BB30" s="54"/>
      <c r="BC30" s="54"/>
      <c r="BD30" s="54"/>
      <c r="BE30" s="54"/>
      <c r="BF30" s="54"/>
      <c r="BG30" s="54"/>
      <c r="BH30" s="54"/>
      <c r="BI30" s="54"/>
      <c r="BJ30" s="54"/>
      <c r="BK30" s="54"/>
      <c r="BL30" s="54"/>
      <c r="BM30" s="389" t="s">
        <v>573</v>
      </c>
      <c r="BN30" s="54"/>
      <c r="BO30" s="54"/>
      <c r="BP30" s="54"/>
      <c r="BQ30" s="54"/>
      <c r="BR30" s="54"/>
      <c r="BS30" s="54"/>
      <c r="BT30" s="54"/>
      <c r="BU30" s="54"/>
      <c r="BV30" s="54"/>
      <c r="BW30" s="54"/>
      <c r="BX30" s="54"/>
      <c r="BY30" s="54"/>
      <c r="BZ30" s="54"/>
      <c r="CA30" s="54"/>
      <c r="CB30" s="54"/>
      <c r="CC30" s="54"/>
      <c r="CD30" s="54"/>
      <c r="CE30" s="54"/>
      <c r="CF30" s="54"/>
      <c r="CG30" s="54"/>
      <c r="CH30" s="54"/>
    </row>
    <row r="31" spans="1:86" ht="14.45" customHeight="1">
      <c r="A31" s="401" t="s">
        <v>338</v>
      </c>
      <c r="B31" s="401" t="s">
        <v>338</v>
      </c>
      <c r="C31" s="401"/>
      <c r="D31" s="401">
        <v>2016</v>
      </c>
      <c r="E31" s="401" t="s">
        <v>18</v>
      </c>
      <c r="F31" s="401" t="s">
        <v>7</v>
      </c>
      <c r="G31" s="401" t="s">
        <v>818</v>
      </c>
      <c r="H31" s="401" t="s">
        <v>532</v>
      </c>
      <c r="I31" s="401"/>
      <c r="J31" s="401" t="s">
        <v>983</v>
      </c>
      <c r="K31" s="401"/>
      <c r="L31" s="401">
        <v>24</v>
      </c>
      <c r="M31" s="401"/>
      <c r="N31" s="607">
        <f t="shared" si="0"/>
        <v>24</v>
      </c>
      <c r="O31" s="401"/>
      <c r="BA31" s="25" t="s">
        <v>428</v>
      </c>
      <c r="BB31" s="54"/>
      <c r="BC31" s="54"/>
      <c r="BD31" s="54"/>
      <c r="BE31" s="54"/>
      <c r="BF31" s="54"/>
      <c r="BG31" s="54"/>
      <c r="BH31" s="54"/>
      <c r="BI31" s="54"/>
      <c r="BJ31" s="54"/>
      <c r="BK31" s="54"/>
      <c r="BL31" s="54"/>
      <c r="BM31" s="389" t="s">
        <v>529</v>
      </c>
      <c r="BN31" s="54"/>
      <c r="BO31" s="54"/>
      <c r="BP31" s="54"/>
      <c r="BQ31" s="54"/>
      <c r="BR31" s="54"/>
      <c r="BS31" s="54"/>
      <c r="BT31" s="54"/>
      <c r="BU31" s="54"/>
      <c r="BV31" s="54"/>
      <c r="BW31" s="54"/>
      <c r="BX31" s="54"/>
      <c r="BY31" s="54"/>
      <c r="BZ31" s="54"/>
      <c r="CA31" s="54"/>
      <c r="CB31" s="54"/>
      <c r="CC31" s="54"/>
      <c r="CD31" s="54"/>
      <c r="CE31" s="54"/>
      <c r="CF31" s="54"/>
      <c r="CG31" s="54"/>
      <c r="CH31" s="54"/>
    </row>
    <row r="32" spans="1:86">
      <c r="A32" s="401" t="s">
        <v>338</v>
      </c>
      <c r="B32" s="401" t="s">
        <v>338</v>
      </c>
      <c r="C32" s="401"/>
      <c r="D32" s="401">
        <v>2016</v>
      </c>
      <c r="E32" s="401" t="s">
        <v>18</v>
      </c>
      <c r="F32" s="401" t="s">
        <v>7</v>
      </c>
      <c r="G32" s="401" t="s">
        <v>818</v>
      </c>
      <c r="H32" s="401" t="s">
        <v>532</v>
      </c>
      <c r="I32" s="401"/>
      <c r="J32" s="401" t="s">
        <v>982</v>
      </c>
      <c r="K32" s="401"/>
      <c r="L32" s="401">
        <v>180</v>
      </c>
      <c r="M32" s="401"/>
      <c r="N32" s="607">
        <f t="shared" si="0"/>
        <v>180</v>
      </c>
      <c r="O32" s="401"/>
      <c r="BA32" s="25" t="s">
        <v>429</v>
      </c>
      <c r="BB32" s="54"/>
      <c r="BC32" s="54"/>
      <c r="BD32" s="54"/>
      <c r="BE32" s="54"/>
      <c r="BF32" s="54"/>
      <c r="BG32" s="54"/>
      <c r="BH32" s="54"/>
      <c r="BI32" s="54"/>
      <c r="BJ32" s="54"/>
      <c r="BK32" s="54"/>
      <c r="BL32" s="54"/>
      <c r="BM32" s="389" t="s">
        <v>530</v>
      </c>
      <c r="BN32" s="54"/>
      <c r="BO32" s="54"/>
      <c r="BP32" s="54"/>
      <c r="BQ32" s="54"/>
      <c r="BR32" s="54"/>
      <c r="BS32" s="54"/>
      <c r="BT32" s="54"/>
      <c r="BU32" s="54"/>
      <c r="BV32" s="54"/>
      <c r="BW32" s="54"/>
      <c r="BX32" s="54"/>
      <c r="BY32" s="54"/>
      <c r="BZ32" s="54"/>
      <c r="CA32" s="54"/>
      <c r="CB32" s="54"/>
      <c r="CC32" s="54"/>
      <c r="CD32" s="54"/>
      <c r="CE32" s="54"/>
      <c r="CF32" s="54"/>
      <c r="CG32" s="54"/>
      <c r="CH32" s="54"/>
    </row>
    <row r="33" spans="1:86">
      <c r="A33" s="401" t="s">
        <v>338</v>
      </c>
      <c r="B33" s="401" t="s">
        <v>338</v>
      </c>
      <c r="C33" s="401"/>
      <c r="D33" s="401">
        <v>2016</v>
      </c>
      <c r="E33" s="401" t="s">
        <v>18</v>
      </c>
      <c r="F33" s="401" t="s">
        <v>7</v>
      </c>
      <c r="G33" s="401" t="s">
        <v>818</v>
      </c>
      <c r="H33" s="401" t="s">
        <v>1525</v>
      </c>
      <c r="I33" s="401"/>
      <c r="J33" s="401" t="s">
        <v>981</v>
      </c>
      <c r="K33" s="401"/>
      <c r="L33" s="401"/>
      <c r="M33" s="401">
        <v>313</v>
      </c>
      <c r="N33" s="607">
        <f t="shared" si="0"/>
        <v>313</v>
      </c>
      <c r="O33" s="401"/>
      <c r="BA33" s="25" t="s">
        <v>430</v>
      </c>
      <c r="BB33" s="54"/>
      <c r="BC33" s="54"/>
      <c r="BD33" s="54"/>
      <c r="BE33" s="54"/>
      <c r="BF33" s="54"/>
      <c r="BG33" s="54"/>
      <c r="BH33" s="54"/>
      <c r="BI33" s="54"/>
      <c r="BJ33" s="54"/>
      <c r="BK33" s="54"/>
      <c r="BL33" s="54"/>
      <c r="BM33" s="389" t="s">
        <v>531</v>
      </c>
      <c r="BN33" s="54"/>
      <c r="BO33" s="54"/>
      <c r="BP33" s="54"/>
      <c r="BQ33" s="54"/>
      <c r="BR33" s="54"/>
      <c r="BS33" s="54"/>
      <c r="BT33" s="54"/>
      <c r="BU33" s="54"/>
      <c r="BV33" s="54"/>
      <c r="BW33" s="54"/>
      <c r="BX33" s="54"/>
      <c r="BY33" s="54"/>
      <c r="BZ33" s="54"/>
      <c r="CA33" s="54"/>
      <c r="CB33" s="54"/>
      <c r="CC33" s="54"/>
      <c r="CD33" s="54"/>
      <c r="CE33" s="54"/>
      <c r="CF33" s="54"/>
      <c r="CG33" s="54"/>
      <c r="CH33" s="54"/>
    </row>
    <row r="34" spans="1:86">
      <c r="A34" s="401" t="s">
        <v>338</v>
      </c>
      <c r="B34" s="401" t="s">
        <v>338</v>
      </c>
      <c r="C34" s="401"/>
      <c r="D34" s="401">
        <v>2016</v>
      </c>
      <c r="E34" s="401" t="s">
        <v>18</v>
      </c>
      <c r="F34" s="401" t="s">
        <v>7</v>
      </c>
      <c r="G34" s="401" t="s">
        <v>818</v>
      </c>
      <c r="H34" s="401" t="s">
        <v>1525</v>
      </c>
      <c r="I34" s="401"/>
      <c r="J34" s="401" t="s">
        <v>982</v>
      </c>
      <c r="K34" s="401"/>
      <c r="L34" s="401">
        <v>1</v>
      </c>
      <c r="M34" s="401"/>
      <c r="N34" s="607">
        <f t="shared" si="0"/>
        <v>1</v>
      </c>
      <c r="O34" s="401"/>
      <c r="BA34" s="25" t="s">
        <v>431</v>
      </c>
      <c r="BB34" s="54"/>
      <c r="BC34" s="54"/>
      <c r="BD34" s="54"/>
      <c r="BE34" s="54"/>
      <c r="BF34" s="54"/>
      <c r="BG34" s="54"/>
      <c r="BH34" s="54"/>
      <c r="BI34" s="54"/>
      <c r="BJ34" s="54"/>
      <c r="BK34" s="54"/>
      <c r="BL34" s="54"/>
      <c r="BM34" s="389" t="s">
        <v>532</v>
      </c>
      <c r="BN34" s="54"/>
      <c r="BO34" s="54"/>
      <c r="BP34" s="54"/>
      <c r="BQ34" s="54"/>
      <c r="BR34" s="54"/>
      <c r="BS34" s="54"/>
      <c r="BT34" s="54"/>
      <c r="BU34" s="54"/>
      <c r="BV34" s="54"/>
      <c r="BW34" s="54"/>
      <c r="BX34" s="54"/>
      <c r="BY34" s="54"/>
      <c r="BZ34" s="54"/>
      <c r="CA34" s="54"/>
      <c r="CB34" s="54"/>
      <c r="CC34" s="54"/>
      <c r="CD34" s="54"/>
      <c r="CE34" s="54"/>
      <c r="CF34" s="54"/>
      <c r="CG34" s="54"/>
      <c r="CH34" s="54"/>
    </row>
    <row r="35" spans="1:86" ht="13.15" customHeight="1">
      <c r="A35" s="401" t="s">
        <v>338</v>
      </c>
      <c r="B35" s="401" t="s">
        <v>338</v>
      </c>
      <c r="C35" s="401"/>
      <c r="D35" s="401">
        <v>2016</v>
      </c>
      <c r="E35" s="401" t="s">
        <v>18</v>
      </c>
      <c r="F35" s="401" t="s">
        <v>7</v>
      </c>
      <c r="G35" s="401" t="s">
        <v>818</v>
      </c>
      <c r="H35" s="401" t="s">
        <v>546</v>
      </c>
      <c r="I35" s="401"/>
      <c r="J35" s="401" t="s">
        <v>972</v>
      </c>
      <c r="K35" s="401"/>
      <c r="L35" s="401"/>
      <c r="M35" s="401">
        <v>243</v>
      </c>
      <c r="N35" s="607">
        <f t="shared" si="0"/>
        <v>243</v>
      </c>
      <c r="O35" s="401"/>
      <c r="BA35" s="469" t="s">
        <v>768</v>
      </c>
      <c r="BB35" s="54"/>
      <c r="BC35" s="54"/>
      <c r="BD35" s="54"/>
      <c r="BE35" s="54"/>
      <c r="BF35" s="54"/>
      <c r="BG35" s="54"/>
      <c r="BH35" s="54"/>
      <c r="BI35" s="54"/>
      <c r="BJ35" s="54"/>
      <c r="BK35" s="54"/>
      <c r="BL35" s="54"/>
      <c r="BM35" s="54" t="s">
        <v>535</v>
      </c>
      <c r="BN35" s="54"/>
      <c r="BO35" s="54"/>
      <c r="BP35" s="54"/>
      <c r="BQ35" s="54"/>
      <c r="BR35" s="54"/>
      <c r="BS35" s="54"/>
      <c r="BT35" s="54"/>
      <c r="BU35" s="54"/>
      <c r="BV35" s="54"/>
      <c r="BW35" s="54"/>
      <c r="BX35" s="54"/>
      <c r="BY35" s="54"/>
      <c r="BZ35" s="54"/>
      <c r="CA35" s="54"/>
      <c r="CB35" s="54"/>
      <c r="CC35" s="54"/>
      <c r="CD35" s="54"/>
      <c r="CE35" s="54"/>
      <c r="CF35" s="54"/>
      <c r="CG35" s="54"/>
      <c r="CH35" s="54"/>
    </row>
    <row r="36" spans="1:86">
      <c r="A36" s="401" t="s">
        <v>338</v>
      </c>
      <c r="B36" s="401" t="s">
        <v>338</v>
      </c>
      <c r="C36" s="401"/>
      <c r="D36" s="401">
        <v>2016</v>
      </c>
      <c r="E36" s="401" t="s">
        <v>18</v>
      </c>
      <c r="F36" s="401" t="s">
        <v>7</v>
      </c>
      <c r="G36" s="401" t="s">
        <v>818</v>
      </c>
      <c r="H36" s="401" t="s">
        <v>546</v>
      </c>
      <c r="I36" s="401"/>
      <c r="J36" s="401" t="s">
        <v>1489</v>
      </c>
      <c r="K36" s="401"/>
      <c r="L36" s="401"/>
      <c r="M36" s="401">
        <v>103</v>
      </c>
      <c r="N36" s="607">
        <f t="shared" si="0"/>
        <v>103</v>
      </c>
      <c r="O36" s="401"/>
      <c r="BA36" s="25" t="s">
        <v>825</v>
      </c>
      <c r="BB36" s="54"/>
      <c r="BC36" s="54"/>
      <c r="BD36" s="54"/>
      <c r="BE36" s="54"/>
      <c r="BF36" s="54"/>
      <c r="BG36" s="54"/>
      <c r="BH36" s="54"/>
      <c r="BI36" s="54"/>
      <c r="BJ36" s="54"/>
      <c r="BK36" s="54"/>
      <c r="BL36" s="54"/>
      <c r="BM36" s="389" t="s">
        <v>537</v>
      </c>
      <c r="BN36" s="54"/>
      <c r="BO36" s="54"/>
      <c r="BP36" s="54"/>
      <c r="BQ36" s="54"/>
      <c r="BR36" s="54"/>
      <c r="BS36" s="54"/>
      <c r="BT36" s="54"/>
      <c r="BU36" s="54"/>
      <c r="BV36" s="54"/>
      <c r="BW36" s="54"/>
      <c r="BX36" s="54"/>
      <c r="BY36" s="54"/>
      <c r="BZ36" s="54"/>
      <c r="CA36" s="54"/>
      <c r="CB36" s="54"/>
      <c r="CC36" s="54"/>
      <c r="CD36" s="54"/>
      <c r="CE36" s="54"/>
      <c r="CF36" s="54"/>
      <c r="CG36" s="54"/>
      <c r="CH36" s="54"/>
    </row>
    <row r="37" spans="1:86">
      <c r="A37" s="401" t="s">
        <v>338</v>
      </c>
      <c r="B37" s="401" t="s">
        <v>338</v>
      </c>
      <c r="C37" s="401"/>
      <c r="D37" s="401">
        <v>2016</v>
      </c>
      <c r="E37" s="401" t="s">
        <v>18</v>
      </c>
      <c r="F37" s="401" t="s">
        <v>7</v>
      </c>
      <c r="G37" s="401" t="s">
        <v>818</v>
      </c>
      <c r="H37" s="401" t="s">
        <v>546</v>
      </c>
      <c r="I37" s="401"/>
      <c r="J37" s="401" t="s">
        <v>983</v>
      </c>
      <c r="K37" s="401"/>
      <c r="L37" s="401">
        <v>193</v>
      </c>
      <c r="M37" s="401">
        <v>36</v>
      </c>
      <c r="N37" s="607">
        <f t="shared" si="0"/>
        <v>229</v>
      </c>
      <c r="O37" s="401"/>
      <c r="BA37" s="25" t="s">
        <v>826</v>
      </c>
      <c r="BB37" s="54"/>
      <c r="BC37" s="54"/>
      <c r="BD37" s="54"/>
      <c r="BE37" s="54"/>
      <c r="BF37" s="54"/>
      <c r="BG37" s="54"/>
      <c r="BH37" s="54"/>
      <c r="BI37" s="54"/>
      <c r="BJ37" s="54"/>
      <c r="BK37" s="54"/>
      <c r="BL37" s="54"/>
      <c r="BM37" s="389" t="s">
        <v>538</v>
      </c>
      <c r="BN37" s="54"/>
      <c r="BO37" s="54"/>
      <c r="BP37" s="54"/>
      <c r="BQ37" s="54"/>
      <c r="BR37" s="54"/>
      <c r="BS37" s="54"/>
      <c r="BT37" s="54"/>
      <c r="BU37" s="54"/>
      <c r="BV37" s="54"/>
      <c r="BW37" s="54"/>
      <c r="BX37" s="54"/>
      <c r="BY37" s="54"/>
      <c r="BZ37" s="54"/>
      <c r="CA37" s="54"/>
      <c r="CB37" s="54"/>
      <c r="CC37" s="54"/>
      <c r="CD37" s="54"/>
      <c r="CE37" s="54"/>
      <c r="CF37" s="54"/>
      <c r="CG37" s="54"/>
      <c r="CH37" s="54"/>
    </row>
    <row r="38" spans="1:86">
      <c r="A38" s="401" t="s">
        <v>338</v>
      </c>
      <c r="B38" s="401" t="s">
        <v>338</v>
      </c>
      <c r="C38" s="401"/>
      <c r="D38" s="401">
        <v>2016</v>
      </c>
      <c r="E38" s="401" t="s">
        <v>18</v>
      </c>
      <c r="F38" s="401" t="s">
        <v>7</v>
      </c>
      <c r="G38" s="401" t="s">
        <v>818</v>
      </c>
      <c r="H38" s="401" t="s">
        <v>546</v>
      </c>
      <c r="I38" s="401"/>
      <c r="J38" s="401" t="s">
        <v>982</v>
      </c>
      <c r="K38" s="401"/>
      <c r="L38" s="401">
        <v>2029</v>
      </c>
      <c r="M38" s="401">
        <v>2927</v>
      </c>
      <c r="N38" s="607">
        <f t="shared" si="0"/>
        <v>4956</v>
      </c>
      <c r="O38" s="401"/>
      <c r="BA38" s="25" t="s">
        <v>63</v>
      </c>
      <c r="BB38" s="54"/>
      <c r="BC38" s="54"/>
      <c r="BD38" s="54"/>
      <c r="BE38" s="54"/>
      <c r="BF38" s="54"/>
      <c r="BG38" s="54"/>
      <c r="BH38" s="54"/>
      <c r="BI38" s="54"/>
      <c r="BJ38" s="54"/>
      <c r="BK38" s="54"/>
      <c r="BL38" s="54"/>
      <c r="BM38" s="389" t="s">
        <v>539</v>
      </c>
      <c r="BN38" s="54"/>
      <c r="BO38" s="54"/>
      <c r="BP38" s="54"/>
      <c r="BQ38" s="54"/>
      <c r="BR38" s="54"/>
      <c r="BS38" s="54"/>
      <c r="BT38" s="54"/>
      <c r="BU38" s="54"/>
      <c r="BV38" s="54"/>
      <c r="BW38" s="54"/>
      <c r="BX38" s="54"/>
      <c r="BY38" s="54"/>
      <c r="BZ38" s="54"/>
      <c r="CA38" s="54"/>
      <c r="CB38" s="54"/>
      <c r="CC38" s="54"/>
      <c r="CD38" s="54"/>
      <c r="CE38" s="54"/>
      <c r="CF38" s="54"/>
      <c r="CG38" s="54"/>
      <c r="CH38" s="54"/>
    </row>
    <row r="39" spans="1:86">
      <c r="A39" s="401" t="s">
        <v>338</v>
      </c>
      <c r="B39" s="401" t="s">
        <v>338</v>
      </c>
      <c r="C39" s="401"/>
      <c r="D39" s="401">
        <v>2016</v>
      </c>
      <c r="E39" s="401" t="s">
        <v>18</v>
      </c>
      <c r="F39" s="401" t="s">
        <v>7</v>
      </c>
      <c r="G39" s="401" t="s">
        <v>818</v>
      </c>
      <c r="H39" s="401" t="s">
        <v>554</v>
      </c>
      <c r="I39" s="401"/>
      <c r="J39" s="401" t="s">
        <v>982</v>
      </c>
      <c r="K39" s="401"/>
      <c r="L39" s="401">
        <v>3</v>
      </c>
      <c r="M39" s="401">
        <v>1</v>
      </c>
      <c r="N39" s="607">
        <f t="shared" si="0"/>
        <v>4</v>
      </c>
      <c r="O39" s="401"/>
      <c r="BA39" s="25" t="s">
        <v>771</v>
      </c>
      <c r="BB39" s="54"/>
      <c r="BC39" s="54"/>
      <c r="BD39" s="54"/>
      <c r="BE39" s="54"/>
      <c r="BF39" s="54"/>
      <c r="BG39" s="54"/>
      <c r="BH39" s="54"/>
      <c r="BI39" s="54"/>
      <c r="BJ39" s="54"/>
      <c r="BK39" s="54"/>
      <c r="BL39" s="54"/>
      <c r="BM39" s="389" t="s">
        <v>543</v>
      </c>
      <c r="BN39" s="54"/>
      <c r="BO39" s="54"/>
      <c r="BP39" s="54"/>
      <c r="BQ39" s="54"/>
      <c r="BR39" s="54"/>
      <c r="BS39" s="54"/>
      <c r="BT39" s="54"/>
      <c r="BU39" s="54"/>
      <c r="BV39" s="54"/>
      <c r="BW39" s="54"/>
      <c r="BX39" s="54"/>
      <c r="BY39" s="54"/>
      <c r="BZ39" s="54"/>
      <c r="CA39" s="54"/>
      <c r="CB39" s="54"/>
      <c r="CC39" s="54"/>
      <c r="CD39" s="54"/>
      <c r="CE39" s="54"/>
      <c r="CF39" s="54"/>
      <c r="CG39" s="54"/>
      <c r="CH39" s="54"/>
    </row>
    <row r="40" spans="1:86">
      <c r="A40" s="401" t="s">
        <v>338</v>
      </c>
      <c r="B40" s="401" t="s">
        <v>338</v>
      </c>
      <c r="C40" s="401"/>
      <c r="D40" s="401">
        <v>2016</v>
      </c>
      <c r="E40" s="401" t="s">
        <v>18</v>
      </c>
      <c r="F40" s="401" t="s">
        <v>7</v>
      </c>
      <c r="G40" s="401" t="s">
        <v>818</v>
      </c>
      <c r="H40" s="401" t="s">
        <v>555</v>
      </c>
      <c r="I40" s="401"/>
      <c r="J40" s="401" t="s">
        <v>983</v>
      </c>
      <c r="K40" s="401"/>
      <c r="L40" s="401">
        <v>3</v>
      </c>
      <c r="M40" s="401"/>
      <c r="N40" s="607">
        <f t="shared" si="0"/>
        <v>3</v>
      </c>
      <c r="O40" s="401"/>
      <c r="BA40" s="25" t="s">
        <v>772</v>
      </c>
      <c r="BB40" s="54"/>
      <c r="BC40" s="54"/>
      <c r="BD40" s="54"/>
      <c r="BE40" s="54"/>
      <c r="BF40" s="54"/>
      <c r="BG40" s="54"/>
      <c r="BH40" s="54"/>
      <c r="BI40" s="54"/>
      <c r="BJ40" s="54"/>
      <c r="BK40" s="54"/>
      <c r="BL40" s="54"/>
      <c r="BM40" s="389" t="s">
        <v>544</v>
      </c>
      <c r="BN40" s="54"/>
      <c r="BO40" s="54"/>
      <c r="BP40" s="54"/>
      <c r="BQ40" s="54"/>
      <c r="BR40" s="54"/>
      <c r="BS40" s="54"/>
      <c r="BT40" s="54"/>
      <c r="BU40" s="54"/>
      <c r="BV40" s="54"/>
      <c r="BW40" s="54"/>
      <c r="BX40" s="54"/>
      <c r="BY40" s="54"/>
      <c r="BZ40" s="54"/>
      <c r="CA40" s="54"/>
      <c r="CB40" s="54"/>
      <c r="CC40" s="54"/>
      <c r="CD40" s="54"/>
      <c r="CE40" s="54"/>
      <c r="CF40" s="54"/>
      <c r="CG40" s="54"/>
      <c r="CH40" s="54"/>
    </row>
    <row r="41" spans="1:86">
      <c r="A41" s="401" t="s">
        <v>338</v>
      </c>
      <c r="B41" s="401" t="s">
        <v>338</v>
      </c>
      <c r="C41" s="401"/>
      <c r="D41" s="401">
        <v>2016</v>
      </c>
      <c r="E41" s="401" t="s">
        <v>18</v>
      </c>
      <c r="F41" s="401" t="s">
        <v>7</v>
      </c>
      <c r="G41" s="401" t="s">
        <v>818</v>
      </c>
      <c r="H41" s="401" t="s">
        <v>555</v>
      </c>
      <c r="I41" s="401"/>
      <c r="J41" s="401" t="s">
        <v>982</v>
      </c>
      <c r="K41" s="401"/>
      <c r="L41" s="401">
        <v>109</v>
      </c>
      <c r="M41" s="401">
        <v>12</v>
      </c>
      <c r="N41" s="607">
        <f t="shared" si="0"/>
        <v>121</v>
      </c>
      <c r="O41" s="401"/>
      <c r="BA41" s="25" t="s">
        <v>776</v>
      </c>
      <c r="BB41" s="54"/>
      <c r="BC41" s="54"/>
      <c r="BD41" s="54"/>
      <c r="BE41" s="54"/>
      <c r="BF41" s="54"/>
      <c r="BG41" s="54"/>
      <c r="BH41" s="54"/>
      <c r="BI41" s="54"/>
      <c r="BJ41" s="54"/>
      <c r="BK41" s="54"/>
      <c r="BL41" s="54"/>
      <c r="BM41" s="389" t="s">
        <v>548</v>
      </c>
      <c r="BN41" s="54"/>
      <c r="BO41" s="54"/>
      <c r="BP41" s="54"/>
      <c r="BQ41" s="54"/>
      <c r="BR41" s="54"/>
      <c r="BS41" s="54"/>
      <c r="BT41" s="54"/>
      <c r="BU41" s="54"/>
      <c r="BV41" s="54"/>
      <c r="BW41" s="54"/>
      <c r="BX41" s="54"/>
      <c r="BY41" s="54"/>
      <c r="BZ41" s="54"/>
      <c r="CA41" s="54"/>
      <c r="CB41" s="54"/>
      <c r="CC41" s="54"/>
      <c r="CD41" s="54"/>
      <c r="CE41" s="54"/>
      <c r="CF41" s="54"/>
      <c r="CG41" s="54"/>
      <c r="CH41" s="54"/>
    </row>
    <row r="42" spans="1:86">
      <c r="A42" s="401" t="s">
        <v>338</v>
      </c>
      <c r="B42" s="401" t="s">
        <v>338</v>
      </c>
      <c r="C42" s="401"/>
      <c r="D42" s="401">
        <v>2016</v>
      </c>
      <c r="E42" s="401" t="s">
        <v>18</v>
      </c>
      <c r="F42" s="401" t="s">
        <v>7</v>
      </c>
      <c r="G42" s="401" t="s">
        <v>818</v>
      </c>
      <c r="H42" s="401" t="s">
        <v>555</v>
      </c>
      <c r="I42" s="401"/>
      <c r="J42" s="401" t="s">
        <v>989</v>
      </c>
      <c r="K42" s="401"/>
      <c r="L42" s="401"/>
      <c r="M42" s="401">
        <v>14</v>
      </c>
      <c r="N42" s="607">
        <f t="shared" si="0"/>
        <v>14</v>
      </c>
      <c r="O42" s="401"/>
      <c r="BA42" s="25" t="s">
        <v>780</v>
      </c>
      <c r="BB42" s="54"/>
      <c r="BC42" s="54"/>
      <c r="BD42" s="54"/>
      <c r="BE42" s="54"/>
      <c r="BF42" s="54"/>
      <c r="BG42" s="54"/>
      <c r="BH42" s="54"/>
      <c r="BI42" s="54"/>
      <c r="BJ42" s="54"/>
      <c r="BK42" s="54"/>
      <c r="BL42" s="54"/>
      <c r="BM42" s="389" t="s">
        <v>100</v>
      </c>
      <c r="BN42" s="54"/>
      <c r="BO42" s="54"/>
      <c r="BP42" s="54"/>
      <c r="BQ42" s="54"/>
      <c r="BR42" s="54"/>
      <c r="BS42" s="54"/>
      <c r="BT42" s="54"/>
      <c r="BU42" s="54"/>
      <c r="BV42" s="54"/>
      <c r="BW42" s="54"/>
      <c r="BX42" s="54"/>
      <c r="BY42" s="54"/>
      <c r="BZ42" s="54"/>
      <c r="CA42" s="54"/>
      <c r="CB42" s="54"/>
      <c r="CC42" s="54"/>
      <c r="CD42" s="54"/>
      <c r="CE42" s="54"/>
      <c r="CF42" s="54"/>
      <c r="CG42" s="54"/>
      <c r="CH42" s="54"/>
    </row>
    <row r="43" spans="1:86">
      <c r="A43" s="401" t="s">
        <v>338</v>
      </c>
      <c r="B43" s="401" t="s">
        <v>338</v>
      </c>
      <c r="C43" s="401"/>
      <c r="D43" s="401">
        <v>2016</v>
      </c>
      <c r="E43" s="401" t="s">
        <v>18</v>
      </c>
      <c r="F43" s="401" t="s">
        <v>7</v>
      </c>
      <c r="G43" s="401" t="s">
        <v>818</v>
      </c>
      <c r="H43" s="401" t="s">
        <v>558</v>
      </c>
      <c r="I43" s="401"/>
      <c r="J43" s="401" t="s">
        <v>983</v>
      </c>
      <c r="K43" s="401"/>
      <c r="L43" s="401">
        <v>2</v>
      </c>
      <c r="M43" s="401">
        <v>1</v>
      </c>
      <c r="N43" s="607">
        <f t="shared" si="0"/>
        <v>3</v>
      </c>
      <c r="O43" s="401"/>
      <c r="BA43" s="25" t="s">
        <v>784</v>
      </c>
      <c r="BB43" s="54"/>
      <c r="BC43" s="54"/>
      <c r="BD43" s="54"/>
      <c r="BE43" s="54"/>
      <c r="BF43" s="54"/>
      <c r="BG43" s="54"/>
      <c r="BH43" s="54"/>
      <c r="BI43" s="54"/>
      <c r="BJ43" s="54"/>
      <c r="BK43" s="54"/>
      <c r="BL43" s="54"/>
      <c r="BM43" s="389" t="s">
        <v>559</v>
      </c>
      <c r="BN43" s="54"/>
      <c r="BO43" s="54"/>
      <c r="BP43" s="54"/>
      <c r="BQ43" s="54"/>
      <c r="BR43" s="54"/>
      <c r="BS43" s="54"/>
      <c r="BT43" s="54"/>
      <c r="BU43" s="54"/>
      <c r="BV43" s="54"/>
      <c r="BW43" s="54"/>
      <c r="BX43" s="54"/>
      <c r="BY43" s="54"/>
      <c r="BZ43" s="54"/>
      <c r="CA43" s="54"/>
      <c r="CB43" s="54"/>
      <c r="CC43" s="54"/>
      <c r="CD43" s="54"/>
      <c r="CE43" s="54"/>
      <c r="CF43" s="54"/>
      <c r="CG43" s="54"/>
      <c r="CH43" s="54"/>
    </row>
    <row r="44" spans="1:86">
      <c r="A44" s="401" t="s">
        <v>338</v>
      </c>
      <c r="B44" s="401" t="s">
        <v>338</v>
      </c>
      <c r="C44" s="401"/>
      <c r="D44" s="401">
        <v>2016</v>
      </c>
      <c r="E44" s="401" t="s">
        <v>18</v>
      </c>
      <c r="F44" s="401" t="s">
        <v>7</v>
      </c>
      <c r="G44" s="401" t="s">
        <v>818</v>
      </c>
      <c r="H44" s="401" t="s">
        <v>558</v>
      </c>
      <c r="I44" s="401"/>
      <c r="J44" s="401" t="s">
        <v>982</v>
      </c>
      <c r="K44" s="401"/>
      <c r="L44" s="401">
        <v>2</v>
      </c>
      <c r="M44" s="401">
        <v>18</v>
      </c>
      <c r="N44" s="607">
        <f t="shared" si="0"/>
        <v>20</v>
      </c>
      <c r="O44" s="401"/>
      <c r="BA44" s="25" t="s">
        <v>790</v>
      </c>
      <c r="BB44" s="54"/>
      <c r="BC44" s="54"/>
      <c r="BD44" s="54"/>
      <c r="BE44" s="54"/>
      <c r="BF44" s="54"/>
      <c r="BG44" s="54"/>
      <c r="BH44" s="54"/>
      <c r="BI44" s="54"/>
      <c r="BJ44" s="54"/>
      <c r="BK44" s="54"/>
      <c r="BL44" s="54"/>
      <c r="BM44" s="389" t="s">
        <v>565</v>
      </c>
      <c r="BN44" s="54"/>
      <c r="BO44" s="54"/>
      <c r="BP44" s="54"/>
      <c r="BQ44" s="54"/>
      <c r="BR44" s="54"/>
      <c r="BS44" s="54"/>
      <c r="BT44" s="54"/>
      <c r="BU44" s="54"/>
      <c r="BV44" s="54"/>
      <c r="BW44" s="54"/>
      <c r="BX44" s="54"/>
      <c r="BY44" s="54"/>
      <c r="BZ44" s="54"/>
      <c r="CA44" s="54"/>
      <c r="CB44" s="54"/>
      <c r="CC44" s="54"/>
      <c r="CD44" s="54"/>
      <c r="CE44" s="54"/>
      <c r="CF44" s="54"/>
      <c r="CG44" s="54"/>
      <c r="CH44" s="54"/>
    </row>
    <row r="45" spans="1:86">
      <c r="A45" s="401" t="s">
        <v>338</v>
      </c>
      <c r="B45" s="401" t="s">
        <v>338</v>
      </c>
      <c r="C45" s="401"/>
      <c r="D45" s="401">
        <v>2016</v>
      </c>
      <c r="E45" s="401" t="s">
        <v>18</v>
      </c>
      <c r="F45" s="401" t="s">
        <v>7</v>
      </c>
      <c r="G45" s="401" t="s">
        <v>818</v>
      </c>
      <c r="H45" s="401" t="s">
        <v>560</v>
      </c>
      <c r="I45" s="401"/>
      <c r="J45" s="401" t="s">
        <v>982</v>
      </c>
      <c r="K45" s="401"/>
      <c r="L45" s="401"/>
      <c r="M45" s="401">
        <v>1</v>
      </c>
      <c r="N45" s="607">
        <f t="shared" si="0"/>
        <v>1</v>
      </c>
      <c r="O45" s="401"/>
      <c r="BA45" s="25" t="s">
        <v>795</v>
      </c>
      <c r="BB45" s="54"/>
      <c r="BC45" s="54"/>
      <c r="BD45" s="54"/>
      <c r="BE45" s="54"/>
      <c r="BF45" s="54"/>
      <c r="BG45" s="54"/>
      <c r="BH45" s="54"/>
      <c r="BI45" s="54"/>
      <c r="BJ45" s="54"/>
      <c r="BK45" s="54"/>
      <c r="BL45" s="54"/>
      <c r="BM45" s="389" t="s">
        <v>568</v>
      </c>
      <c r="BN45" s="54"/>
      <c r="BO45" s="54"/>
      <c r="BP45" s="54"/>
      <c r="BQ45" s="54"/>
      <c r="BR45" s="54"/>
      <c r="BS45" s="54"/>
      <c r="BT45" s="54"/>
      <c r="BU45" s="54"/>
      <c r="BV45" s="54"/>
      <c r="BW45" s="54"/>
      <c r="BX45" s="54"/>
      <c r="BY45" s="54"/>
      <c r="BZ45" s="54"/>
      <c r="CA45" s="54"/>
      <c r="CB45" s="54"/>
      <c r="CC45" s="54"/>
      <c r="CD45" s="54"/>
      <c r="CE45" s="54"/>
      <c r="CF45" s="54"/>
      <c r="CG45" s="54"/>
      <c r="CH45" s="54"/>
    </row>
    <row r="46" spans="1:86">
      <c r="A46" s="401" t="s">
        <v>338</v>
      </c>
      <c r="B46" s="401" t="s">
        <v>338</v>
      </c>
      <c r="C46" s="401"/>
      <c r="D46" s="401">
        <v>2016</v>
      </c>
      <c r="E46" s="401" t="s">
        <v>18</v>
      </c>
      <c r="F46" s="401" t="s">
        <v>7</v>
      </c>
      <c r="G46" s="401" t="s">
        <v>818</v>
      </c>
      <c r="H46" s="401" t="s">
        <v>1533</v>
      </c>
      <c r="I46" s="401"/>
      <c r="J46" s="401" t="s">
        <v>983</v>
      </c>
      <c r="K46" s="401"/>
      <c r="L46" s="401">
        <v>5</v>
      </c>
      <c r="M46" s="401"/>
      <c r="N46" s="607">
        <f t="shared" si="0"/>
        <v>5</v>
      </c>
      <c r="O46" s="401"/>
      <c r="BA46" s="25" t="s">
        <v>796</v>
      </c>
      <c r="BB46" s="54"/>
      <c r="BC46" s="54"/>
      <c r="BD46" s="54"/>
      <c r="BE46" s="54"/>
      <c r="BF46" s="54"/>
      <c r="BG46" s="54"/>
      <c r="BH46" s="54"/>
      <c r="BI46" s="54"/>
      <c r="BJ46" s="54"/>
      <c r="BK46" s="54"/>
      <c r="BL46" s="54"/>
      <c r="BM46" s="389" t="s">
        <v>569</v>
      </c>
      <c r="BN46" s="54"/>
      <c r="BO46" s="54"/>
      <c r="BP46" s="54"/>
      <c r="BQ46" s="54"/>
      <c r="BR46" s="54"/>
      <c r="BS46" s="54"/>
      <c r="BT46" s="54"/>
      <c r="BU46" s="54"/>
      <c r="BV46" s="54"/>
      <c r="BW46" s="54"/>
      <c r="BX46" s="54"/>
      <c r="BY46" s="54"/>
      <c r="BZ46" s="54"/>
      <c r="CA46" s="54"/>
      <c r="CB46" s="54"/>
      <c r="CC46" s="54"/>
      <c r="CD46" s="54"/>
      <c r="CE46" s="54"/>
      <c r="CF46" s="54"/>
      <c r="CG46" s="54"/>
      <c r="CH46" s="54"/>
    </row>
    <row r="47" spans="1:86">
      <c r="A47" s="401" t="s">
        <v>338</v>
      </c>
      <c r="B47" s="401" t="s">
        <v>338</v>
      </c>
      <c r="C47" s="401"/>
      <c r="D47" s="401">
        <v>2016</v>
      </c>
      <c r="E47" s="401" t="s">
        <v>18</v>
      </c>
      <c r="F47" s="401" t="s">
        <v>7</v>
      </c>
      <c r="G47" s="401" t="s">
        <v>818</v>
      </c>
      <c r="H47" s="401" t="s">
        <v>1533</v>
      </c>
      <c r="I47" s="401"/>
      <c r="J47" s="401" t="s">
        <v>982</v>
      </c>
      <c r="K47" s="401"/>
      <c r="L47" s="401">
        <v>38</v>
      </c>
      <c r="M47" s="401"/>
      <c r="N47" s="607">
        <f t="shared" si="0"/>
        <v>38</v>
      </c>
      <c r="O47" s="401"/>
      <c r="BA47" s="25" t="s">
        <v>824</v>
      </c>
      <c r="BB47" s="54"/>
      <c r="BC47" s="54"/>
      <c r="BD47" s="54"/>
      <c r="BE47" s="54"/>
      <c r="BF47" s="54"/>
      <c r="BG47" s="54"/>
      <c r="BH47" s="54"/>
      <c r="BI47" s="54"/>
      <c r="BJ47" s="54"/>
      <c r="BK47" s="54"/>
      <c r="BL47" s="54"/>
      <c r="BM47" s="389" t="s">
        <v>1520</v>
      </c>
      <c r="BN47" s="54"/>
      <c r="BO47" s="54"/>
      <c r="BP47" s="54"/>
      <c r="BQ47" s="54"/>
      <c r="BR47" s="54"/>
      <c r="BS47" s="54"/>
      <c r="BT47" s="54"/>
      <c r="BU47" s="54"/>
      <c r="BV47" s="54"/>
      <c r="BW47" s="54"/>
      <c r="BX47" s="54"/>
      <c r="BY47" s="54"/>
      <c r="BZ47" s="54"/>
      <c r="CA47" s="54"/>
      <c r="CB47" s="54"/>
      <c r="CC47" s="54"/>
      <c r="CD47" s="54"/>
      <c r="CE47" s="54"/>
      <c r="CF47" s="54"/>
      <c r="CG47" s="54"/>
      <c r="CH47" s="54"/>
    </row>
    <row r="48" spans="1:86">
      <c r="A48" s="401" t="s">
        <v>338</v>
      </c>
      <c r="B48" s="401" t="s">
        <v>338</v>
      </c>
      <c r="C48" s="401"/>
      <c r="D48" s="401">
        <v>2016</v>
      </c>
      <c r="E48" s="401" t="s">
        <v>18</v>
      </c>
      <c r="F48" s="401" t="s">
        <v>7</v>
      </c>
      <c r="G48" s="401" t="s">
        <v>818</v>
      </c>
      <c r="H48" s="401" t="s">
        <v>1824</v>
      </c>
      <c r="I48" s="401"/>
      <c r="J48" s="401" t="s">
        <v>981</v>
      </c>
      <c r="K48" s="401"/>
      <c r="L48" s="401"/>
      <c r="M48" s="401">
        <v>1</v>
      </c>
      <c r="N48" s="607">
        <f t="shared" si="0"/>
        <v>1</v>
      </c>
      <c r="O48" s="401"/>
      <c r="BA48" s="25" t="s">
        <v>777</v>
      </c>
      <c r="BB48" s="54"/>
      <c r="BC48" s="54"/>
      <c r="BD48" s="54"/>
      <c r="BE48" s="54"/>
      <c r="BF48" s="54"/>
      <c r="BG48" s="54"/>
      <c r="BH48" s="54"/>
      <c r="BI48" s="54"/>
      <c r="BJ48" s="54"/>
      <c r="BK48" s="54"/>
      <c r="BL48" s="54"/>
      <c r="BM48" s="389" t="s">
        <v>549</v>
      </c>
      <c r="BN48" s="54"/>
      <c r="BO48" s="54"/>
      <c r="BP48" s="54"/>
      <c r="BQ48" s="54"/>
      <c r="BR48" s="54"/>
      <c r="BS48" s="54"/>
      <c r="BT48" s="54"/>
      <c r="BU48" s="54"/>
      <c r="BV48" s="54"/>
      <c r="BW48" s="54"/>
      <c r="BX48" s="54"/>
      <c r="BY48" s="54"/>
      <c r="BZ48" s="54"/>
      <c r="CA48" s="54"/>
      <c r="CB48" s="54"/>
      <c r="CC48" s="54"/>
      <c r="CD48" s="54"/>
      <c r="CE48" s="54"/>
      <c r="CF48" s="54"/>
      <c r="CG48" s="54"/>
      <c r="CH48" s="54"/>
    </row>
    <row r="49" spans="1:86" ht="13.15" customHeight="1">
      <c r="A49" s="401" t="s">
        <v>338</v>
      </c>
      <c r="B49" s="401" t="s">
        <v>338</v>
      </c>
      <c r="C49" s="401"/>
      <c r="D49" s="401">
        <v>2016</v>
      </c>
      <c r="E49" s="401" t="s">
        <v>18</v>
      </c>
      <c r="F49" s="401" t="s">
        <v>7</v>
      </c>
      <c r="G49" s="401" t="s">
        <v>818</v>
      </c>
      <c r="H49" s="401" t="s">
        <v>1824</v>
      </c>
      <c r="I49" s="401"/>
      <c r="J49" s="401" t="s">
        <v>982</v>
      </c>
      <c r="K49" s="401"/>
      <c r="L49" s="401">
        <v>7</v>
      </c>
      <c r="M49" s="401"/>
      <c r="N49" s="607">
        <f t="shared" si="0"/>
        <v>7</v>
      </c>
      <c r="O49" s="401"/>
      <c r="BA49" s="469" t="s">
        <v>769</v>
      </c>
      <c r="BB49" s="54"/>
      <c r="BC49" s="54"/>
      <c r="BD49" s="54"/>
      <c r="BE49" s="54"/>
      <c r="BF49" s="54"/>
      <c r="BG49" s="54"/>
      <c r="BH49" s="54"/>
      <c r="BI49" s="54"/>
      <c r="BJ49" s="54"/>
      <c r="BK49" s="54"/>
      <c r="BL49" s="54"/>
      <c r="BM49" s="389" t="s">
        <v>541</v>
      </c>
      <c r="BN49" s="54"/>
      <c r="BO49" s="54"/>
      <c r="BP49" s="54"/>
      <c r="BQ49" s="54"/>
      <c r="BR49" s="54"/>
      <c r="BS49" s="54"/>
      <c r="BT49" s="54"/>
      <c r="BU49" s="54"/>
      <c r="BV49" s="54"/>
      <c r="BW49" s="54"/>
      <c r="BX49" s="54"/>
      <c r="BY49" s="54"/>
      <c r="BZ49" s="54"/>
      <c r="CA49" s="54"/>
      <c r="CB49" s="54"/>
      <c r="CC49" s="54"/>
      <c r="CD49" s="54"/>
      <c r="CE49" s="54"/>
      <c r="CF49" s="54"/>
      <c r="CG49" s="54"/>
      <c r="CH49" s="54"/>
    </row>
    <row r="50" spans="1:86" ht="14.45" customHeight="1">
      <c r="A50" s="401" t="s">
        <v>338</v>
      </c>
      <c r="B50" s="401" t="s">
        <v>338</v>
      </c>
      <c r="C50" s="401"/>
      <c r="D50" s="401">
        <v>2016</v>
      </c>
      <c r="E50" s="401" t="s">
        <v>18</v>
      </c>
      <c r="F50" s="401" t="s">
        <v>7</v>
      </c>
      <c r="G50" s="401" t="s">
        <v>818</v>
      </c>
      <c r="H50" s="401" t="s">
        <v>580</v>
      </c>
      <c r="I50" s="401"/>
      <c r="J50" s="401" t="s">
        <v>982</v>
      </c>
      <c r="K50" s="401"/>
      <c r="L50" s="401">
        <v>1805</v>
      </c>
      <c r="M50" s="401">
        <v>1646</v>
      </c>
      <c r="N50" s="607">
        <f t="shared" si="0"/>
        <v>3451</v>
      </c>
      <c r="O50" s="401"/>
      <c r="BA50" s="25" t="s">
        <v>818</v>
      </c>
      <c r="BB50" s="54"/>
      <c r="BC50" s="54"/>
      <c r="BD50" s="54"/>
      <c r="BE50" s="54"/>
      <c r="BF50" s="54"/>
      <c r="BG50" s="54"/>
      <c r="BH50" s="54"/>
      <c r="BI50" s="54"/>
      <c r="BJ50" s="54"/>
      <c r="BK50" s="54"/>
      <c r="BL50" s="54"/>
      <c r="BM50" s="389" t="s">
        <v>552</v>
      </c>
      <c r="BN50" s="54"/>
      <c r="BO50" s="54"/>
      <c r="BP50" s="54"/>
      <c r="BQ50" s="54"/>
      <c r="BR50" s="54"/>
      <c r="BS50" s="54"/>
      <c r="BT50" s="54"/>
      <c r="BU50" s="54"/>
      <c r="BV50" s="54"/>
      <c r="BW50" s="54"/>
      <c r="BX50" s="54"/>
      <c r="BY50" s="54"/>
      <c r="BZ50" s="54"/>
      <c r="CA50" s="54"/>
      <c r="CB50" s="54"/>
      <c r="CC50" s="54"/>
      <c r="CD50" s="54"/>
      <c r="CE50" s="54"/>
      <c r="CF50" s="54"/>
      <c r="CG50" s="54"/>
      <c r="CH50" s="54"/>
    </row>
    <row r="51" spans="1:86">
      <c r="A51" s="401" t="s">
        <v>338</v>
      </c>
      <c r="B51" s="401" t="s">
        <v>338</v>
      </c>
      <c r="C51" s="401"/>
      <c r="D51" s="401">
        <v>2016</v>
      </c>
      <c r="E51" s="401" t="s">
        <v>18</v>
      </c>
      <c r="F51" s="401" t="s">
        <v>7</v>
      </c>
      <c r="G51" s="401" t="s">
        <v>818</v>
      </c>
      <c r="H51" s="401" t="s">
        <v>83</v>
      </c>
      <c r="I51" s="401"/>
      <c r="J51" s="401" t="s">
        <v>972</v>
      </c>
      <c r="K51" s="401"/>
      <c r="L51" s="401"/>
      <c r="M51" s="401">
        <v>2229</v>
      </c>
      <c r="N51" s="607">
        <f t="shared" si="0"/>
        <v>2229</v>
      </c>
      <c r="O51" s="401"/>
      <c r="BA51" s="25" t="s">
        <v>783</v>
      </c>
      <c r="BB51" s="54"/>
      <c r="BC51" s="54"/>
      <c r="BD51" s="54"/>
      <c r="BE51" s="54"/>
      <c r="BF51" s="54"/>
      <c r="BG51" s="54"/>
      <c r="BH51" s="54"/>
      <c r="BI51" s="54"/>
      <c r="BJ51" s="54"/>
      <c r="BK51" s="54"/>
      <c r="BL51" s="54"/>
      <c r="BM51" s="389" t="s">
        <v>557</v>
      </c>
      <c r="BN51" s="54"/>
      <c r="BO51" s="54"/>
      <c r="BP51" s="54"/>
      <c r="BQ51" s="54"/>
      <c r="BR51" s="54"/>
      <c r="BS51" s="54"/>
      <c r="BT51" s="54"/>
      <c r="BU51" s="54"/>
      <c r="BV51" s="54"/>
      <c r="BW51" s="54"/>
      <c r="BX51" s="54"/>
      <c r="BY51" s="54"/>
      <c r="BZ51" s="54"/>
      <c r="CA51" s="54"/>
      <c r="CB51" s="54"/>
      <c r="CC51" s="54"/>
      <c r="CD51" s="54"/>
      <c r="CE51" s="54"/>
      <c r="CF51" s="54"/>
      <c r="CG51" s="54"/>
      <c r="CH51" s="54"/>
    </row>
    <row r="52" spans="1:86">
      <c r="A52" s="401" t="s">
        <v>338</v>
      </c>
      <c r="B52" s="401" t="s">
        <v>338</v>
      </c>
      <c r="C52" s="401"/>
      <c r="D52" s="401">
        <v>2016</v>
      </c>
      <c r="E52" s="401" t="s">
        <v>18</v>
      </c>
      <c r="F52" s="401" t="s">
        <v>7</v>
      </c>
      <c r="G52" s="401" t="s">
        <v>818</v>
      </c>
      <c r="H52" s="401" t="s">
        <v>83</v>
      </c>
      <c r="I52" s="401"/>
      <c r="J52" s="401" t="s">
        <v>1489</v>
      </c>
      <c r="K52" s="401"/>
      <c r="L52" s="401"/>
      <c r="M52" s="401">
        <v>221</v>
      </c>
      <c r="N52" s="607">
        <f t="shared" si="0"/>
        <v>221</v>
      </c>
      <c r="O52" s="401"/>
      <c r="BA52" s="25" t="s">
        <v>787</v>
      </c>
      <c r="BB52" s="54"/>
      <c r="BC52" s="54"/>
      <c r="BD52" s="54"/>
      <c r="BE52" s="54"/>
      <c r="BF52" s="54"/>
      <c r="BG52" s="54"/>
      <c r="BH52" s="54"/>
      <c r="BI52" s="54"/>
      <c r="BJ52" s="54"/>
      <c r="BK52" s="54"/>
      <c r="BL52" s="54"/>
      <c r="BM52" s="389" t="s">
        <v>562</v>
      </c>
      <c r="BN52" s="54"/>
      <c r="BO52" s="54"/>
      <c r="BP52" s="54"/>
      <c r="BQ52" s="54"/>
      <c r="BR52" s="54"/>
      <c r="BS52" s="54"/>
      <c r="BT52" s="54"/>
      <c r="BU52" s="54"/>
      <c r="BV52" s="54"/>
      <c r="BW52" s="54"/>
      <c r="BX52" s="54"/>
      <c r="BY52" s="54"/>
      <c r="BZ52" s="54"/>
      <c r="CA52" s="54"/>
      <c r="CB52" s="54"/>
      <c r="CC52" s="54"/>
      <c r="CD52" s="54"/>
      <c r="CE52" s="54"/>
      <c r="CF52" s="54"/>
      <c r="CG52" s="54"/>
      <c r="CH52" s="54"/>
    </row>
    <row r="53" spans="1:86">
      <c r="A53" s="401" t="s">
        <v>338</v>
      </c>
      <c r="B53" s="401" t="s">
        <v>338</v>
      </c>
      <c r="C53" s="401"/>
      <c r="D53" s="401">
        <v>2016</v>
      </c>
      <c r="E53" s="401" t="s">
        <v>18</v>
      </c>
      <c r="F53" s="401" t="s">
        <v>7</v>
      </c>
      <c r="G53" s="401" t="s">
        <v>818</v>
      </c>
      <c r="H53" s="401" t="s">
        <v>83</v>
      </c>
      <c r="I53" s="401"/>
      <c r="J53" s="401" t="s">
        <v>983</v>
      </c>
      <c r="K53" s="401"/>
      <c r="L53" s="401">
        <v>131</v>
      </c>
      <c r="M53" s="401">
        <v>66</v>
      </c>
      <c r="N53" s="607">
        <f t="shared" si="0"/>
        <v>197</v>
      </c>
      <c r="O53" s="401"/>
      <c r="BA53" s="25" t="s">
        <v>822</v>
      </c>
      <c r="BB53" s="54"/>
      <c r="BC53" s="54"/>
      <c r="BD53" s="54"/>
      <c r="BE53" s="54"/>
      <c r="BF53" s="54"/>
      <c r="BG53" s="54"/>
      <c r="BH53" s="54"/>
      <c r="BI53" s="54"/>
      <c r="BJ53" s="54"/>
      <c r="BK53" s="54"/>
      <c r="BL53" s="54"/>
      <c r="BM53" s="389" t="s">
        <v>572</v>
      </c>
      <c r="BN53" s="54"/>
      <c r="BO53" s="54"/>
      <c r="BP53" s="54"/>
      <c r="BQ53" s="54"/>
      <c r="BR53" s="54"/>
      <c r="BS53" s="54"/>
      <c r="BT53" s="54"/>
      <c r="BU53" s="54"/>
      <c r="BV53" s="54"/>
      <c r="BW53" s="54"/>
      <c r="BX53" s="54"/>
      <c r="BY53" s="54"/>
      <c r="BZ53" s="54"/>
      <c r="CA53" s="54"/>
      <c r="CB53" s="54"/>
      <c r="CC53" s="54"/>
      <c r="CD53" s="54"/>
      <c r="CE53" s="54"/>
      <c r="CF53" s="54"/>
      <c r="CG53" s="54"/>
      <c r="CH53" s="54"/>
    </row>
    <row r="54" spans="1:86" ht="15">
      <c r="A54" s="401" t="s">
        <v>338</v>
      </c>
      <c r="B54" s="401" t="s">
        <v>338</v>
      </c>
      <c r="C54" s="401"/>
      <c r="D54" s="401">
        <v>2016</v>
      </c>
      <c r="E54" s="401" t="s">
        <v>18</v>
      </c>
      <c r="F54" s="401" t="s">
        <v>7</v>
      </c>
      <c r="G54" s="401" t="s">
        <v>818</v>
      </c>
      <c r="H54" s="401" t="s">
        <v>83</v>
      </c>
      <c r="I54" s="401"/>
      <c r="J54" s="401" t="s">
        <v>982</v>
      </c>
      <c r="K54" s="401"/>
      <c r="L54" s="401">
        <v>2761</v>
      </c>
      <c r="M54" s="401">
        <v>5145</v>
      </c>
      <c r="N54" s="607">
        <f t="shared" si="0"/>
        <v>7906</v>
      </c>
      <c r="O54" s="401"/>
      <c r="BA54" s="469" t="s">
        <v>799</v>
      </c>
      <c r="BB54" s="54"/>
      <c r="BC54" s="54"/>
      <c r="BD54" s="54"/>
      <c r="BE54" s="54"/>
      <c r="BF54" s="54"/>
      <c r="BG54" s="54"/>
      <c r="BH54" s="54"/>
      <c r="BI54" s="54"/>
      <c r="BJ54" s="54"/>
      <c r="BK54" s="54"/>
      <c r="BL54" s="54"/>
      <c r="BM54" s="389" t="s">
        <v>82</v>
      </c>
      <c r="BN54" s="54"/>
      <c r="BO54" s="54"/>
      <c r="BP54" s="54"/>
      <c r="BQ54" s="54"/>
      <c r="BR54" s="54"/>
      <c r="BS54" s="54"/>
      <c r="BT54" s="54"/>
      <c r="BU54" s="54"/>
      <c r="BV54" s="54"/>
      <c r="BW54" s="54"/>
      <c r="BX54" s="54"/>
      <c r="BY54" s="54"/>
      <c r="BZ54" s="54"/>
      <c r="CA54" s="54"/>
      <c r="CB54" s="54"/>
      <c r="CC54" s="54"/>
      <c r="CD54" s="54"/>
      <c r="CE54" s="54"/>
      <c r="CF54" s="54"/>
      <c r="CG54" s="54"/>
      <c r="CH54" s="54"/>
    </row>
    <row r="55" spans="1:86">
      <c r="A55" s="401" t="s">
        <v>338</v>
      </c>
      <c r="B55" s="401" t="s">
        <v>338</v>
      </c>
      <c r="C55" s="401"/>
      <c r="D55" s="401">
        <v>2016</v>
      </c>
      <c r="E55" s="401" t="s">
        <v>18</v>
      </c>
      <c r="F55" s="401" t="s">
        <v>7</v>
      </c>
      <c r="G55" s="401" t="s">
        <v>818</v>
      </c>
      <c r="H55" s="401" t="s">
        <v>581</v>
      </c>
      <c r="I55" s="401"/>
      <c r="J55" s="401" t="s">
        <v>982</v>
      </c>
      <c r="K55" s="401"/>
      <c r="L55" s="401"/>
      <c r="M55" s="401">
        <v>1</v>
      </c>
      <c r="N55" s="607">
        <f t="shared" si="0"/>
        <v>1</v>
      </c>
      <c r="O55" s="401"/>
      <c r="BA55" s="25" t="s">
        <v>800</v>
      </c>
      <c r="BB55" s="54"/>
      <c r="BC55" s="54"/>
      <c r="BD55" s="54"/>
      <c r="BE55" s="54"/>
      <c r="BF55" s="54"/>
      <c r="BG55" s="54"/>
      <c r="BH55" s="54"/>
      <c r="BI55" s="54"/>
      <c r="BJ55" s="54"/>
      <c r="BK55" s="54"/>
      <c r="BL55" s="54"/>
      <c r="BM55" s="389" t="s">
        <v>574</v>
      </c>
      <c r="BN55" s="54"/>
      <c r="BO55" s="54"/>
      <c r="BP55" s="54"/>
      <c r="BQ55" s="54"/>
      <c r="BR55" s="54"/>
      <c r="BS55" s="54"/>
      <c r="BT55" s="54"/>
      <c r="BU55" s="54"/>
      <c r="BV55" s="54"/>
      <c r="BW55" s="54"/>
      <c r="BX55" s="54"/>
      <c r="BY55" s="54"/>
      <c r="BZ55" s="54"/>
      <c r="CA55" s="54"/>
      <c r="CB55" s="54"/>
      <c r="CC55" s="54"/>
      <c r="CD55" s="54"/>
      <c r="CE55" s="54"/>
      <c r="CF55" s="54"/>
      <c r="CG55" s="54"/>
      <c r="CH55" s="54"/>
    </row>
    <row r="56" spans="1:86" ht="15">
      <c r="A56" s="401" t="s">
        <v>338</v>
      </c>
      <c r="B56" s="401" t="s">
        <v>338</v>
      </c>
      <c r="C56" s="401"/>
      <c r="D56" s="401">
        <v>2016</v>
      </c>
      <c r="E56" s="401" t="s">
        <v>18</v>
      </c>
      <c r="F56" s="401" t="s">
        <v>7</v>
      </c>
      <c r="G56" s="401" t="s">
        <v>818</v>
      </c>
      <c r="H56" s="401" t="s">
        <v>582</v>
      </c>
      <c r="I56" s="401"/>
      <c r="J56" s="401" t="s">
        <v>982</v>
      </c>
      <c r="K56" s="401"/>
      <c r="L56" s="401"/>
      <c r="M56" s="401">
        <v>1</v>
      </c>
      <c r="N56" s="607">
        <f t="shared" si="0"/>
        <v>1</v>
      </c>
      <c r="O56" s="401"/>
      <c r="BA56" s="469" t="s">
        <v>801</v>
      </c>
      <c r="BB56" s="54"/>
      <c r="BC56" s="54"/>
      <c r="BD56" s="54"/>
      <c r="BE56" s="54"/>
      <c r="BF56" s="54"/>
      <c r="BG56" s="54"/>
      <c r="BH56" s="54"/>
      <c r="BI56" s="54"/>
      <c r="BJ56" s="54"/>
      <c r="BK56" s="54"/>
      <c r="BL56" s="54"/>
      <c r="BM56" s="389" t="s">
        <v>575</v>
      </c>
      <c r="BN56" s="54"/>
      <c r="BO56" s="54"/>
      <c r="BP56" s="54"/>
      <c r="BQ56" s="54"/>
      <c r="BR56" s="54"/>
      <c r="BS56" s="54"/>
      <c r="BT56" s="54"/>
      <c r="BU56" s="54"/>
      <c r="BV56" s="54"/>
      <c r="BW56" s="54"/>
      <c r="BX56" s="54"/>
      <c r="BY56" s="54"/>
      <c r="BZ56" s="54"/>
      <c r="CA56" s="54"/>
      <c r="CB56" s="54"/>
      <c r="CC56" s="54"/>
      <c r="CD56" s="54"/>
      <c r="CE56" s="54"/>
      <c r="CF56" s="54"/>
      <c r="CG56" s="54"/>
      <c r="CH56" s="54"/>
    </row>
    <row r="57" spans="1:86">
      <c r="A57" s="401" t="s">
        <v>338</v>
      </c>
      <c r="B57" s="401" t="s">
        <v>338</v>
      </c>
      <c r="C57" s="401"/>
      <c r="D57" s="401">
        <v>2016</v>
      </c>
      <c r="E57" s="401" t="s">
        <v>18</v>
      </c>
      <c r="F57" s="401" t="s">
        <v>7</v>
      </c>
      <c r="G57" s="401" t="s">
        <v>818</v>
      </c>
      <c r="H57" s="401" t="s">
        <v>1536</v>
      </c>
      <c r="I57" s="401"/>
      <c r="J57" s="401" t="s">
        <v>982</v>
      </c>
      <c r="K57" s="401"/>
      <c r="L57" s="401">
        <v>1</v>
      </c>
      <c r="M57" s="401"/>
      <c r="N57" s="607">
        <f t="shared" si="0"/>
        <v>1</v>
      </c>
      <c r="O57" s="401"/>
      <c r="BA57" s="25" t="s">
        <v>802</v>
      </c>
      <c r="BB57" s="54"/>
      <c r="BC57" s="54"/>
      <c r="BD57" s="54"/>
      <c r="BE57" s="54"/>
      <c r="BF57" s="54"/>
      <c r="BG57" s="54"/>
      <c r="BH57" s="54"/>
      <c r="BI57" s="54"/>
      <c r="BJ57" s="54"/>
      <c r="BK57" s="54"/>
      <c r="BL57" s="54"/>
      <c r="BM57" s="389" t="s">
        <v>576</v>
      </c>
      <c r="BN57" s="54"/>
      <c r="BO57" s="54"/>
      <c r="BP57" s="54"/>
      <c r="BQ57" s="54"/>
      <c r="BR57" s="54"/>
      <c r="BS57" s="54"/>
      <c r="BT57" s="54"/>
      <c r="BU57" s="54"/>
      <c r="BV57" s="54"/>
      <c r="BW57" s="54"/>
      <c r="BX57" s="54"/>
      <c r="BY57" s="54"/>
      <c r="BZ57" s="54"/>
      <c r="CA57" s="54"/>
      <c r="CB57" s="54"/>
      <c r="CC57" s="54"/>
      <c r="CD57" s="54"/>
      <c r="CE57" s="54"/>
      <c r="CF57" s="54"/>
      <c r="CG57" s="54"/>
      <c r="CH57" s="54"/>
    </row>
    <row r="58" spans="1:86">
      <c r="A58" s="401" t="s">
        <v>338</v>
      </c>
      <c r="B58" s="401" t="s">
        <v>338</v>
      </c>
      <c r="C58" s="401"/>
      <c r="D58" s="401">
        <v>2016</v>
      </c>
      <c r="E58" s="401" t="s">
        <v>18</v>
      </c>
      <c r="F58" s="401" t="s">
        <v>7</v>
      </c>
      <c r="G58" s="401" t="s">
        <v>818</v>
      </c>
      <c r="H58" s="401" t="s">
        <v>604</v>
      </c>
      <c r="I58" s="401"/>
      <c r="J58" s="401" t="s">
        <v>1487</v>
      </c>
      <c r="K58" s="401"/>
      <c r="L58" s="401"/>
      <c r="M58" s="401">
        <v>201</v>
      </c>
      <c r="N58" s="607">
        <f t="shared" si="0"/>
        <v>201</v>
      </c>
      <c r="O58" s="401"/>
      <c r="BA58" s="25" t="s">
        <v>803</v>
      </c>
      <c r="BB58" s="54"/>
      <c r="BC58" s="54"/>
      <c r="BD58" s="54"/>
      <c r="BE58" s="54"/>
      <c r="BF58" s="54"/>
      <c r="BG58" s="54"/>
      <c r="BH58" s="54"/>
      <c r="BI58" s="54"/>
      <c r="BJ58" s="54"/>
      <c r="BK58" s="54"/>
      <c r="BL58" s="54"/>
      <c r="BM58" s="389" t="s">
        <v>577</v>
      </c>
      <c r="BN58" s="54"/>
      <c r="BO58" s="54"/>
      <c r="BP58" s="54"/>
      <c r="BQ58" s="54"/>
      <c r="BR58" s="54"/>
      <c r="BS58" s="54"/>
      <c r="BT58" s="54"/>
      <c r="BU58" s="54"/>
      <c r="BV58" s="54"/>
      <c r="BW58" s="54"/>
      <c r="BX58" s="54"/>
      <c r="BY58" s="54"/>
      <c r="BZ58" s="54"/>
      <c r="CA58" s="54"/>
      <c r="CB58" s="54"/>
      <c r="CC58" s="54"/>
      <c r="CD58" s="54"/>
      <c r="CE58" s="54"/>
      <c r="CF58" s="54"/>
      <c r="CG58" s="54"/>
      <c r="CH58" s="54"/>
    </row>
    <row r="59" spans="1:86">
      <c r="A59" s="401" t="s">
        <v>338</v>
      </c>
      <c r="B59" s="401" t="s">
        <v>338</v>
      </c>
      <c r="C59" s="401"/>
      <c r="D59" s="401">
        <v>2016</v>
      </c>
      <c r="E59" s="401" t="s">
        <v>18</v>
      </c>
      <c r="F59" s="401" t="s">
        <v>7</v>
      </c>
      <c r="G59" s="401" t="s">
        <v>818</v>
      </c>
      <c r="H59" s="401" t="s">
        <v>605</v>
      </c>
      <c r="I59" s="401"/>
      <c r="J59" s="401" t="s">
        <v>1487</v>
      </c>
      <c r="K59" s="401"/>
      <c r="L59" s="401"/>
      <c r="M59" s="401">
        <v>1</v>
      </c>
      <c r="N59" s="607">
        <f t="shared" si="0"/>
        <v>1</v>
      </c>
      <c r="O59" s="401"/>
      <c r="BA59" s="25" t="s">
        <v>804</v>
      </c>
      <c r="BB59" s="54"/>
      <c r="BC59" s="54"/>
      <c r="BD59" s="54"/>
      <c r="BE59" s="54"/>
      <c r="BF59" s="54"/>
      <c r="BG59" s="54"/>
      <c r="BH59" s="54"/>
      <c r="BI59" s="54"/>
      <c r="BJ59" s="54"/>
      <c r="BK59" s="54"/>
      <c r="BL59" s="54"/>
      <c r="BM59" s="389" t="s">
        <v>578</v>
      </c>
      <c r="BN59" s="54"/>
      <c r="BO59" s="54"/>
      <c r="BP59" s="54"/>
      <c r="BQ59" s="54"/>
      <c r="BR59" s="54"/>
      <c r="BS59" s="54"/>
      <c r="BT59" s="54"/>
      <c r="BU59" s="54"/>
      <c r="BV59" s="54"/>
      <c r="BW59" s="54"/>
      <c r="BX59" s="54"/>
      <c r="BY59" s="54"/>
      <c r="BZ59" s="54"/>
      <c r="CA59" s="54"/>
      <c r="CB59" s="54"/>
      <c r="CC59" s="54"/>
      <c r="CD59" s="54"/>
      <c r="CE59" s="54"/>
      <c r="CF59" s="54"/>
      <c r="CG59" s="54"/>
      <c r="CH59" s="54"/>
    </row>
    <row r="60" spans="1:86">
      <c r="A60" s="401" t="s">
        <v>338</v>
      </c>
      <c r="B60" s="401" t="s">
        <v>338</v>
      </c>
      <c r="C60" s="401"/>
      <c r="D60" s="401">
        <v>2016</v>
      </c>
      <c r="E60" s="401" t="s">
        <v>18</v>
      </c>
      <c r="F60" s="401" t="s">
        <v>7</v>
      </c>
      <c r="G60" s="401" t="s">
        <v>818</v>
      </c>
      <c r="H60" s="401" t="s">
        <v>612</v>
      </c>
      <c r="I60" s="401"/>
      <c r="J60" s="401" t="s">
        <v>982</v>
      </c>
      <c r="K60" s="401"/>
      <c r="L60" s="401"/>
      <c r="M60" s="401">
        <v>1</v>
      </c>
      <c r="N60" s="607">
        <f t="shared" si="0"/>
        <v>1</v>
      </c>
      <c r="O60" s="401"/>
      <c r="BA60" s="25" t="s">
        <v>805</v>
      </c>
      <c r="BB60" s="54"/>
      <c r="BC60" s="54"/>
      <c r="BD60" s="54"/>
      <c r="BE60" s="54"/>
      <c r="BF60" s="54"/>
      <c r="BG60" s="54"/>
      <c r="BH60" s="54"/>
      <c r="BI60" s="54"/>
      <c r="BJ60" s="54"/>
      <c r="BK60" s="54"/>
      <c r="BL60" s="54"/>
      <c r="BM60" s="389" t="s">
        <v>579</v>
      </c>
      <c r="BN60" s="54"/>
      <c r="BO60" s="54"/>
      <c r="BP60" s="54"/>
      <c r="BQ60" s="54"/>
      <c r="BR60" s="54"/>
      <c r="BS60" s="54"/>
      <c r="BT60" s="54"/>
      <c r="BU60" s="54"/>
      <c r="BV60" s="54"/>
      <c r="BW60" s="54"/>
      <c r="BX60" s="54"/>
      <c r="BY60" s="54"/>
      <c r="BZ60" s="54"/>
      <c r="CA60" s="54"/>
      <c r="CB60" s="54"/>
      <c r="CC60" s="54"/>
      <c r="CD60" s="54"/>
      <c r="CE60" s="54"/>
      <c r="CF60" s="54"/>
      <c r="CG60" s="54"/>
      <c r="CH60" s="54"/>
    </row>
    <row r="61" spans="1:86" ht="15">
      <c r="A61" s="401" t="s">
        <v>338</v>
      </c>
      <c r="B61" s="401" t="s">
        <v>338</v>
      </c>
      <c r="C61" s="401"/>
      <c r="D61" s="401">
        <v>2016</v>
      </c>
      <c r="E61" s="401" t="s">
        <v>18</v>
      </c>
      <c r="F61" s="401" t="s">
        <v>7</v>
      </c>
      <c r="G61" s="401" t="s">
        <v>818</v>
      </c>
      <c r="H61" s="401" t="s">
        <v>1537</v>
      </c>
      <c r="I61" s="401"/>
      <c r="J61" s="401" t="s">
        <v>983</v>
      </c>
      <c r="K61" s="401"/>
      <c r="L61" s="401"/>
      <c r="M61" s="401">
        <v>10</v>
      </c>
      <c r="N61" s="607">
        <f t="shared" si="0"/>
        <v>10</v>
      </c>
      <c r="O61" s="401"/>
      <c r="BA61" s="469" t="s">
        <v>806</v>
      </c>
      <c r="BB61" s="54"/>
      <c r="BC61" s="54"/>
      <c r="BD61" s="54"/>
      <c r="BE61" s="54"/>
      <c r="BF61" s="54"/>
      <c r="BG61" s="54"/>
      <c r="BH61" s="54"/>
      <c r="BI61" s="54"/>
      <c r="BJ61" s="54"/>
      <c r="BK61" s="54"/>
      <c r="BL61" s="54"/>
      <c r="BM61" s="389" t="s">
        <v>580</v>
      </c>
      <c r="BN61" s="54"/>
      <c r="BO61" s="54"/>
      <c r="BP61" s="54"/>
      <c r="BQ61" s="54"/>
      <c r="BR61" s="54"/>
      <c r="BS61" s="54"/>
      <c r="BT61" s="54"/>
      <c r="BU61" s="54"/>
      <c r="BV61" s="54"/>
      <c r="BW61" s="54"/>
      <c r="BX61" s="54"/>
      <c r="BY61" s="54"/>
      <c r="BZ61" s="54"/>
      <c r="CA61" s="54"/>
      <c r="CB61" s="54"/>
      <c r="CC61" s="54"/>
      <c r="CD61" s="54"/>
      <c r="CE61" s="54"/>
      <c r="CF61" s="54"/>
      <c r="CG61" s="54"/>
      <c r="CH61" s="54"/>
    </row>
    <row r="62" spans="1:86">
      <c r="A62" s="401" t="s">
        <v>338</v>
      </c>
      <c r="B62" s="401" t="s">
        <v>338</v>
      </c>
      <c r="C62" s="401"/>
      <c r="D62" s="401">
        <v>2016</v>
      </c>
      <c r="E62" s="401" t="s">
        <v>18</v>
      </c>
      <c r="F62" s="401" t="s">
        <v>7</v>
      </c>
      <c r="G62" s="401" t="s">
        <v>818</v>
      </c>
      <c r="H62" s="401" t="s">
        <v>1537</v>
      </c>
      <c r="I62" s="401"/>
      <c r="J62" s="401" t="s">
        <v>982</v>
      </c>
      <c r="K62" s="401"/>
      <c r="L62" s="401">
        <v>340</v>
      </c>
      <c r="M62" s="401">
        <v>307</v>
      </c>
      <c r="N62" s="607">
        <f t="shared" si="0"/>
        <v>647</v>
      </c>
      <c r="O62" s="401"/>
      <c r="BA62" s="25" t="s">
        <v>807</v>
      </c>
      <c r="BB62" s="54"/>
      <c r="BC62" s="54"/>
      <c r="BD62" s="54"/>
      <c r="BE62" s="54"/>
      <c r="BF62" s="54"/>
      <c r="BG62" s="54"/>
      <c r="BH62" s="54"/>
      <c r="BI62" s="54"/>
      <c r="BJ62" s="54"/>
      <c r="BK62" s="54"/>
      <c r="BL62" s="54"/>
      <c r="BM62" s="389" t="s">
        <v>83</v>
      </c>
      <c r="BN62" s="54"/>
      <c r="BO62" s="54"/>
      <c r="BP62" s="54"/>
      <c r="BQ62" s="54"/>
      <c r="BR62" s="54"/>
      <c r="BS62" s="54"/>
      <c r="BT62" s="54"/>
      <c r="BU62" s="54"/>
      <c r="BV62" s="54"/>
      <c r="BW62" s="54"/>
      <c r="BX62" s="54"/>
      <c r="BY62" s="54"/>
      <c r="BZ62" s="54"/>
      <c r="CA62" s="54"/>
      <c r="CB62" s="54"/>
      <c r="CC62" s="54"/>
      <c r="CD62" s="54"/>
      <c r="CE62" s="54"/>
      <c r="CF62" s="54"/>
      <c r="CG62" s="54"/>
      <c r="CH62" s="54"/>
    </row>
    <row r="63" spans="1:86">
      <c r="A63" s="401" t="s">
        <v>338</v>
      </c>
      <c r="B63" s="401" t="s">
        <v>338</v>
      </c>
      <c r="C63" s="401"/>
      <c r="D63" s="401">
        <v>2016</v>
      </c>
      <c r="E63" s="401" t="s">
        <v>18</v>
      </c>
      <c r="F63" s="401" t="s">
        <v>7</v>
      </c>
      <c r="G63" s="401" t="s">
        <v>818</v>
      </c>
      <c r="H63" s="401" t="s">
        <v>613</v>
      </c>
      <c r="I63" s="401"/>
      <c r="J63" s="401" t="s">
        <v>983</v>
      </c>
      <c r="K63" s="401"/>
      <c r="L63" s="401">
        <v>1</v>
      </c>
      <c r="M63" s="401">
        <v>9</v>
      </c>
      <c r="N63" s="607">
        <f t="shared" si="0"/>
        <v>10</v>
      </c>
      <c r="O63" s="401"/>
      <c r="BA63" s="25" t="s">
        <v>808</v>
      </c>
      <c r="BB63" s="54"/>
      <c r="BC63" s="54"/>
      <c r="BD63" s="54"/>
      <c r="BE63" s="54"/>
      <c r="BF63" s="54"/>
      <c r="BG63" s="54"/>
      <c r="BH63" s="54"/>
      <c r="BI63" s="54"/>
      <c r="BJ63" s="54"/>
      <c r="BK63" s="54"/>
      <c r="BL63" s="54"/>
      <c r="BM63" s="389" t="s">
        <v>581</v>
      </c>
      <c r="BN63" s="54"/>
      <c r="BO63" s="54"/>
      <c r="BP63" s="54"/>
      <c r="BQ63" s="54"/>
      <c r="BR63" s="54"/>
      <c r="BS63" s="54"/>
      <c r="BT63" s="54"/>
      <c r="BU63" s="54"/>
      <c r="BV63" s="54"/>
      <c r="BW63" s="54"/>
      <c r="BX63" s="54"/>
      <c r="BY63" s="54"/>
      <c r="BZ63" s="54"/>
      <c r="CA63" s="54"/>
      <c r="CB63" s="54"/>
      <c r="CC63" s="54"/>
      <c r="CD63" s="54"/>
      <c r="CE63" s="54"/>
      <c r="CF63" s="54"/>
      <c r="CG63" s="54"/>
      <c r="CH63" s="54"/>
    </row>
    <row r="64" spans="1:86">
      <c r="A64" s="401" t="s">
        <v>338</v>
      </c>
      <c r="B64" s="401" t="s">
        <v>338</v>
      </c>
      <c r="C64" s="401"/>
      <c r="D64" s="401">
        <v>2016</v>
      </c>
      <c r="E64" s="401" t="s">
        <v>18</v>
      </c>
      <c r="F64" s="401" t="s">
        <v>7</v>
      </c>
      <c r="G64" s="401" t="s">
        <v>818</v>
      </c>
      <c r="H64" s="401" t="s">
        <v>613</v>
      </c>
      <c r="I64" s="401"/>
      <c r="J64" s="401" t="s">
        <v>982</v>
      </c>
      <c r="K64" s="401"/>
      <c r="L64" s="401">
        <v>6</v>
      </c>
      <c r="M64" s="401">
        <v>17</v>
      </c>
      <c r="N64" s="607">
        <f t="shared" si="0"/>
        <v>23</v>
      </c>
      <c r="O64" s="401"/>
      <c r="BA64" s="25" t="s">
        <v>809</v>
      </c>
      <c r="BB64" s="54"/>
      <c r="BC64" s="54"/>
      <c r="BD64" s="54"/>
      <c r="BE64" s="54"/>
      <c r="BF64" s="54"/>
      <c r="BG64" s="54"/>
      <c r="BH64" s="54"/>
      <c r="BI64" s="54"/>
      <c r="BJ64" s="54"/>
      <c r="BK64" s="54"/>
      <c r="BL64" s="54"/>
      <c r="BM64" s="389" t="s">
        <v>582</v>
      </c>
      <c r="BN64" s="54"/>
      <c r="BO64" s="54"/>
      <c r="BP64" s="54"/>
      <c r="BQ64" s="54"/>
      <c r="BR64" s="54"/>
      <c r="BS64" s="54"/>
      <c r="BT64" s="54"/>
      <c r="BU64" s="54"/>
      <c r="BV64" s="54"/>
      <c r="BW64" s="54"/>
      <c r="BX64" s="54"/>
      <c r="BY64" s="54"/>
      <c r="BZ64" s="54"/>
      <c r="CA64" s="54"/>
      <c r="CB64" s="54"/>
      <c r="CC64" s="54"/>
      <c r="CD64" s="54"/>
      <c r="CE64" s="54"/>
      <c r="CF64" s="54"/>
      <c r="CG64" s="54"/>
      <c r="CH64" s="54"/>
    </row>
    <row r="65" spans="1:86">
      <c r="A65" s="401" t="s">
        <v>338</v>
      </c>
      <c r="B65" s="401" t="s">
        <v>338</v>
      </c>
      <c r="C65" s="401"/>
      <c r="D65" s="401">
        <v>2016</v>
      </c>
      <c r="E65" s="401" t="s">
        <v>18</v>
      </c>
      <c r="F65" s="401" t="s">
        <v>7</v>
      </c>
      <c r="G65" s="401" t="s">
        <v>818</v>
      </c>
      <c r="H65" s="401" t="s">
        <v>80</v>
      </c>
      <c r="I65" s="401"/>
      <c r="J65" s="401" t="s">
        <v>983</v>
      </c>
      <c r="K65" s="401"/>
      <c r="L65" s="401">
        <v>390</v>
      </c>
      <c r="M65" s="401">
        <v>1259</v>
      </c>
      <c r="N65" s="607">
        <f t="shared" si="0"/>
        <v>1649</v>
      </c>
      <c r="O65" s="401"/>
      <c r="BA65" s="25" t="s">
        <v>810</v>
      </c>
      <c r="BB65" s="54"/>
      <c r="BC65" s="54"/>
      <c r="BD65" s="54"/>
      <c r="BE65" s="54"/>
      <c r="BF65" s="54"/>
      <c r="BG65" s="54"/>
      <c r="BH65" s="54"/>
      <c r="BI65" s="54"/>
      <c r="BJ65" s="54"/>
      <c r="BK65" s="54"/>
      <c r="BL65" s="54"/>
      <c r="BM65" s="389" t="s">
        <v>583</v>
      </c>
      <c r="BN65" s="54"/>
      <c r="BO65" s="54"/>
      <c r="BP65" s="54"/>
      <c r="BQ65" s="54"/>
      <c r="BR65" s="54"/>
      <c r="BS65" s="54"/>
      <c r="BT65" s="54"/>
      <c r="BU65" s="54"/>
      <c r="BV65" s="54"/>
      <c r="BW65" s="54"/>
      <c r="BX65" s="54"/>
      <c r="BY65" s="54"/>
      <c r="BZ65" s="54"/>
      <c r="CA65" s="54"/>
      <c r="CB65" s="54"/>
      <c r="CC65" s="54"/>
      <c r="CD65" s="54"/>
      <c r="CE65" s="54"/>
      <c r="CF65" s="54"/>
      <c r="CG65" s="54"/>
      <c r="CH65" s="54"/>
    </row>
    <row r="66" spans="1:86">
      <c r="A66" s="401" t="s">
        <v>338</v>
      </c>
      <c r="B66" s="401" t="s">
        <v>338</v>
      </c>
      <c r="C66" s="401"/>
      <c r="D66" s="401">
        <v>2016</v>
      </c>
      <c r="E66" s="401" t="s">
        <v>18</v>
      </c>
      <c r="F66" s="401" t="s">
        <v>7</v>
      </c>
      <c r="G66" s="401" t="s">
        <v>818</v>
      </c>
      <c r="H66" s="401" t="s">
        <v>80</v>
      </c>
      <c r="I66" s="401"/>
      <c r="J66" s="401" t="s">
        <v>982</v>
      </c>
      <c r="K66" s="401"/>
      <c r="L66" s="401">
        <v>4</v>
      </c>
      <c r="M66" s="401">
        <v>61</v>
      </c>
      <c r="N66" s="607">
        <f t="shared" ref="N66:N120" si="1">K66+L66+M66</f>
        <v>65</v>
      </c>
      <c r="O66" s="401"/>
      <c r="BA66" s="25" t="s">
        <v>811</v>
      </c>
      <c r="BB66" s="54"/>
      <c r="BC66" s="54"/>
      <c r="BD66" s="54"/>
      <c r="BE66" s="54"/>
      <c r="BF66" s="54"/>
      <c r="BG66" s="54"/>
      <c r="BH66" s="54"/>
      <c r="BI66" s="54"/>
      <c r="BJ66" s="54"/>
      <c r="BK66" s="54"/>
      <c r="BL66" s="54"/>
      <c r="BM66" s="389" t="s">
        <v>584</v>
      </c>
      <c r="BN66" s="54"/>
      <c r="BO66" s="54"/>
      <c r="BP66" s="54"/>
      <c r="BQ66" s="54"/>
      <c r="BR66" s="54"/>
      <c r="BS66" s="54"/>
      <c r="BT66" s="54"/>
      <c r="BU66" s="54"/>
      <c r="BV66" s="54"/>
      <c r="BW66" s="54"/>
      <c r="BX66" s="54"/>
      <c r="BY66" s="54"/>
      <c r="BZ66" s="54"/>
      <c r="CA66" s="54"/>
      <c r="CB66" s="54"/>
      <c r="CC66" s="54"/>
      <c r="CD66" s="54"/>
      <c r="CE66" s="54"/>
      <c r="CF66" s="54"/>
      <c r="CG66" s="54"/>
      <c r="CH66" s="54"/>
    </row>
    <row r="67" spans="1:86">
      <c r="A67" s="401" t="s">
        <v>338</v>
      </c>
      <c r="B67" s="401" t="s">
        <v>338</v>
      </c>
      <c r="C67" s="401"/>
      <c r="D67" s="401">
        <v>2016</v>
      </c>
      <c r="E67" s="401" t="s">
        <v>18</v>
      </c>
      <c r="F67" s="401" t="s">
        <v>7</v>
      </c>
      <c r="G67" s="401" t="s">
        <v>818</v>
      </c>
      <c r="H67" s="401" t="s">
        <v>628</v>
      </c>
      <c r="I67" s="401"/>
      <c r="J67" s="401" t="s">
        <v>981</v>
      </c>
      <c r="K67" s="401"/>
      <c r="L67" s="401"/>
      <c r="M67" s="401">
        <v>21</v>
      </c>
      <c r="N67" s="607">
        <f t="shared" si="1"/>
        <v>21</v>
      </c>
      <c r="O67" s="401"/>
      <c r="BA67" s="25" t="s">
        <v>812</v>
      </c>
      <c r="BB67" s="54"/>
      <c r="BC67" s="54"/>
      <c r="BD67" s="54"/>
      <c r="BE67" s="54"/>
      <c r="BF67" s="54"/>
      <c r="BG67" s="54"/>
      <c r="BH67" s="54"/>
      <c r="BI67" s="54"/>
      <c r="BJ67" s="54"/>
      <c r="BK67" s="54"/>
      <c r="BL67" s="54"/>
      <c r="BM67" s="389" t="s">
        <v>585</v>
      </c>
      <c r="BN67" s="54"/>
      <c r="BO67" s="54"/>
      <c r="BP67" s="54"/>
      <c r="BQ67" s="54"/>
      <c r="BR67" s="54"/>
      <c r="BS67" s="54"/>
      <c r="BT67" s="54"/>
      <c r="BU67" s="54"/>
      <c r="BV67" s="54"/>
      <c r="BW67" s="54"/>
      <c r="BX67" s="54"/>
      <c r="BY67" s="54"/>
      <c r="BZ67" s="54"/>
      <c r="CA67" s="54"/>
      <c r="CB67" s="54"/>
      <c r="CC67" s="54"/>
      <c r="CD67" s="54"/>
      <c r="CE67" s="54"/>
      <c r="CF67" s="54"/>
      <c r="CG67" s="54"/>
      <c r="CH67" s="54"/>
    </row>
    <row r="68" spans="1:86" ht="15">
      <c r="A68" s="401" t="s">
        <v>338</v>
      </c>
      <c r="B68" s="401" t="s">
        <v>338</v>
      </c>
      <c r="C68" s="401"/>
      <c r="D68" s="401">
        <v>2016</v>
      </c>
      <c r="E68" s="401" t="s">
        <v>18</v>
      </c>
      <c r="F68" s="401" t="s">
        <v>7</v>
      </c>
      <c r="G68" s="401" t="s">
        <v>818</v>
      </c>
      <c r="H68" s="401" t="s">
        <v>628</v>
      </c>
      <c r="I68" s="401"/>
      <c r="J68" s="401" t="s">
        <v>982</v>
      </c>
      <c r="K68" s="401"/>
      <c r="L68" s="401">
        <v>16</v>
      </c>
      <c r="M68" s="401"/>
      <c r="N68" s="607">
        <f t="shared" si="1"/>
        <v>16</v>
      </c>
      <c r="O68" s="401"/>
      <c r="BA68" s="469" t="s">
        <v>813</v>
      </c>
      <c r="BB68" s="54"/>
      <c r="BC68" s="54"/>
      <c r="BD68" s="54"/>
      <c r="BE68" s="54"/>
      <c r="BF68" s="54"/>
      <c r="BG68" s="54"/>
      <c r="BH68" s="54"/>
      <c r="BI68" s="54"/>
      <c r="BJ68" s="54"/>
      <c r="BK68" s="54"/>
      <c r="BL68" s="54"/>
      <c r="BM68" s="389" t="s">
        <v>586</v>
      </c>
      <c r="BN68" s="54"/>
      <c r="BO68" s="54"/>
      <c r="BP68" s="54"/>
      <c r="BQ68" s="54"/>
      <c r="BR68" s="54"/>
      <c r="BS68" s="54"/>
      <c r="BT68" s="54"/>
      <c r="BU68" s="54"/>
      <c r="BV68" s="54"/>
      <c r="BW68" s="54"/>
      <c r="BX68" s="54"/>
      <c r="BY68" s="54"/>
      <c r="BZ68" s="54"/>
      <c r="CA68" s="54"/>
      <c r="CB68" s="54"/>
      <c r="CC68" s="54"/>
      <c r="CD68" s="54"/>
      <c r="CE68" s="54"/>
      <c r="CF68" s="54"/>
      <c r="CG68" s="54"/>
      <c r="CH68" s="54"/>
    </row>
    <row r="69" spans="1:86">
      <c r="A69" s="401" t="s">
        <v>338</v>
      </c>
      <c r="B69" s="401" t="s">
        <v>338</v>
      </c>
      <c r="C69" s="401"/>
      <c r="D69" s="401">
        <v>2016</v>
      </c>
      <c r="E69" s="401" t="s">
        <v>18</v>
      </c>
      <c r="F69" s="401" t="s">
        <v>7</v>
      </c>
      <c r="G69" s="401" t="s">
        <v>818</v>
      </c>
      <c r="H69" s="401" t="s">
        <v>628</v>
      </c>
      <c r="I69" s="401"/>
      <c r="J69" s="401" t="s">
        <v>989</v>
      </c>
      <c r="K69" s="401"/>
      <c r="L69" s="401"/>
      <c r="M69" s="401">
        <v>790</v>
      </c>
      <c r="N69" s="607">
        <f t="shared" si="1"/>
        <v>790</v>
      </c>
      <c r="O69" s="401"/>
      <c r="BA69" s="25" t="s">
        <v>814</v>
      </c>
      <c r="BB69" s="54"/>
      <c r="BC69" s="54"/>
      <c r="BD69" s="54"/>
      <c r="BE69" s="54"/>
      <c r="BF69" s="54"/>
      <c r="BG69" s="54"/>
      <c r="BH69" s="54"/>
      <c r="BI69" s="54"/>
      <c r="BJ69" s="54"/>
      <c r="BK69" s="54"/>
      <c r="BL69" s="54"/>
      <c r="BM69" s="389" t="s">
        <v>587</v>
      </c>
      <c r="BN69" s="54"/>
      <c r="BO69" s="54"/>
      <c r="BP69" s="54"/>
      <c r="BQ69" s="54"/>
      <c r="BR69" s="54"/>
      <c r="BS69" s="54"/>
      <c r="BT69" s="54"/>
      <c r="BU69" s="54"/>
      <c r="BV69" s="54"/>
      <c r="BW69" s="54"/>
      <c r="BX69" s="54"/>
      <c r="BY69" s="54"/>
      <c r="BZ69" s="54"/>
      <c r="CA69" s="54"/>
      <c r="CB69" s="54"/>
      <c r="CC69" s="54"/>
      <c r="CD69" s="54"/>
      <c r="CE69" s="54"/>
      <c r="CF69" s="54"/>
      <c r="CG69" s="54"/>
      <c r="CH69" s="54"/>
    </row>
    <row r="70" spans="1:86" ht="15">
      <c r="A70" s="401" t="s">
        <v>338</v>
      </c>
      <c r="B70" s="401" t="s">
        <v>338</v>
      </c>
      <c r="C70" s="401"/>
      <c r="D70" s="401">
        <v>2016</v>
      </c>
      <c r="E70" s="401" t="s">
        <v>18</v>
      </c>
      <c r="F70" s="401" t="s">
        <v>7</v>
      </c>
      <c r="G70" s="401" t="s">
        <v>818</v>
      </c>
      <c r="H70" s="401" t="s">
        <v>1809</v>
      </c>
      <c r="I70" s="401"/>
      <c r="J70" s="401" t="s">
        <v>983</v>
      </c>
      <c r="K70" s="401"/>
      <c r="L70" s="401">
        <v>2</v>
      </c>
      <c r="M70" s="401"/>
      <c r="N70" s="607">
        <f t="shared" si="1"/>
        <v>2</v>
      </c>
      <c r="O70" s="401"/>
      <c r="BA70" s="469" t="s">
        <v>815</v>
      </c>
      <c r="BB70" s="54"/>
      <c r="BC70" s="54"/>
      <c r="BD70" s="54"/>
      <c r="BE70" s="54"/>
      <c r="BF70" s="54"/>
      <c r="BG70" s="54"/>
      <c r="BH70" s="54"/>
      <c r="BI70" s="54"/>
      <c r="BJ70" s="54"/>
      <c r="BK70" s="54"/>
      <c r="BL70" s="54"/>
      <c r="BM70" s="389" t="s">
        <v>588</v>
      </c>
      <c r="BN70" s="54"/>
      <c r="BO70" s="54"/>
      <c r="BP70" s="54"/>
      <c r="BQ70" s="54"/>
      <c r="BR70" s="54"/>
      <c r="BS70" s="54"/>
      <c r="BT70" s="54"/>
      <c r="BU70" s="54"/>
      <c r="BV70" s="54"/>
      <c r="BW70" s="54"/>
      <c r="BX70" s="54"/>
      <c r="BY70" s="54"/>
      <c r="BZ70" s="54"/>
      <c r="CA70" s="54"/>
      <c r="CB70" s="54"/>
      <c r="CC70" s="54"/>
      <c r="CD70" s="54"/>
      <c r="CE70" s="54"/>
      <c r="CF70" s="54"/>
      <c r="CG70" s="54"/>
      <c r="CH70" s="54"/>
    </row>
    <row r="71" spans="1:86">
      <c r="A71" s="401" t="s">
        <v>338</v>
      </c>
      <c r="B71" s="401" t="s">
        <v>338</v>
      </c>
      <c r="C71" s="401"/>
      <c r="D71" s="401">
        <v>2016</v>
      </c>
      <c r="E71" s="401" t="s">
        <v>18</v>
      </c>
      <c r="F71" s="401" t="s">
        <v>7</v>
      </c>
      <c r="G71" s="401" t="s">
        <v>818</v>
      </c>
      <c r="H71" s="401" t="s">
        <v>1539</v>
      </c>
      <c r="I71" s="401"/>
      <c r="J71" s="401" t="s">
        <v>982</v>
      </c>
      <c r="K71" s="401"/>
      <c r="L71" s="401">
        <v>2</v>
      </c>
      <c r="M71" s="401"/>
      <c r="N71" s="607">
        <f t="shared" si="1"/>
        <v>2</v>
      </c>
      <c r="O71" s="401"/>
      <c r="BA71" s="25" t="s">
        <v>816</v>
      </c>
      <c r="BB71" s="54"/>
      <c r="BC71" s="54"/>
      <c r="BD71" s="54"/>
      <c r="BE71" s="54"/>
      <c r="BF71" s="54"/>
      <c r="BG71" s="54"/>
      <c r="BH71" s="54"/>
      <c r="BI71" s="54"/>
      <c r="BJ71" s="54"/>
      <c r="BK71" s="54"/>
      <c r="BL71" s="54"/>
      <c r="BM71" s="389" t="s">
        <v>589</v>
      </c>
      <c r="BN71" s="54"/>
      <c r="BO71" s="54"/>
      <c r="BP71" s="54"/>
      <c r="BQ71" s="54"/>
      <c r="BR71" s="54"/>
      <c r="BS71" s="54"/>
      <c r="BT71" s="54"/>
      <c r="BU71" s="54"/>
      <c r="BV71" s="54"/>
      <c r="BW71" s="54"/>
      <c r="BX71" s="54"/>
      <c r="BY71" s="54"/>
      <c r="BZ71" s="54"/>
      <c r="CA71" s="54"/>
      <c r="CB71" s="54"/>
      <c r="CC71" s="54"/>
      <c r="CD71" s="54"/>
      <c r="CE71" s="54"/>
      <c r="CF71" s="54"/>
      <c r="CG71" s="54"/>
      <c r="CH71" s="54"/>
    </row>
    <row r="72" spans="1:86">
      <c r="A72" s="401" t="s">
        <v>338</v>
      </c>
      <c r="B72" s="401" t="s">
        <v>338</v>
      </c>
      <c r="C72" s="401"/>
      <c r="D72" s="401">
        <v>2016</v>
      </c>
      <c r="E72" s="401" t="s">
        <v>18</v>
      </c>
      <c r="F72" s="401" t="s">
        <v>7</v>
      </c>
      <c r="G72" s="401" t="s">
        <v>818</v>
      </c>
      <c r="H72" s="401" t="s">
        <v>643</v>
      </c>
      <c r="I72" s="401"/>
      <c r="J72" s="401" t="s">
        <v>989</v>
      </c>
      <c r="K72" s="401"/>
      <c r="L72" s="401"/>
      <c r="M72" s="401">
        <v>1</v>
      </c>
      <c r="N72" s="607">
        <f t="shared" si="1"/>
        <v>1</v>
      </c>
      <c r="O72" s="401"/>
      <c r="BA72" s="25"/>
      <c r="BB72" s="54"/>
      <c r="BC72" s="54"/>
      <c r="BD72" s="54"/>
      <c r="BE72" s="54"/>
      <c r="BF72" s="54"/>
      <c r="BG72" s="54"/>
      <c r="BH72" s="54"/>
      <c r="BI72" s="54"/>
      <c r="BJ72" s="54"/>
      <c r="BK72" s="54"/>
      <c r="BL72" s="54"/>
      <c r="BM72" s="389" t="s">
        <v>590</v>
      </c>
      <c r="BN72" s="54"/>
      <c r="BO72" s="54"/>
      <c r="BP72" s="54"/>
      <c r="BQ72" s="54"/>
      <c r="BR72" s="54"/>
      <c r="BS72" s="54"/>
      <c r="BT72" s="54"/>
      <c r="BU72" s="54"/>
      <c r="BV72" s="54"/>
      <c r="BW72" s="54"/>
      <c r="BX72" s="54"/>
      <c r="BY72" s="54"/>
      <c r="BZ72" s="54"/>
      <c r="CA72" s="54"/>
      <c r="CB72" s="54"/>
      <c r="CC72" s="54"/>
      <c r="CD72" s="54"/>
      <c r="CE72" s="54"/>
      <c r="CF72" s="54"/>
      <c r="CG72" s="54"/>
      <c r="CH72" s="54"/>
    </row>
    <row r="73" spans="1:86">
      <c r="A73" s="401" t="s">
        <v>338</v>
      </c>
      <c r="B73" s="401" t="s">
        <v>338</v>
      </c>
      <c r="C73" s="401"/>
      <c r="D73" s="401">
        <v>2016</v>
      </c>
      <c r="E73" s="401" t="s">
        <v>18</v>
      </c>
      <c r="F73" s="401" t="s">
        <v>7</v>
      </c>
      <c r="G73" s="401" t="s">
        <v>818</v>
      </c>
      <c r="H73" s="401" t="s">
        <v>1550</v>
      </c>
      <c r="I73" s="401"/>
      <c r="J73" s="401" t="s">
        <v>982</v>
      </c>
      <c r="K73" s="401"/>
      <c r="L73" s="401">
        <v>3</v>
      </c>
      <c r="M73" s="401"/>
      <c r="N73" s="607">
        <f t="shared" si="1"/>
        <v>3</v>
      </c>
      <c r="O73" s="401"/>
      <c r="BA73" s="25"/>
      <c r="BB73" s="54"/>
      <c r="BC73" s="54"/>
      <c r="BD73" s="54"/>
      <c r="BE73" s="54"/>
      <c r="BF73" s="54"/>
      <c r="BG73" s="54"/>
      <c r="BH73" s="54"/>
      <c r="BI73" s="54"/>
      <c r="BJ73" s="54"/>
      <c r="BK73" s="54"/>
      <c r="BL73" s="54"/>
      <c r="BM73" s="389" t="s">
        <v>591</v>
      </c>
      <c r="BN73" s="54"/>
      <c r="BO73" s="54"/>
      <c r="BP73" s="54"/>
      <c r="BQ73" s="54"/>
      <c r="BR73" s="54"/>
      <c r="BS73" s="54"/>
      <c r="BT73" s="54"/>
      <c r="BU73" s="54"/>
      <c r="BV73" s="54"/>
      <c r="BW73" s="54"/>
      <c r="BX73" s="54"/>
      <c r="BY73" s="54"/>
      <c r="BZ73" s="54"/>
      <c r="CA73" s="54"/>
      <c r="CB73" s="54"/>
      <c r="CC73" s="54"/>
      <c r="CD73" s="54"/>
      <c r="CE73" s="54"/>
      <c r="CF73" s="54"/>
      <c r="CG73" s="54"/>
      <c r="CH73" s="54"/>
    </row>
    <row r="74" spans="1:86">
      <c r="A74" s="401" t="s">
        <v>338</v>
      </c>
      <c r="B74" s="401" t="s">
        <v>338</v>
      </c>
      <c r="C74" s="401"/>
      <c r="D74" s="401">
        <v>2016</v>
      </c>
      <c r="E74" s="401" t="s">
        <v>18</v>
      </c>
      <c r="F74" s="401" t="s">
        <v>7</v>
      </c>
      <c r="G74" s="401" t="s">
        <v>819</v>
      </c>
      <c r="H74" s="401" t="s">
        <v>1504</v>
      </c>
      <c r="I74" s="401"/>
      <c r="J74" s="401" t="s">
        <v>982</v>
      </c>
      <c r="K74" s="401"/>
      <c r="L74" s="401">
        <v>3</v>
      </c>
      <c r="M74" s="401"/>
      <c r="N74" s="607">
        <f t="shared" si="1"/>
        <v>3</v>
      </c>
      <c r="O74" s="401"/>
      <c r="BA74" s="25"/>
      <c r="BB74" s="54"/>
      <c r="BC74" s="54"/>
      <c r="BD74" s="54"/>
      <c r="BE74" s="54"/>
      <c r="BF74" s="54"/>
      <c r="BG74" s="54"/>
      <c r="BH74" s="54"/>
      <c r="BI74" s="54"/>
      <c r="BJ74" s="54"/>
      <c r="BK74" s="54"/>
      <c r="BL74" s="54"/>
      <c r="BM74" s="389" t="s">
        <v>593</v>
      </c>
      <c r="BN74" s="54"/>
      <c r="BO74" s="54"/>
      <c r="BP74" s="54"/>
      <c r="BQ74" s="54"/>
      <c r="BR74" s="54"/>
      <c r="BS74" s="54"/>
      <c r="BT74" s="54"/>
      <c r="BU74" s="54"/>
      <c r="BV74" s="54"/>
      <c r="BW74" s="54"/>
      <c r="BX74" s="54"/>
      <c r="BY74" s="54"/>
      <c r="BZ74" s="54"/>
      <c r="CA74" s="54"/>
      <c r="CB74" s="54"/>
      <c r="CC74" s="54"/>
      <c r="CD74" s="54"/>
      <c r="CE74" s="54"/>
      <c r="CF74" s="54"/>
      <c r="CG74" s="54"/>
      <c r="CH74" s="54"/>
    </row>
    <row r="75" spans="1:86">
      <c r="A75" s="401" t="s">
        <v>338</v>
      </c>
      <c r="B75" s="401" t="s">
        <v>338</v>
      </c>
      <c r="C75" s="401"/>
      <c r="D75" s="401">
        <v>2016</v>
      </c>
      <c r="E75" s="401" t="s">
        <v>18</v>
      </c>
      <c r="F75" s="401" t="s">
        <v>7</v>
      </c>
      <c r="G75" s="401" t="s">
        <v>819</v>
      </c>
      <c r="H75" s="401" t="s">
        <v>1544</v>
      </c>
      <c r="I75" s="401"/>
      <c r="J75" s="401" t="s">
        <v>982</v>
      </c>
      <c r="K75" s="401"/>
      <c r="L75" s="401">
        <v>3</v>
      </c>
      <c r="M75" s="401"/>
      <c r="N75" s="607">
        <f t="shared" si="1"/>
        <v>3</v>
      </c>
      <c r="O75" s="401"/>
      <c r="BA75" s="25"/>
      <c r="BB75" s="54"/>
      <c r="BC75" s="54"/>
      <c r="BD75" s="54"/>
      <c r="BE75" s="54"/>
      <c r="BF75" s="54"/>
      <c r="BG75" s="54"/>
      <c r="BH75" s="54"/>
      <c r="BI75" s="54"/>
      <c r="BJ75" s="54"/>
      <c r="BK75" s="54"/>
      <c r="BL75" s="54"/>
      <c r="BM75" s="389" t="s">
        <v>595</v>
      </c>
      <c r="BN75" s="54"/>
      <c r="BO75" s="54"/>
      <c r="BP75" s="54"/>
      <c r="BQ75" s="54"/>
      <c r="BR75" s="54"/>
      <c r="BS75" s="54"/>
      <c r="BT75" s="54"/>
      <c r="BU75" s="54"/>
      <c r="BV75" s="54"/>
      <c r="BW75" s="54"/>
      <c r="BX75" s="54"/>
      <c r="BY75" s="54"/>
      <c r="BZ75" s="54"/>
      <c r="CA75" s="54"/>
      <c r="CB75" s="54"/>
      <c r="CC75" s="54"/>
      <c r="CD75" s="54"/>
      <c r="CE75" s="54"/>
      <c r="CF75" s="54"/>
      <c r="CG75" s="54"/>
      <c r="CH75" s="54"/>
    </row>
    <row r="76" spans="1:86">
      <c r="A76" s="401" t="s">
        <v>338</v>
      </c>
      <c r="B76" s="401" t="s">
        <v>338</v>
      </c>
      <c r="C76" s="401"/>
      <c r="D76" s="401">
        <v>2016</v>
      </c>
      <c r="E76" s="401" t="s">
        <v>18</v>
      </c>
      <c r="F76" s="401" t="s">
        <v>7</v>
      </c>
      <c r="G76" s="401" t="s">
        <v>819</v>
      </c>
      <c r="H76" s="401" t="s">
        <v>503</v>
      </c>
      <c r="I76" s="401"/>
      <c r="J76" s="401" t="s">
        <v>1004</v>
      </c>
      <c r="K76" s="401"/>
      <c r="L76" s="401"/>
      <c r="M76" s="401">
        <v>656</v>
      </c>
      <c r="N76" s="607">
        <f t="shared" si="1"/>
        <v>656</v>
      </c>
      <c r="O76" s="401"/>
      <c r="BA76" s="25"/>
      <c r="BB76" s="54"/>
      <c r="BC76" s="54"/>
      <c r="BD76" s="54"/>
      <c r="BE76" s="54"/>
      <c r="BF76" s="54"/>
      <c r="BG76" s="54"/>
      <c r="BH76" s="54"/>
      <c r="BI76" s="54"/>
      <c r="BJ76" s="54"/>
      <c r="BK76" s="54"/>
      <c r="BL76" s="54"/>
      <c r="BM76" s="389" t="s">
        <v>596</v>
      </c>
      <c r="BN76" s="54"/>
      <c r="BO76" s="54"/>
      <c r="BP76" s="54"/>
      <c r="BQ76" s="54"/>
      <c r="BR76" s="54"/>
      <c r="BS76" s="54"/>
      <c r="BT76" s="54"/>
      <c r="BU76" s="54"/>
      <c r="BV76" s="54"/>
      <c r="BW76" s="54"/>
      <c r="BX76" s="54"/>
      <c r="BY76" s="54"/>
      <c r="BZ76" s="54"/>
      <c r="CA76" s="54"/>
      <c r="CB76" s="54"/>
      <c r="CC76" s="54"/>
      <c r="CD76" s="54"/>
      <c r="CE76" s="54"/>
      <c r="CF76" s="54"/>
      <c r="CG76" s="54"/>
      <c r="CH76" s="54"/>
    </row>
    <row r="77" spans="1:86">
      <c r="A77" s="401" t="s">
        <v>338</v>
      </c>
      <c r="B77" s="401" t="s">
        <v>338</v>
      </c>
      <c r="C77" s="401"/>
      <c r="D77" s="401">
        <v>2016</v>
      </c>
      <c r="E77" s="401" t="s">
        <v>18</v>
      </c>
      <c r="F77" s="401" t="s">
        <v>7</v>
      </c>
      <c r="G77" s="401" t="s">
        <v>819</v>
      </c>
      <c r="H77" s="401" t="s">
        <v>1519</v>
      </c>
      <c r="I77" s="401"/>
      <c r="J77" s="401" t="s">
        <v>982</v>
      </c>
      <c r="K77" s="401"/>
      <c r="L77" s="401">
        <v>1</v>
      </c>
      <c r="M77" s="401"/>
      <c r="N77" s="607">
        <f t="shared" si="1"/>
        <v>1</v>
      </c>
      <c r="O77" s="401"/>
      <c r="BA77" s="25"/>
      <c r="BB77" s="54"/>
      <c r="BC77" s="54"/>
      <c r="BD77" s="54"/>
      <c r="BE77" s="54"/>
      <c r="BF77" s="54"/>
      <c r="BG77" s="54"/>
      <c r="BH77" s="54"/>
      <c r="BI77" s="54"/>
      <c r="BJ77" s="54"/>
      <c r="BK77" s="54"/>
      <c r="BL77" s="54"/>
      <c r="BM77" s="389" t="s">
        <v>597</v>
      </c>
      <c r="BN77" s="54"/>
      <c r="BO77" s="54"/>
      <c r="BP77" s="54"/>
      <c r="BQ77" s="54"/>
      <c r="BR77" s="54"/>
      <c r="BS77" s="54"/>
      <c r="BT77" s="54"/>
      <c r="BU77" s="54"/>
      <c r="BV77" s="54"/>
      <c r="BW77" s="54"/>
      <c r="BX77" s="54"/>
      <c r="BY77" s="54"/>
      <c r="BZ77" s="54"/>
      <c r="CA77" s="54"/>
      <c r="CB77" s="54"/>
      <c r="CC77" s="54"/>
      <c r="CD77" s="54"/>
      <c r="CE77" s="54"/>
      <c r="CF77" s="54"/>
      <c r="CG77" s="54"/>
      <c r="CH77" s="54"/>
    </row>
    <row r="78" spans="1:86">
      <c r="A78" s="401" t="s">
        <v>338</v>
      </c>
      <c r="B78" s="401" t="s">
        <v>338</v>
      </c>
      <c r="C78" s="401"/>
      <c r="D78" s="401">
        <v>2016</v>
      </c>
      <c r="E78" s="401" t="s">
        <v>18</v>
      </c>
      <c r="F78" s="401" t="s">
        <v>7</v>
      </c>
      <c r="G78" s="401" t="s">
        <v>819</v>
      </c>
      <c r="H78" s="401" t="s">
        <v>519</v>
      </c>
      <c r="I78" s="401"/>
      <c r="J78" s="401" t="s">
        <v>1004</v>
      </c>
      <c r="K78" s="401"/>
      <c r="L78" s="401"/>
      <c r="M78" s="401">
        <v>2</v>
      </c>
      <c r="N78" s="607">
        <f t="shared" si="1"/>
        <v>2</v>
      </c>
      <c r="O78" s="401"/>
      <c r="BA78" s="25"/>
      <c r="BB78" s="54"/>
      <c r="BC78" s="54"/>
      <c r="BD78" s="54"/>
      <c r="BE78" s="54"/>
      <c r="BF78" s="54"/>
      <c r="BG78" s="54"/>
      <c r="BH78" s="54"/>
      <c r="BI78" s="54"/>
      <c r="BJ78" s="54"/>
      <c r="BK78" s="54"/>
      <c r="BL78" s="54"/>
      <c r="BM78" s="389" t="s">
        <v>1523</v>
      </c>
      <c r="BN78" s="54"/>
      <c r="BO78" s="54"/>
      <c r="BP78" s="54"/>
      <c r="BQ78" s="54"/>
      <c r="BR78" s="54"/>
      <c r="BS78" s="54"/>
      <c r="BT78" s="54"/>
      <c r="BU78" s="54"/>
      <c r="BV78" s="54"/>
      <c r="BW78" s="54"/>
      <c r="BX78" s="54"/>
      <c r="BY78" s="54"/>
      <c r="BZ78" s="54"/>
      <c r="CA78" s="54"/>
      <c r="CB78" s="54"/>
      <c r="CC78" s="54"/>
      <c r="CD78" s="54"/>
      <c r="CE78" s="54"/>
      <c r="CF78" s="54"/>
      <c r="CG78" s="54"/>
      <c r="CH78" s="54"/>
    </row>
    <row r="79" spans="1:86">
      <c r="A79" s="401" t="s">
        <v>338</v>
      </c>
      <c r="B79" s="401" t="s">
        <v>338</v>
      </c>
      <c r="C79" s="401"/>
      <c r="D79" s="401">
        <v>2016</v>
      </c>
      <c r="E79" s="401" t="s">
        <v>18</v>
      </c>
      <c r="F79" s="401" t="s">
        <v>7</v>
      </c>
      <c r="G79" s="401" t="s">
        <v>819</v>
      </c>
      <c r="H79" s="401" t="s">
        <v>93</v>
      </c>
      <c r="I79" s="401"/>
      <c r="J79" s="401" t="s">
        <v>1487</v>
      </c>
      <c r="K79" s="401"/>
      <c r="L79" s="401">
        <v>2</v>
      </c>
      <c r="M79" s="401"/>
      <c r="N79" s="607">
        <f t="shared" si="1"/>
        <v>2</v>
      </c>
      <c r="O79" s="401"/>
      <c r="BA79" s="25"/>
      <c r="BB79" s="54"/>
      <c r="BC79" s="54"/>
      <c r="BD79" s="54"/>
      <c r="BE79" s="54"/>
      <c r="BF79" s="54"/>
      <c r="BG79" s="54"/>
      <c r="BH79" s="54"/>
      <c r="BI79" s="54"/>
      <c r="BJ79" s="54"/>
      <c r="BK79" s="54"/>
      <c r="BL79" s="54"/>
      <c r="BM79" s="389" t="s">
        <v>598</v>
      </c>
      <c r="BN79" s="54"/>
      <c r="BO79" s="54"/>
      <c r="BP79" s="54"/>
      <c r="BQ79" s="54"/>
      <c r="BR79" s="54"/>
      <c r="BS79" s="54"/>
      <c r="BT79" s="54"/>
      <c r="BU79" s="54"/>
      <c r="BV79" s="54"/>
      <c r="BW79" s="54"/>
      <c r="BX79" s="54"/>
      <c r="BY79" s="54"/>
      <c r="BZ79" s="54"/>
      <c r="CA79" s="54"/>
      <c r="CB79" s="54"/>
      <c r="CC79" s="54"/>
      <c r="CD79" s="54"/>
      <c r="CE79" s="54"/>
      <c r="CF79" s="54"/>
      <c r="CG79" s="54"/>
      <c r="CH79" s="54"/>
    </row>
    <row r="80" spans="1:86">
      <c r="A80" s="401" t="s">
        <v>338</v>
      </c>
      <c r="B80" s="401" t="s">
        <v>338</v>
      </c>
      <c r="C80" s="401"/>
      <c r="D80" s="401">
        <v>2016</v>
      </c>
      <c r="E80" s="401" t="s">
        <v>18</v>
      </c>
      <c r="F80" s="401" t="s">
        <v>7</v>
      </c>
      <c r="G80" s="401" t="s">
        <v>819</v>
      </c>
      <c r="H80" s="401" t="s">
        <v>93</v>
      </c>
      <c r="I80" s="401"/>
      <c r="J80" s="401" t="s">
        <v>982</v>
      </c>
      <c r="K80" s="401"/>
      <c r="L80" s="401">
        <v>5330</v>
      </c>
      <c r="M80" s="401">
        <v>7215</v>
      </c>
      <c r="N80" s="607">
        <f t="shared" si="1"/>
        <v>12545</v>
      </c>
      <c r="O80" s="401"/>
      <c r="BA80" s="25"/>
      <c r="BB80" s="54"/>
      <c r="BC80" s="54"/>
      <c r="BD80" s="54"/>
      <c r="BE80" s="54"/>
      <c r="BF80" s="54"/>
      <c r="BG80" s="54"/>
      <c r="BH80" s="54"/>
      <c r="BI80" s="54"/>
      <c r="BJ80" s="54"/>
      <c r="BK80" s="54"/>
      <c r="BL80" s="54"/>
      <c r="BM80" s="54" t="s">
        <v>599</v>
      </c>
      <c r="BN80" s="54"/>
      <c r="BO80" s="54"/>
      <c r="BP80" s="54"/>
      <c r="BQ80" s="54"/>
      <c r="BR80" s="54"/>
      <c r="BS80" s="54"/>
      <c r="BT80" s="54"/>
      <c r="BU80" s="54"/>
      <c r="BV80" s="54"/>
      <c r="BW80" s="54"/>
      <c r="BX80" s="54"/>
      <c r="BY80" s="54"/>
      <c r="BZ80" s="54"/>
      <c r="CA80" s="54"/>
      <c r="CB80" s="54"/>
      <c r="CC80" s="54"/>
      <c r="CD80" s="54"/>
      <c r="CE80" s="54"/>
      <c r="CF80" s="54"/>
      <c r="CG80" s="54"/>
      <c r="CH80" s="54"/>
    </row>
    <row r="81" spans="1:86">
      <c r="A81" s="401" t="s">
        <v>338</v>
      </c>
      <c r="B81" s="401" t="s">
        <v>338</v>
      </c>
      <c r="C81" s="401"/>
      <c r="D81" s="401">
        <v>2016</v>
      </c>
      <c r="E81" s="401" t="s">
        <v>18</v>
      </c>
      <c r="F81" s="401" t="s">
        <v>7</v>
      </c>
      <c r="G81" s="401" t="s">
        <v>819</v>
      </c>
      <c r="H81" s="401" t="s">
        <v>1545</v>
      </c>
      <c r="I81" s="401"/>
      <c r="J81" s="401" t="s">
        <v>1004</v>
      </c>
      <c r="K81" s="401"/>
      <c r="L81" s="401"/>
      <c r="M81" s="401">
        <v>19</v>
      </c>
      <c r="N81" s="607">
        <f t="shared" si="1"/>
        <v>19</v>
      </c>
      <c r="O81" s="401"/>
      <c r="BA81" s="25"/>
      <c r="BB81" s="54"/>
      <c r="BC81" s="54"/>
      <c r="BD81" s="54"/>
      <c r="BE81" s="54"/>
      <c r="BF81" s="54"/>
      <c r="BG81" s="54"/>
      <c r="BH81" s="54"/>
      <c r="BI81" s="54"/>
      <c r="BJ81" s="54"/>
      <c r="BK81" s="54"/>
      <c r="BL81" s="54"/>
      <c r="BM81" s="389" t="s">
        <v>600</v>
      </c>
      <c r="BN81" s="54"/>
      <c r="BO81" s="54"/>
      <c r="BP81" s="54"/>
      <c r="BQ81" s="54"/>
      <c r="BR81" s="54"/>
      <c r="BS81" s="54"/>
      <c r="BT81" s="54"/>
      <c r="BU81" s="54"/>
      <c r="BV81" s="54"/>
      <c r="BW81" s="54"/>
      <c r="BX81" s="54"/>
      <c r="BY81" s="54"/>
      <c r="BZ81" s="54"/>
      <c r="CA81" s="54"/>
      <c r="CB81" s="54"/>
      <c r="CC81" s="54"/>
      <c r="CD81" s="54"/>
      <c r="CE81" s="54"/>
      <c r="CF81" s="54"/>
      <c r="CG81" s="54"/>
      <c r="CH81" s="54"/>
    </row>
    <row r="82" spans="1:86">
      <c r="A82" s="401" t="s">
        <v>338</v>
      </c>
      <c r="B82" s="401" t="s">
        <v>338</v>
      </c>
      <c r="C82" s="401"/>
      <c r="D82" s="401">
        <v>2016</v>
      </c>
      <c r="E82" s="401" t="s">
        <v>18</v>
      </c>
      <c r="F82" s="401" t="s">
        <v>7</v>
      </c>
      <c r="G82" s="401" t="s">
        <v>819</v>
      </c>
      <c r="H82" s="401" t="s">
        <v>546</v>
      </c>
      <c r="I82" s="401"/>
      <c r="J82" s="401" t="s">
        <v>982</v>
      </c>
      <c r="K82" s="401"/>
      <c r="L82" s="401">
        <v>10</v>
      </c>
      <c r="M82" s="401"/>
      <c r="N82" s="607">
        <f t="shared" si="1"/>
        <v>10</v>
      </c>
      <c r="O82" s="401"/>
      <c r="BA82" s="25"/>
      <c r="BB82" s="54"/>
      <c r="BC82" s="54"/>
      <c r="BD82" s="54"/>
      <c r="BE82" s="54"/>
      <c r="BF82" s="54"/>
      <c r="BG82" s="54"/>
      <c r="BH82" s="54"/>
      <c r="BI82" s="54"/>
      <c r="BJ82" s="54"/>
      <c r="BK82" s="54"/>
      <c r="BL82" s="54"/>
      <c r="BM82" s="389" t="s">
        <v>601</v>
      </c>
      <c r="BN82" s="54"/>
      <c r="BO82" s="54"/>
      <c r="BP82" s="54"/>
      <c r="BQ82" s="54"/>
      <c r="BR82" s="54"/>
      <c r="BS82" s="54"/>
      <c r="BT82" s="54"/>
      <c r="BU82" s="54"/>
      <c r="BV82" s="54"/>
      <c r="BW82" s="54"/>
      <c r="BX82" s="54"/>
      <c r="BY82" s="54"/>
      <c r="BZ82" s="54"/>
      <c r="CA82" s="54"/>
      <c r="CB82" s="54"/>
      <c r="CC82" s="54"/>
      <c r="CD82" s="54"/>
      <c r="CE82" s="54"/>
      <c r="CF82" s="54"/>
      <c r="CG82" s="54"/>
      <c r="CH82" s="54"/>
    </row>
    <row r="83" spans="1:86">
      <c r="A83" s="401" t="s">
        <v>338</v>
      </c>
      <c r="B83" s="401" t="s">
        <v>338</v>
      </c>
      <c r="C83" s="401"/>
      <c r="D83" s="401">
        <v>2016</v>
      </c>
      <c r="E83" s="401" t="s">
        <v>18</v>
      </c>
      <c r="F83" s="401" t="s">
        <v>7</v>
      </c>
      <c r="G83" s="401" t="s">
        <v>819</v>
      </c>
      <c r="H83" s="401" t="s">
        <v>555</v>
      </c>
      <c r="I83" s="401"/>
      <c r="J83" s="401" t="s">
        <v>982</v>
      </c>
      <c r="K83" s="401"/>
      <c r="L83" s="401">
        <v>98</v>
      </c>
      <c r="M83" s="401"/>
      <c r="N83" s="607">
        <f t="shared" si="1"/>
        <v>98</v>
      </c>
      <c r="O83" s="401"/>
      <c r="BA83" s="25"/>
      <c r="BB83" s="54"/>
      <c r="BC83" s="54"/>
      <c r="BD83" s="54"/>
      <c r="BE83" s="54"/>
      <c r="BF83" s="54"/>
      <c r="BG83" s="54"/>
      <c r="BH83" s="54"/>
      <c r="BI83" s="54"/>
      <c r="BJ83" s="54"/>
      <c r="BK83" s="54"/>
      <c r="BL83" s="54"/>
      <c r="BM83" s="389" t="s">
        <v>602</v>
      </c>
      <c r="BN83" s="54"/>
      <c r="BO83" s="54"/>
      <c r="BP83" s="54"/>
      <c r="BQ83" s="54"/>
      <c r="BR83" s="54"/>
      <c r="BS83" s="54"/>
      <c r="BT83" s="54"/>
      <c r="BU83" s="54"/>
      <c r="BV83" s="54"/>
      <c r="BW83" s="54"/>
      <c r="BX83" s="54"/>
      <c r="BY83" s="54"/>
      <c r="BZ83" s="54"/>
      <c r="CA83" s="54"/>
      <c r="CB83" s="54"/>
      <c r="CC83" s="54"/>
      <c r="CD83" s="54"/>
      <c r="CE83" s="54"/>
      <c r="CF83" s="54"/>
      <c r="CG83" s="54"/>
      <c r="CH83" s="54"/>
    </row>
    <row r="84" spans="1:86">
      <c r="A84" s="401" t="s">
        <v>338</v>
      </c>
      <c r="B84" s="401" t="s">
        <v>338</v>
      </c>
      <c r="C84" s="401"/>
      <c r="D84" s="401">
        <v>2016</v>
      </c>
      <c r="E84" s="401" t="s">
        <v>18</v>
      </c>
      <c r="F84" s="401" t="s">
        <v>7</v>
      </c>
      <c r="G84" s="401" t="s">
        <v>819</v>
      </c>
      <c r="H84" s="401" t="s">
        <v>580</v>
      </c>
      <c r="I84" s="401"/>
      <c r="J84" s="401" t="s">
        <v>982</v>
      </c>
      <c r="K84" s="401"/>
      <c r="L84" s="401">
        <v>3693</v>
      </c>
      <c r="M84" s="401"/>
      <c r="N84" s="607">
        <f t="shared" si="1"/>
        <v>3693</v>
      </c>
      <c r="O84" s="401"/>
      <c r="BA84" s="25"/>
      <c r="BB84" s="54"/>
      <c r="BC84" s="54"/>
      <c r="BD84" s="54"/>
      <c r="BE84" s="54"/>
      <c r="BF84" s="54"/>
      <c r="BG84" s="54"/>
      <c r="BH84" s="54"/>
      <c r="BI84" s="54"/>
      <c r="BJ84" s="54"/>
      <c r="BK84" s="54"/>
      <c r="BL84" s="54"/>
      <c r="BM84" s="389" t="s">
        <v>603</v>
      </c>
      <c r="BN84" s="54"/>
      <c r="BO84" s="54"/>
      <c r="BP84" s="54"/>
      <c r="BQ84" s="54"/>
      <c r="BR84" s="54"/>
      <c r="BS84" s="54"/>
      <c r="BT84" s="54"/>
      <c r="BU84" s="54"/>
      <c r="BV84" s="54"/>
      <c r="BW84" s="54"/>
      <c r="BX84" s="54"/>
      <c r="BY84" s="54"/>
      <c r="BZ84" s="54"/>
      <c r="CA84" s="54"/>
      <c r="CB84" s="54"/>
      <c r="CC84" s="54"/>
      <c r="CD84" s="54"/>
      <c r="CE84" s="54"/>
      <c r="CF84" s="54"/>
      <c r="CG84" s="54"/>
      <c r="CH84" s="54"/>
    </row>
    <row r="85" spans="1:86">
      <c r="A85" s="401" t="s">
        <v>338</v>
      </c>
      <c r="B85" s="401" t="s">
        <v>338</v>
      </c>
      <c r="C85" s="401"/>
      <c r="D85" s="401">
        <v>2016</v>
      </c>
      <c r="E85" s="401" t="s">
        <v>18</v>
      </c>
      <c r="F85" s="401" t="s">
        <v>7</v>
      </c>
      <c r="G85" s="401" t="s">
        <v>819</v>
      </c>
      <c r="H85" s="401" t="s">
        <v>83</v>
      </c>
      <c r="I85" s="401"/>
      <c r="J85" s="401" t="s">
        <v>982</v>
      </c>
      <c r="K85" s="401"/>
      <c r="L85" s="401">
        <v>1884</v>
      </c>
      <c r="M85" s="401">
        <v>400</v>
      </c>
      <c r="N85" s="607">
        <f t="shared" si="1"/>
        <v>2284</v>
      </c>
      <c r="O85" s="401"/>
      <c r="BA85" s="25"/>
      <c r="BB85" s="54"/>
      <c r="BC85" s="54"/>
      <c r="BD85" s="54"/>
      <c r="BE85" s="54"/>
      <c r="BF85" s="54"/>
      <c r="BG85" s="54"/>
      <c r="BH85" s="54"/>
      <c r="BI85" s="54"/>
      <c r="BJ85" s="54"/>
      <c r="BK85" s="54"/>
      <c r="BL85" s="54"/>
      <c r="BM85" s="389" t="s">
        <v>604</v>
      </c>
      <c r="BN85" s="54"/>
      <c r="BO85" s="54"/>
      <c r="BP85" s="54"/>
      <c r="BQ85" s="54"/>
      <c r="BR85" s="54"/>
      <c r="BS85" s="54"/>
      <c r="BT85" s="54"/>
      <c r="BU85" s="54"/>
      <c r="BV85" s="54"/>
      <c r="BW85" s="54"/>
      <c r="BX85" s="54"/>
      <c r="BY85" s="54"/>
      <c r="BZ85" s="54"/>
      <c r="CA85" s="54"/>
      <c r="CB85" s="54"/>
      <c r="CC85" s="54"/>
      <c r="CD85" s="54"/>
      <c r="CE85" s="54"/>
      <c r="CF85" s="54"/>
      <c r="CG85" s="54"/>
      <c r="CH85" s="54"/>
    </row>
    <row r="86" spans="1:86">
      <c r="A86" s="401" t="s">
        <v>338</v>
      </c>
      <c r="B86" s="401" t="s">
        <v>338</v>
      </c>
      <c r="C86" s="401"/>
      <c r="D86" s="401">
        <v>2016</v>
      </c>
      <c r="E86" s="401" t="s">
        <v>18</v>
      </c>
      <c r="F86" s="401" t="s">
        <v>7</v>
      </c>
      <c r="G86" s="401" t="s">
        <v>819</v>
      </c>
      <c r="H86" s="401" t="s">
        <v>604</v>
      </c>
      <c r="I86" s="401"/>
      <c r="J86" s="401" t="s">
        <v>1487</v>
      </c>
      <c r="K86" s="401"/>
      <c r="L86" s="401"/>
      <c r="M86" s="401">
        <v>44</v>
      </c>
      <c r="N86" s="607">
        <f t="shared" si="1"/>
        <v>44</v>
      </c>
      <c r="O86" s="401"/>
      <c r="BA86" s="25"/>
      <c r="BB86" s="54"/>
      <c r="BC86" s="54"/>
      <c r="BD86" s="54"/>
      <c r="BE86" s="54"/>
      <c r="BF86" s="54"/>
      <c r="BG86" s="54"/>
      <c r="BH86" s="54"/>
      <c r="BI86" s="54"/>
      <c r="BJ86" s="54"/>
      <c r="BK86" s="54"/>
      <c r="BL86" s="54"/>
      <c r="BM86" s="389" t="s">
        <v>605</v>
      </c>
      <c r="BN86" s="54"/>
      <c r="BO86" s="54"/>
      <c r="BP86" s="54"/>
      <c r="BQ86" s="54"/>
      <c r="BR86" s="54"/>
      <c r="BS86" s="54"/>
      <c r="BT86" s="54"/>
      <c r="BU86" s="54"/>
      <c r="BV86" s="54"/>
      <c r="BW86" s="54"/>
      <c r="BX86" s="54"/>
      <c r="BY86" s="54"/>
      <c r="BZ86" s="54"/>
      <c r="CA86" s="54"/>
      <c r="CB86" s="54"/>
      <c r="CC86" s="54"/>
      <c r="CD86" s="54"/>
      <c r="CE86" s="54"/>
      <c r="CF86" s="54"/>
      <c r="CG86" s="54"/>
      <c r="CH86" s="54"/>
    </row>
    <row r="87" spans="1:86">
      <c r="A87" s="401" t="s">
        <v>338</v>
      </c>
      <c r="B87" s="401" t="s">
        <v>338</v>
      </c>
      <c r="C87" s="401"/>
      <c r="D87" s="401">
        <v>2016</v>
      </c>
      <c r="E87" s="401" t="s">
        <v>18</v>
      </c>
      <c r="F87" s="401" t="s">
        <v>7</v>
      </c>
      <c r="G87" s="401" t="s">
        <v>819</v>
      </c>
      <c r="H87" s="401" t="s">
        <v>612</v>
      </c>
      <c r="I87" s="401"/>
      <c r="J87" s="401" t="s">
        <v>982</v>
      </c>
      <c r="K87" s="401"/>
      <c r="L87" s="401">
        <v>2</v>
      </c>
      <c r="M87" s="401"/>
      <c r="N87" s="607">
        <f t="shared" si="1"/>
        <v>2</v>
      </c>
      <c r="O87" s="401"/>
      <c r="BA87" s="25"/>
      <c r="BB87" s="54"/>
      <c r="BC87" s="54"/>
      <c r="BD87" s="54"/>
      <c r="BE87" s="54"/>
      <c r="BF87" s="54"/>
      <c r="BG87" s="54"/>
      <c r="BH87" s="54"/>
      <c r="BI87" s="54"/>
      <c r="BJ87" s="54"/>
      <c r="BK87" s="54"/>
      <c r="BL87" s="54"/>
      <c r="BM87" s="389" t="s">
        <v>606</v>
      </c>
      <c r="BN87" s="54"/>
      <c r="BO87" s="54"/>
      <c r="BP87" s="54"/>
      <c r="BQ87" s="54"/>
      <c r="BR87" s="54"/>
      <c r="BS87" s="54"/>
      <c r="BT87" s="54"/>
      <c r="BU87" s="54"/>
      <c r="BV87" s="54"/>
      <c r="BW87" s="54"/>
      <c r="BX87" s="54"/>
      <c r="BY87" s="54"/>
      <c r="BZ87" s="54"/>
      <c r="CA87" s="54"/>
      <c r="CB87" s="54"/>
      <c r="CC87" s="54"/>
      <c r="CD87" s="54"/>
      <c r="CE87" s="54"/>
      <c r="CF87" s="54"/>
      <c r="CG87" s="54"/>
      <c r="CH87" s="54"/>
    </row>
    <row r="88" spans="1:86">
      <c r="A88" s="401" t="s">
        <v>338</v>
      </c>
      <c r="B88" s="401" t="s">
        <v>338</v>
      </c>
      <c r="C88" s="401"/>
      <c r="D88" s="401">
        <v>2016</v>
      </c>
      <c r="E88" s="401" t="s">
        <v>18</v>
      </c>
      <c r="F88" s="401" t="s">
        <v>7</v>
      </c>
      <c r="G88" s="401" t="s">
        <v>819</v>
      </c>
      <c r="H88" s="401" t="s">
        <v>1537</v>
      </c>
      <c r="I88" s="401"/>
      <c r="J88" s="401" t="s">
        <v>982</v>
      </c>
      <c r="K88" s="401"/>
      <c r="L88" s="401"/>
      <c r="M88" s="401">
        <v>1</v>
      </c>
      <c r="N88" s="607">
        <f t="shared" si="1"/>
        <v>1</v>
      </c>
      <c r="O88" s="401"/>
      <c r="BA88" s="25"/>
      <c r="BB88" s="54"/>
      <c r="BC88" s="54"/>
      <c r="BD88" s="54"/>
      <c r="BE88" s="54"/>
      <c r="BF88" s="54"/>
      <c r="BG88" s="54"/>
      <c r="BH88" s="54"/>
      <c r="BI88" s="54"/>
      <c r="BJ88" s="54"/>
      <c r="BK88" s="54"/>
      <c r="BL88" s="54"/>
      <c r="BM88" s="389" t="s">
        <v>607</v>
      </c>
      <c r="BN88" s="54"/>
      <c r="BO88" s="54"/>
      <c r="BP88" s="54"/>
      <c r="BQ88" s="54"/>
      <c r="BR88" s="54"/>
      <c r="BS88" s="54"/>
      <c r="BT88" s="54"/>
      <c r="BU88" s="54"/>
      <c r="BV88" s="54"/>
      <c r="BW88" s="54"/>
      <c r="BX88" s="54"/>
      <c r="BY88" s="54"/>
      <c r="BZ88" s="54"/>
      <c r="CA88" s="54"/>
      <c r="CB88" s="54"/>
      <c r="CC88" s="54"/>
      <c r="CD88" s="54"/>
      <c r="CE88" s="54"/>
      <c r="CF88" s="54"/>
      <c r="CG88" s="54"/>
      <c r="CH88" s="54"/>
    </row>
    <row r="89" spans="1:86">
      <c r="A89" s="401" t="s">
        <v>338</v>
      </c>
      <c r="B89" s="401" t="s">
        <v>338</v>
      </c>
      <c r="C89" s="401"/>
      <c r="D89" s="401">
        <v>2016</v>
      </c>
      <c r="E89" s="401" t="s">
        <v>18</v>
      </c>
      <c r="F89" s="401" t="s">
        <v>7</v>
      </c>
      <c r="G89" s="401" t="s">
        <v>819</v>
      </c>
      <c r="H89" s="401" t="s">
        <v>628</v>
      </c>
      <c r="I89" s="401"/>
      <c r="J89" s="401" t="s">
        <v>1004</v>
      </c>
      <c r="K89" s="401"/>
      <c r="L89" s="401"/>
      <c r="M89" s="401">
        <v>2454</v>
      </c>
      <c r="N89" s="607">
        <f t="shared" si="1"/>
        <v>2454</v>
      </c>
      <c r="O89" s="401"/>
      <c r="BA89" s="25"/>
      <c r="BB89" s="54"/>
      <c r="BC89" s="54"/>
      <c r="BD89" s="54"/>
      <c r="BE89" s="54"/>
      <c r="BF89" s="54"/>
      <c r="BG89" s="54"/>
      <c r="BH89" s="54"/>
      <c r="BI89" s="54"/>
      <c r="BJ89" s="54"/>
      <c r="BK89" s="54"/>
      <c r="BL89" s="54"/>
      <c r="BM89" s="389" t="s">
        <v>608</v>
      </c>
      <c r="BN89" s="54"/>
      <c r="BO89" s="54"/>
      <c r="BP89" s="54"/>
      <c r="BQ89" s="54"/>
      <c r="BR89" s="54"/>
      <c r="BS89" s="54"/>
      <c r="BT89" s="54"/>
      <c r="BU89" s="54"/>
      <c r="BV89" s="54"/>
      <c r="BW89" s="54"/>
      <c r="BX89" s="54"/>
      <c r="BY89" s="54"/>
      <c r="BZ89" s="54"/>
      <c r="CA89" s="54"/>
      <c r="CB89" s="54"/>
      <c r="CC89" s="54"/>
      <c r="CD89" s="54"/>
      <c r="CE89" s="54"/>
      <c r="CF89" s="54"/>
      <c r="CG89" s="54"/>
      <c r="CH89" s="54"/>
    </row>
    <row r="90" spans="1:86">
      <c r="A90" s="401" t="s">
        <v>338</v>
      </c>
      <c r="B90" s="401" t="s">
        <v>338</v>
      </c>
      <c r="C90" s="401"/>
      <c r="D90" s="401">
        <v>2016</v>
      </c>
      <c r="E90" s="401" t="s">
        <v>22</v>
      </c>
      <c r="F90" s="401" t="s">
        <v>7</v>
      </c>
      <c r="G90" s="401" t="s">
        <v>774</v>
      </c>
      <c r="H90" s="401" t="s">
        <v>557</v>
      </c>
      <c r="I90" s="401"/>
      <c r="J90" s="401" t="s">
        <v>1007</v>
      </c>
      <c r="K90" s="401"/>
      <c r="L90" s="401"/>
      <c r="M90" s="401">
        <v>80</v>
      </c>
      <c r="N90" s="607">
        <f t="shared" si="1"/>
        <v>80</v>
      </c>
      <c r="O90" s="401"/>
      <c r="BA90" s="25"/>
      <c r="BB90" s="54"/>
      <c r="BC90" s="54"/>
      <c r="BD90" s="54"/>
      <c r="BE90" s="54"/>
      <c r="BF90" s="54"/>
      <c r="BG90" s="54"/>
      <c r="BH90" s="54"/>
      <c r="BI90" s="54"/>
      <c r="BJ90" s="54"/>
      <c r="BK90" s="54"/>
      <c r="BL90" s="54"/>
      <c r="BM90" s="389" t="s">
        <v>609</v>
      </c>
      <c r="BN90" s="54"/>
      <c r="BO90" s="54"/>
      <c r="BP90" s="54"/>
      <c r="BQ90" s="54"/>
      <c r="BR90" s="54"/>
      <c r="BS90" s="54"/>
      <c r="BT90" s="54"/>
      <c r="BU90" s="54"/>
      <c r="BV90" s="54"/>
      <c r="BW90" s="54"/>
      <c r="BX90" s="54"/>
      <c r="BY90" s="54"/>
      <c r="BZ90" s="54"/>
      <c r="CA90" s="54"/>
      <c r="CB90" s="54"/>
      <c r="CC90" s="54"/>
      <c r="CD90" s="54"/>
      <c r="CE90" s="54"/>
      <c r="CF90" s="54"/>
      <c r="CG90" s="54"/>
      <c r="CH90" s="54"/>
    </row>
    <row r="91" spans="1:86">
      <c r="A91" s="401" t="s">
        <v>338</v>
      </c>
      <c r="B91" s="401" t="s">
        <v>338</v>
      </c>
      <c r="C91" s="401"/>
      <c r="D91" s="401">
        <v>2016</v>
      </c>
      <c r="E91" s="401" t="s">
        <v>22</v>
      </c>
      <c r="F91" s="401" t="s">
        <v>7</v>
      </c>
      <c r="G91" s="401" t="s">
        <v>776</v>
      </c>
      <c r="H91" s="401" t="s">
        <v>557</v>
      </c>
      <c r="I91" s="401"/>
      <c r="J91" s="401" t="s">
        <v>1007</v>
      </c>
      <c r="K91" s="401"/>
      <c r="L91" s="401"/>
      <c r="M91" s="401">
        <v>286</v>
      </c>
      <c r="N91" s="607">
        <f t="shared" si="1"/>
        <v>286</v>
      </c>
      <c r="O91" s="401"/>
      <c r="BA91" s="25"/>
      <c r="BB91" s="54"/>
      <c r="BC91" s="54"/>
      <c r="BD91" s="54"/>
      <c r="BE91" s="54"/>
      <c r="BF91" s="54"/>
      <c r="BG91" s="54"/>
      <c r="BH91" s="54"/>
      <c r="BI91" s="54"/>
      <c r="BJ91" s="54"/>
      <c r="BK91" s="54"/>
      <c r="BL91" s="54"/>
      <c r="BM91" s="389" t="s">
        <v>611</v>
      </c>
      <c r="BN91" s="54"/>
      <c r="BO91" s="54"/>
      <c r="BP91" s="54"/>
      <c r="BQ91" s="54"/>
      <c r="BR91" s="54"/>
      <c r="BS91" s="54"/>
      <c r="BT91" s="54"/>
      <c r="BU91" s="54"/>
      <c r="BV91" s="54"/>
      <c r="BW91" s="54"/>
      <c r="BX91" s="54"/>
      <c r="BY91" s="54"/>
      <c r="BZ91" s="54"/>
      <c r="CA91" s="54"/>
      <c r="CB91" s="54"/>
      <c r="CC91" s="54"/>
      <c r="CD91" s="54"/>
      <c r="CE91" s="54"/>
      <c r="CF91" s="54"/>
      <c r="CG91" s="54"/>
      <c r="CH91" s="54"/>
    </row>
    <row r="92" spans="1:86">
      <c r="A92" s="401" t="s">
        <v>338</v>
      </c>
      <c r="B92" s="401" t="s">
        <v>338</v>
      </c>
      <c r="C92" s="401"/>
      <c r="D92" s="401">
        <v>2016</v>
      </c>
      <c r="E92" s="401" t="s">
        <v>22</v>
      </c>
      <c r="F92" s="401" t="s">
        <v>7</v>
      </c>
      <c r="G92" s="401" t="s">
        <v>776</v>
      </c>
      <c r="H92" s="401" t="s">
        <v>628</v>
      </c>
      <c r="I92" s="401"/>
      <c r="J92" s="401" t="s">
        <v>1007</v>
      </c>
      <c r="K92" s="401"/>
      <c r="L92" s="401"/>
      <c r="M92" s="401">
        <v>11</v>
      </c>
      <c r="N92" s="607">
        <f t="shared" si="1"/>
        <v>11</v>
      </c>
      <c r="O92" s="401"/>
      <c r="BA92" s="25"/>
      <c r="BB92" s="54"/>
      <c r="BC92" s="54"/>
      <c r="BD92" s="54"/>
      <c r="BE92" s="54"/>
      <c r="BF92" s="54"/>
      <c r="BG92" s="54"/>
      <c r="BH92" s="54"/>
      <c r="BI92" s="54"/>
      <c r="BJ92" s="54"/>
      <c r="BK92" s="54"/>
      <c r="BL92" s="54"/>
      <c r="BM92" s="389" t="s">
        <v>612</v>
      </c>
      <c r="BN92" s="54"/>
      <c r="BO92" s="54"/>
      <c r="BP92" s="54"/>
      <c r="BQ92" s="54"/>
      <c r="BR92" s="54"/>
      <c r="BS92" s="54"/>
      <c r="BT92" s="54"/>
      <c r="BU92" s="54"/>
      <c r="BV92" s="54"/>
      <c r="BW92" s="54"/>
      <c r="BX92" s="54"/>
      <c r="BY92" s="54"/>
      <c r="BZ92" s="54"/>
      <c r="CA92" s="54"/>
      <c r="CB92" s="54"/>
      <c r="CC92" s="54"/>
      <c r="CD92" s="54"/>
      <c r="CE92" s="54"/>
      <c r="CF92" s="54"/>
      <c r="CG92" s="54"/>
      <c r="CH92" s="54"/>
    </row>
    <row r="93" spans="1:86">
      <c r="A93" s="401" t="s">
        <v>338</v>
      </c>
      <c r="B93" s="401" t="s">
        <v>338</v>
      </c>
      <c r="C93" s="401"/>
      <c r="D93" s="401">
        <v>2016</v>
      </c>
      <c r="E93" s="401" t="s">
        <v>22</v>
      </c>
      <c r="F93" s="401" t="s">
        <v>7</v>
      </c>
      <c r="G93" s="401" t="s">
        <v>775</v>
      </c>
      <c r="H93" s="401" t="s">
        <v>557</v>
      </c>
      <c r="I93" s="401"/>
      <c r="J93" s="401" t="s">
        <v>1007</v>
      </c>
      <c r="K93" s="401"/>
      <c r="L93" s="401"/>
      <c r="M93" s="401">
        <v>42</v>
      </c>
      <c r="N93" s="607">
        <f t="shared" si="1"/>
        <v>42</v>
      </c>
      <c r="O93" s="401"/>
      <c r="BA93" s="25"/>
      <c r="BB93" s="54"/>
      <c r="BC93" s="54"/>
      <c r="BD93" s="54"/>
      <c r="BE93" s="54"/>
      <c r="BF93" s="54"/>
      <c r="BG93" s="54"/>
      <c r="BH93" s="54"/>
      <c r="BI93" s="54"/>
      <c r="BJ93" s="54"/>
      <c r="BK93" s="54"/>
      <c r="BL93" s="54"/>
      <c r="BM93" s="389" t="s">
        <v>1528</v>
      </c>
      <c r="BN93" s="54"/>
      <c r="BO93" s="54"/>
      <c r="BP93" s="54"/>
      <c r="BQ93" s="54"/>
      <c r="BR93" s="54"/>
      <c r="BS93" s="54"/>
      <c r="BT93" s="54"/>
      <c r="BU93" s="54"/>
      <c r="BV93" s="54"/>
      <c r="BW93" s="54"/>
      <c r="BX93" s="54"/>
      <c r="BY93" s="54"/>
      <c r="BZ93" s="54"/>
      <c r="CA93" s="54"/>
      <c r="CB93" s="54"/>
      <c r="CC93" s="54"/>
      <c r="CD93" s="54"/>
      <c r="CE93" s="54"/>
      <c r="CF93" s="54"/>
      <c r="CG93" s="54"/>
      <c r="CH93" s="54"/>
    </row>
    <row r="94" spans="1:86">
      <c r="A94" s="401" t="s">
        <v>338</v>
      </c>
      <c r="B94" s="401" t="s">
        <v>338</v>
      </c>
      <c r="C94" s="401"/>
      <c r="D94" s="401">
        <v>2016</v>
      </c>
      <c r="E94" s="401" t="s">
        <v>20</v>
      </c>
      <c r="F94" s="401" t="s">
        <v>7</v>
      </c>
      <c r="G94" s="401" t="s">
        <v>826</v>
      </c>
      <c r="H94" s="401" t="s">
        <v>503</v>
      </c>
      <c r="I94" s="401"/>
      <c r="J94" s="401" t="s">
        <v>1007</v>
      </c>
      <c r="K94" s="401"/>
      <c r="L94" s="401"/>
      <c r="M94" s="401">
        <v>230</v>
      </c>
      <c r="N94" s="607">
        <f t="shared" si="1"/>
        <v>230</v>
      </c>
      <c r="O94" s="401"/>
      <c r="BA94" s="25"/>
      <c r="BB94" s="54"/>
      <c r="BC94" s="54"/>
      <c r="BD94" s="54"/>
      <c r="BE94" s="54"/>
      <c r="BF94" s="54"/>
      <c r="BG94" s="54"/>
      <c r="BH94" s="54"/>
      <c r="BI94" s="54"/>
      <c r="BJ94" s="54"/>
      <c r="BK94" s="54"/>
      <c r="BL94" s="54"/>
      <c r="BM94" s="389" t="s">
        <v>613</v>
      </c>
      <c r="BN94" s="54"/>
      <c r="BO94" s="54"/>
      <c r="BP94" s="54"/>
      <c r="BQ94" s="54"/>
      <c r="BR94" s="54"/>
      <c r="BS94" s="54"/>
      <c r="BT94" s="54"/>
      <c r="BU94" s="54"/>
      <c r="BV94" s="54"/>
      <c r="BW94" s="54"/>
      <c r="BX94" s="54"/>
      <c r="BY94" s="54"/>
      <c r="BZ94" s="54"/>
      <c r="CA94" s="54"/>
      <c r="CB94" s="54"/>
      <c r="CC94" s="54"/>
      <c r="CD94" s="54"/>
      <c r="CE94" s="54"/>
      <c r="CF94" s="54"/>
      <c r="CG94" s="54"/>
      <c r="CH94" s="54"/>
    </row>
    <row r="95" spans="1:86">
      <c r="A95" s="401" t="s">
        <v>338</v>
      </c>
      <c r="B95" s="401" t="s">
        <v>338</v>
      </c>
      <c r="C95" s="401"/>
      <c r="D95" s="401">
        <v>2016</v>
      </c>
      <c r="E95" s="401" t="s">
        <v>20</v>
      </c>
      <c r="F95" s="401" t="s">
        <v>7</v>
      </c>
      <c r="G95" s="401" t="s">
        <v>827</v>
      </c>
      <c r="H95" s="401" t="s">
        <v>1503</v>
      </c>
      <c r="I95" s="401"/>
      <c r="J95" s="401" t="s">
        <v>1015</v>
      </c>
      <c r="K95" s="401"/>
      <c r="L95" s="401">
        <v>4</v>
      </c>
      <c r="M95" s="401"/>
      <c r="N95" s="607">
        <f t="shared" si="1"/>
        <v>4</v>
      </c>
      <c r="O95" s="401"/>
      <c r="BA95" s="25"/>
      <c r="BB95" s="54"/>
      <c r="BC95" s="54"/>
      <c r="BD95" s="54"/>
      <c r="BE95" s="54"/>
      <c r="BF95" s="54"/>
      <c r="BG95" s="54"/>
      <c r="BH95" s="54"/>
      <c r="BI95" s="54"/>
      <c r="BJ95" s="54"/>
      <c r="BK95" s="54"/>
      <c r="BL95" s="54"/>
      <c r="BM95" s="389" t="s">
        <v>1529</v>
      </c>
      <c r="BN95" s="54"/>
      <c r="BO95" s="54"/>
      <c r="BP95" s="54"/>
      <c r="BQ95" s="54"/>
      <c r="BR95" s="54"/>
      <c r="BS95" s="54"/>
      <c r="BT95" s="54"/>
      <c r="BU95" s="54"/>
      <c r="BV95" s="54"/>
      <c r="BW95" s="54"/>
      <c r="BX95" s="54"/>
      <c r="BY95" s="54"/>
      <c r="BZ95" s="54"/>
      <c r="CA95" s="54"/>
      <c r="CB95" s="54"/>
      <c r="CC95" s="54"/>
      <c r="CD95" s="54"/>
      <c r="CE95" s="54"/>
      <c r="CF95" s="54"/>
      <c r="CG95" s="54"/>
      <c r="CH95" s="54"/>
    </row>
    <row r="96" spans="1:86">
      <c r="A96" s="401" t="s">
        <v>338</v>
      </c>
      <c r="B96" s="401" t="s">
        <v>338</v>
      </c>
      <c r="C96" s="401"/>
      <c r="D96" s="401">
        <v>2016</v>
      </c>
      <c r="E96" s="401" t="s">
        <v>20</v>
      </c>
      <c r="F96" s="401" t="s">
        <v>7</v>
      </c>
      <c r="G96" s="401" t="s">
        <v>827</v>
      </c>
      <c r="H96" s="401" t="s">
        <v>1503</v>
      </c>
      <c r="I96" s="401"/>
      <c r="J96" s="401" t="s">
        <v>1020</v>
      </c>
      <c r="K96" s="401"/>
      <c r="L96" s="401">
        <v>6</v>
      </c>
      <c r="M96" s="401"/>
      <c r="N96" s="607">
        <f t="shared" si="1"/>
        <v>6</v>
      </c>
      <c r="O96" s="401"/>
      <c r="BA96" s="25"/>
      <c r="BB96" s="54"/>
      <c r="BC96" s="54"/>
      <c r="BD96" s="54"/>
      <c r="BE96" s="54"/>
      <c r="BF96" s="54"/>
      <c r="BG96" s="54"/>
      <c r="BH96" s="54"/>
      <c r="BI96" s="54"/>
      <c r="BJ96" s="54"/>
      <c r="BK96" s="54"/>
      <c r="BL96" s="54"/>
      <c r="BM96" s="389" t="s">
        <v>618</v>
      </c>
      <c r="BN96" s="54"/>
      <c r="BO96" s="54"/>
      <c r="BP96" s="54"/>
      <c r="BQ96" s="54"/>
      <c r="BR96" s="54"/>
      <c r="BS96" s="54"/>
      <c r="BT96" s="54"/>
      <c r="BU96" s="54"/>
      <c r="BV96" s="54"/>
      <c r="BW96" s="54"/>
      <c r="BX96" s="54"/>
      <c r="BY96" s="54"/>
      <c r="BZ96" s="54"/>
      <c r="CA96" s="54"/>
      <c r="CB96" s="54"/>
      <c r="CC96" s="54"/>
      <c r="CD96" s="54"/>
      <c r="CE96" s="54"/>
      <c r="CF96" s="54"/>
      <c r="CG96" s="54"/>
      <c r="CH96" s="54"/>
    </row>
    <row r="97" spans="1:86">
      <c r="A97" s="401" t="s">
        <v>338</v>
      </c>
      <c r="B97" s="401" t="s">
        <v>338</v>
      </c>
      <c r="C97" s="401"/>
      <c r="D97" s="401">
        <v>2016</v>
      </c>
      <c r="E97" s="401" t="s">
        <v>20</v>
      </c>
      <c r="F97" s="401" t="s">
        <v>7</v>
      </c>
      <c r="G97" s="401" t="s">
        <v>827</v>
      </c>
      <c r="H97" s="401" t="s">
        <v>1506</v>
      </c>
      <c r="I97" s="401"/>
      <c r="J97" s="401" t="s">
        <v>1015</v>
      </c>
      <c r="K97" s="401"/>
      <c r="L97" s="401">
        <v>1</v>
      </c>
      <c r="M97" s="401"/>
      <c r="N97" s="607">
        <f t="shared" si="1"/>
        <v>1</v>
      </c>
      <c r="O97" s="401"/>
      <c r="BA97" s="25"/>
      <c r="BB97" s="54"/>
      <c r="BC97" s="54"/>
      <c r="BD97" s="54"/>
      <c r="BE97" s="54"/>
      <c r="BF97" s="54"/>
      <c r="BG97" s="54"/>
      <c r="BH97" s="54"/>
      <c r="BI97" s="54"/>
      <c r="BJ97" s="54"/>
      <c r="BK97" s="54"/>
      <c r="BL97" s="54"/>
      <c r="BM97" s="389" t="s">
        <v>619</v>
      </c>
      <c r="BN97" s="54"/>
      <c r="BO97" s="54"/>
      <c r="BP97" s="54"/>
      <c r="BQ97" s="54"/>
      <c r="BR97" s="54"/>
      <c r="BS97" s="54"/>
      <c r="BT97" s="54"/>
      <c r="BU97" s="54"/>
      <c r="BV97" s="54"/>
      <c r="BW97" s="54"/>
      <c r="BX97" s="54"/>
      <c r="BY97" s="54"/>
      <c r="BZ97" s="54"/>
      <c r="CA97" s="54"/>
      <c r="CB97" s="54"/>
      <c r="CC97" s="54"/>
      <c r="CD97" s="54"/>
      <c r="CE97" s="54"/>
      <c r="CF97" s="54"/>
      <c r="CG97" s="54"/>
      <c r="CH97" s="54"/>
    </row>
    <row r="98" spans="1:86">
      <c r="A98" s="401" t="s">
        <v>338</v>
      </c>
      <c r="B98" s="401" t="s">
        <v>338</v>
      </c>
      <c r="C98" s="401"/>
      <c r="D98" s="401">
        <v>2016</v>
      </c>
      <c r="E98" s="401" t="s">
        <v>20</v>
      </c>
      <c r="F98" s="401" t="s">
        <v>7</v>
      </c>
      <c r="G98" s="401" t="s">
        <v>827</v>
      </c>
      <c r="H98" s="401" t="s">
        <v>1506</v>
      </c>
      <c r="I98" s="401"/>
      <c r="J98" s="401" t="s">
        <v>1014</v>
      </c>
      <c r="K98" s="401"/>
      <c r="L98" s="401">
        <v>1</v>
      </c>
      <c r="M98" s="401"/>
      <c r="N98" s="607">
        <f t="shared" si="1"/>
        <v>1</v>
      </c>
      <c r="O98" s="401"/>
      <c r="BA98" s="25"/>
      <c r="BB98" s="54"/>
      <c r="BC98" s="54"/>
      <c r="BD98" s="54"/>
      <c r="BE98" s="54"/>
      <c r="BF98" s="54"/>
      <c r="BG98" s="54"/>
      <c r="BH98" s="54"/>
      <c r="BI98" s="54"/>
      <c r="BJ98" s="54"/>
      <c r="BK98" s="54"/>
      <c r="BL98" s="54"/>
      <c r="BM98" s="54" t="s">
        <v>620</v>
      </c>
      <c r="BN98" s="54"/>
      <c r="BO98" s="54"/>
      <c r="BP98" s="54"/>
      <c r="BQ98" s="54"/>
      <c r="BR98" s="54"/>
      <c r="BS98" s="54"/>
      <c r="BT98" s="54"/>
      <c r="BU98" s="54"/>
      <c r="BV98" s="54"/>
      <c r="BW98" s="54"/>
      <c r="BX98" s="54"/>
      <c r="BY98" s="54"/>
      <c r="BZ98" s="54"/>
      <c r="CA98" s="54"/>
      <c r="CB98" s="54"/>
      <c r="CC98" s="54"/>
      <c r="CD98" s="54"/>
      <c r="CE98" s="54"/>
      <c r="CF98" s="54"/>
      <c r="CG98" s="54"/>
      <c r="CH98" s="54"/>
    </row>
    <row r="99" spans="1:86">
      <c r="A99" s="401" t="s">
        <v>338</v>
      </c>
      <c r="B99" s="401" t="s">
        <v>338</v>
      </c>
      <c r="C99" s="401"/>
      <c r="D99" s="401">
        <v>2016</v>
      </c>
      <c r="E99" s="401" t="s">
        <v>20</v>
      </c>
      <c r="F99" s="401" t="s">
        <v>7</v>
      </c>
      <c r="G99" s="401" t="s">
        <v>827</v>
      </c>
      <c r="H99" s="401" t="s">
        <v>841</v>
      </c>
      <c r="I99" s="401"/>
      <c r="J99" s="401" t="s">
        <v>1012</v>
      </c>
      <c r="K99" s="401"/>
      <c r="L99" s="401">
        <v>2</v>
      </c>
      <c r="M99" s="401"/>
      <c r="N99" s="607">
        <f t="shared" si="1"/>
        <v>2</v>
      </c>
      <c r="O99" s="401"/>
      <c r="BA99" s="25"/>
      <c r="BB99" s="54"/>
      <c r="BC99" s="54"/>
      <c r="BD99" s="54"/>
      <c r="BE99" s="54"/>
      <c r="BF99" s="54"/>
      <c r="BG99" s="54"/>
      <c r="BH99" s="54"/>
      <c r="BI99" s="54"/>
      <c r="BJ99" s="54"/>
      <c r="BK99" s="54"/>
      <c r="BL99" s="54"/>
      <c r="BM99" s="389" t="s">
        <v>80</v>
      </c>
      <c r="BN99" s="54"/>
      <c r="BO99" s="54"/>
      <c r="BP99" s="54"/>
      <c r="BQ99" s="54"/>
      <c r="BR99" s="54"/>
      <c r="BS99" s="54"/>
      <c r="BT99" s="54"/>
      <c r="BU99" s="54"/>
      <c r="BV99" s="54"/>
      <c r="BW99" s="54"/>
      <c r="BX99" s="54"/>
      <c r="BY99" s="54"/>
      <c r="BZ99" s="54"/>
      <c r="CA99" s="54"/>
      <c r="CB99" s="54"/>
      <c r="CC99" s="54"/>
      <c r="CD99" s="54"/>
      <c r="CE99" s="54"/>
      <c r="CF99" s="54"/>
      <c r="CG99" s="54"/>
      <c r="CH99" s="54"/>
    </row>
    <row r="100" spans="1:86">
      <c r="A100" s="401" t="s">
        <v>338</v>
      </c>
      <c r="B100" s="401" t="s">
        <v>338</v>
      </c>
      <c r="C100" s="401"/>
      <c r="D100" s="401">
        <v>2016</v>
      </c>
      <c r="E100" s="401" t="s">
        <v>20</v>
      </c>
      <c r="F100" s="401" t="s">
        <v>7</v>
      </c>
      <c r="G100" s="401" t="s">
        <v>827</v>
      </c>
      <c r="H100" s="401" t="s">
        <v>841</v>
      </c>
      <c r="I100" s="401"/>
      <c r="J100" s="401" t="s">
        <v>1013</v>
      </c>
      <c r="K100" s="401"/>
      <c r="L100" s="401">
        <v>76</v>
      </c>
      <c r="M100" s="401"/>
      <c r="N100" s="607">
        <f t="shared" si="1"/>
        <v>76</v>
      </c>
      <c r="O100" s="401"/>
      <c r="BA100" s="25"/>
      <c r="BB100" s="54"/>
      <c r="BC100" s="54"/>
      <c r="BD100" s="54"/>
      <c r="BE100" s="54"/>
      <c r="BF100" s="54"/>
      <c r="BG100" s="54"/>
      <c r="BH100" s="54"/>
      <c r="BI100" s="54"/>
      <c r="BJ100" s="54"/>
      <c r="BK100" s="54"/>
      <c r="BL100" s="54"/>
      <c r="BM100" s="54" t="s">
        <v>621</v>
      </c>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1:86">
      <c r="A101" s="401" t="s">
        <v>338</v>
      </c>
      <c r="B101" s="401" t="s">
        <v>338</v>
      </c>
      <c r="C101" s="401"/>
      <c r="D101" s="401">
        <v>2016</v>
      </c>
      <c r="E101" s="401" t="s">
        <v>20</v>
      </c>
      <c r="F101" s="401" t="s">
        <v>7</v>
      </c>
      <c r="G101" s="401" t="s">
        <v>827</v>
      </c>
      <c r="H101" s="401" t="s">
        <v>841</v>
      </c>
      <c r="I101" s="401"/>
      <c r="J101" s="401" t="s">
        <v>1036</v>
      </c>
      <c r="K101" s="401"/>
      <c r="L101" s="401">
        <v>1</v>
      </c>
      <c r="M101" s="401"/>
      <c r="N101" s="607">
        <f t="shared" si="1"/>
        <v>1</v>
      </c>
      <c r="O101" s="401"/>
      <c r="BA101" s="25"/>
      <c r="BB101" s="54"/>
      <c r="BC101" s="54"/>
      <c r="BD101" s="54"/>
      <c r="BE101" s="54"/>
      <c r="BF101" s="54"/>
      <c r="BG101" s="54"/>
      <c r="BH101" s="54"/>
      <c r="BI101" s="54"/>
      <c r="BJ101" s="54"/>
      <c r="BK101" s="54"/>
      <c r="BL101" s="54"/>
      <c r="BM101" s="389" t="s">
        <v>622</v>
      </c>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1:86">
      <c r="A102" s="401" t="s">
        <v>338</v>
      </c>
      <c r="B102" s="401" t="s">
        <v>338</v>
      </c>
      <c r="C102" s="401"/>
      <c r="D102" s="401">
        <v>2016</v>
      </c>
      <c r="E102" s="401" t="s">
        <v>20</v>
      </c>
      <c r="F102" s="401" t="s">
        <v>7</v>
      </c>
      <c r="G102" s="401" t="s">
        <v>827</v>
      </c>
      <c r="H102" s="401" t="s">
        <v>841</v>
      </c>
      <c r="I102" s="401"/>
      <c r="J102" s="401" t="s">
        <v>1015</v>
      </c>
      <c r="K102" s="401"/>
      <c r="L102" s="401">
        <v>546</v>
      </c>
      <c r="M102" s="401"/>
      <c r="N102" s="607">
        <f t="shared" si="1"/>
        <v>546</v>
      </c>
      <c r="O102" s="401"/>
      <c r="BA102" s="25"/>
      <c r="BB102" s="54"/>
      <c r="BC102" s="54"/>
      <c r="BD102" s="54"/>
      <c r="BE102" s="54"/>
      <c r="BF102" s="54"/>
      <c r="BG102" s="54"/>
      <c r="BH102" s="54"/>
      <c r="BI102" s="54"/>
      <c r="BJ102" s="54"/>
      <c r="BK102" s="54"/>
      <c r="BL102" s="54"/>
      <c r="BM102" s="389" t="s">
        <v>623</v>
      </c>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1:86">
      <c r="A103" s="401" t="s">
        <v>338</v>
      </c>
      <c r="B103" s="401" t="s">
        <v>338</v>
      </c>
      <c r="C103" s="401"/>
      <c r="D103" s="401">
        <v>2016</v>
      </c>
      <c r="E103" s="401" t="s">
        <v>20</v>
      </c>
      <c r="F103" s="401" t="s">
        <v>7</v>
      </c>
      <c r="G103" s="401" t="s">
        <v>827</v>
      </c>
      <c r="H103" s="401" t="s">
        <v>841</v>
      </c>
      <c r="I103" s="401"/>
      <c r="J103" s="401" t="s">
        <v>1014</v>
      </c>
      <c r="K103" s="401"/>
      <c r="L103" s="401">
        <v>16</v>
      </c>
      <c r="M103" s="401"/>
      <c r="N103" s="607">
        <f t="shared" si="1"/>
        <v>16</v>
      </c>
      <c r="O103" s="401"/>
      <c r="BA103" s="25"/>
      <c r="BB103" s="54"/>
      <c r="BC103" s="54"/>
      <c r="BD103" s="54"/>
      <c r="BE103" s="54"/>
      <c r="BF103" s="54"/>
      <c r="BG103" s="54"/>
      <c r="BH103" s="54"/>
      <c r="BI103" s="54"/>
      <c r="BJ103" s="54"/>
      <c r="BK103" s="54"/>
      <c r="BL103" s="54"/>
      <c r="BM103" s="389" t="s">
        <v>624</v>
      </c>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1:86">
      <c r="A104" s="401" t="s">
        <v>338</v>
      </c>
      <c r="B104" s="401" t="s">
        <v>338</v>
      </c>
      <c r="C104" s="401"/>
      <c r="D104" s="401">
        <v>2016</v>
      </c>
      <c r="E104" s="401" t="s">
        <v>20</v>
      </c>
      <c r="F104" s="401" t="s">
        <v>7</v>
      </c>
      <c r="G104" s="401" t="s">
        <v>827</v>
      </c>
      <c r="H104" s="401" t="s">
        <v>841</v>
      </c>
      <c r="I104" s="401"/>
      <c r="J104" s="401" t="s">
        <v>1020</v>
      </c>
      <c r="K104" s="401"/>
      <c r="L104" s="401">
        <v>1</v>
      </c>
      <c r="M104" s="401"/>
      <c r="N104" s="607">
        <f t="shared" si="1"/>
        <v>1</v>
      </c>
      <c r="O104" s="401"/>
      <c r="BA104" s="25"/>
      <c r="BB104" s="54"/>
      <c r="BC104" s="54"/>
      <c r="BD104" s="54"/>
      <c r="BE104" s="54"/>
      <c r="BF104" s="54"/>
      <c r="BG104" s="54"/>
      <c r="BH104" s="54"/>
      <c r="BI104" s="54"/>
      <c r="BJ104" s="54"/>
      <c r="BK104" s="54"/>
      <c r="BL104" s="54"/>
      <c r="BM104" s="389" t="s">
        <v>625</v>
      </c>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1:86">
      <c r="A105" s="401" t="s">
        <v>338</v>
      </c>
      <c r="B105" s="401" t="s">
        <v>338</v>
      </c>
      <c r="C105" s="401"/>
      <c r="D105" s="401">
        <v>2016</v>
      </c>
      <c r="E105" s="401" t="s">
        <v>20</v>
      </c>
      <c r="F105" s="401" t="s">
        <v>7</v>
      </c>
      <c r="G105" s="401" t="s">
        <v>827</v>
      </c>
      <c r="H105" s="401" t="s">
        <v>1507</v>
      </c>
      <c r="I105" s="401"/>
      <c r="J105" s="401" t="s">
        <v>981</v>
      </c>
      <c r="K105" s="401"/>
      <c r="L105" s="401"/>
      <c r="M105" s="401">
        <v>3123</v>
      </c>
      <c r="N105" s="607">
        <f t="shared" si="1"/>
        <v>3123</v>
      </c>
      <c r="O105" s="401"/>
      <c r="BA105" s="25"/>
      <c r="BB105" s="54"/>
      <c r="BC105" s="54"/>
      <c r="BD105" s="54"/>
      <c r="BE105" s="54"/>
      <c r="BF105" s="54"/>
      <c r="BG105" s="54"/>
      <c r="BH105" s="54"/>
      <c r="BI105" s="54"/>
      <c r="BJ105" s="54"/>
      <c r="BK105" s="54"/>
      <c r="BL105" s="54"/>
      <c r="BM105" s="389" t="s">
        <v>626</v>
      </c>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1:86">
      <c r="A106" s="401" t="s">
        <v>338</v>
      </c>
      <c r="B106" s="401" t="s">
        <v>338</v>
      </c>
      <c r="C106" s="401"/>
      <c r="D106" s="401">
        <v>2016</v>
      </c>
      <c r="E106" s="401" t="s">
        <v>20</v>
      </c>
      <c r="F106" s="401" t="s">
        <v>7</v>
      </c>
      <c r="G106" s="401" t="s">
        <v>827</v>
      </c>
      <c r="H106" s="401" t="s">
        <v>1542</v>
      </c>
      <c r="I106" s="401"/>
      <c r="J106" s="401" t="s">
        <v>981</v>
      </c>
      <c r="K106" s="401"/>
      <c r="L106" s="401"/>
      <c r="M106" s="401">
        <v>2454</v>
      </c>
      <c r="N106" s="607">
        <f t="shared" si="1"/>
        <v>2454</v>
      </c>
      <c r="O106" s="401"/>
      <c r="BA106" s="25"/>
      <c r="BB106" s="54"/>
      <c r="BC106" s="54"/>
      <c r="BD106" s="54"/>
      <c r="BE106" s="54"/>
      <c r="BF106" s="54"/>
      <c r="BG106" s="54"/>
      <c r="BH106" s="54"/>
      <c r="BI106" s="54"/>
      <c r="BJ106" s="54"/>
      <c r="BK106" s="54"/>
      <c r="BL106" s="54"/>
      <c r="BM106" s="389" t="s">
        <v>627</v>
      </c>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1:86">
      <c r="A107" s="401" t="s">
        <v>338</v>
      </c>
      <c r="B107" s="401" t="s">
        <v>338</v>
      </c>
      <c r="C107" s="401"/>
      <c r="D107" s="401">
        <v>2016</v>
      </c>
      <c r="E107" s="401" t="s">
        <v>20</v>
      </c>
      <c r="F107" s="401" t="s">
        <v>7</v>
      </c>
      <c r="G107" s="401" t="s">
        <v>827</v>
      </c>
      <c r="H107" s="401" t="s">
        <v>1508</v>
      </c>
      <c r="I107" s="401"/>
      <c r="J107" s="401" t="s">
        <v>1015</v>
      </c>
      <c r="K107" s="401"/>
      <c r="L107" s="401">
        <v>3</v>
      </c>
      <c r="M107" s="401">
        <v>3</v>
      </c>
      <c r="N107" s="607">
        <f t="shared" si="1"/>
        <v>6</v>
      </c>
      <c r="O107" s="401"/>
      <c r="BA107" s="25"/>
      <c r="BB107" s="54"/>
      <c r="BC107" s="54"/>
      <c r="BD107" s="54"/>
      <c r="BE107" s="54"/>
      <c r="BF107" s="54"/>
      <c r="BG107" s="54"/>
      <c r="BH107" s="54"/>
      <c r="BI107" s="54"/>
      <c r="BJ107" s="54"/>
      <c r="BK107" s="54"/>
      <c r="BL107" s="54"/>
      <c r="BM107" s="54" t="s">
        <v>629</v>
      </c>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1:86">
      <c r="A108" s="401" t="s">
        <v>338</v>
      </c>
      <c r="B108" s="401" t="s">
        <v>338</v>
      </c>
      <c r="C108" s="401"/>
      <c r="D108" s="401">
        <v>2016</v>
      </c>
      <c r="E108" s="401" t="s">
        <v>20</v>
      </c>
      <c r="F108" s="401" t="s">
        <v>7</v>
      </c>
      <c r="G108" s="401" t="s">
        <v>827</v>
      </c>
      <c r="H108" s="401" t="s">
        <v>1543</v>
      </c>
      <c r="I108" s="401"/>
      <c r="J108" s="401" t="s">
        <v>1015</v>
      </c>
      <c r="K108" s="401"/>
      <c r="L108" s="401">
        <v>5</v>
      </c>
      <c r="M108" s="401"/>
      <c r="N108" s="607">
        <f t="shared" si="1"/>
        <v>5</v>
      </c>
      <c r="O108" s="401"/>
      <c r="BA108" s="25"/>
      <c r="BB108" s="54"/>
      <c r="BC108" s="54"/>
      <c r="BD108" s="54"/>
      <c r="BE108" s="54"/>
      <c r="BF108" s="54"/>
      <c r="BG108" s="54"/>
      <c r="BH108" s="54"/>
      <c r="BI108" s="54"/>
      <c r="BJ108" s="54"/>
      <c r="BK108" s="54"/>
      <c r="BL108" s="54"/>
      <c r="BM108" s="389" t="s">
        <v>631</v>
      </c>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1:86">
      <c r="A109" s="401" t="s">
        <v>338</v>
      </c>
      <c r="B109" s="401" t="s">
        <v>338</v>
      </c>
      <c r="C109" s="401"/>
      <c r="D109" s="401">
        <v>2016</v>
      </c>
      <c r="E109" s="401" t="s">
        <v>20</v>
      </c>
      <c r="F109" s="401" t="s">
        <v>7</v>
      </c>
      <c r="G109" s="401" t="s">
        <v>827</v>
      </c>
      <c r="H109" s="401" t="s">
        <v>1509</v>
      </c>
      <c r="I109" s="401"/>
      <c r="J109" s="401" t="s">
        <v>1013</v>
      </c>
      <c r="K109" s="401"/>
      <c r="L109" s="401">
        <v>749</v>
      </c>
      <c r="M109" s="401"/>
      <c r="N109" s="607">
        <f t="shared" si="1"/>
        <v>749</v>
      </c>
      <c r="O109" s="401"/>
      <c r="BA109" s="25"/>
      <c r="BB109" s="54"/>
      <c r="BC109" s="54"/>
      <c r="BD109" s="54"/>
      <c r="BE109" s="54"/>
      <c r="BF109" s="54"/>
      <c r="BG109" s="54"/>
      <c r="BH109" s="54"/>
      <c r="BI109" s="54"/>
      <c r="BJ109" s="54"/>
      <c r="BK109" s="54"/>
      <c r="BL109" s="54"/>
      <c r="BM109" s="389" t="s">
        <v>632</v>
      </c>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1:86">
      <c r="A110" s="401" t="s">
        <v>338</v>
      </c>
      <c r="B110" s="401" t="s">
        <v>338</v>
      </c>
      <c r="C110" s="401"/>
      <c r="D110" s="401">
        <v>2016</v>
      </c>
      <c r="E110" s="401" t="s">
        <v>20</v>
      </c>
      <c r="F110" s="401" t="s">
        <v>7</v>
      </c>
      <c r="G110" s="401" t="s">
        <v>827</v>
      </c>
      <c r="H110" s="401" t="s">
        <v>1509</v>
      </c>
      <c r="I110" s="401"/>
      <c r="J110" s="401" t="s">
        <v>1040</v>
      </c>
      <c r="K110" s="401"/>
      <c r="L110" s="401"/>
      <c r="M110" s="401">
        <v>3</v>
      </c>
      <c r="N110" s="607">
        <f t="shared" si="1"/>
        <v>3</v>
      </c>
      <c r="O110" s="401"/>
      <c r="BA110" s="25"/>
      <c r="BB110" s="54"/>
      <c r="BC110" s="54"/>
      <c r="BD110" s="54"/>
      <c r="BE110" s="54"/>
      <c r="BF110" s="54"/>
      <c r="BG110" s="54"/>
      <c r="BH110" s="54"/>
      <c r="BI110" s="54"/>
      <c r="BJ110" s="54"/>
      <c r="BK110" s="54"/>
      <c r="BL110" s="54"/>
      <c r="BM110" s="389" t="s">
        <v>633</v>
      </c>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1:86">
      <c r="A111" s="401" t="s">
        <v>338</v>
      </c>
      <c r="B111" s="401" t="s">
        <v>338</v>
      </c>
      <c r="C111" s="401"/>
      <c r="D111" s="401">
        <v>2016</v>
      </c>
      <c r="E111" s="401" t="s">
        <v>20</v>
      </c>
      <c r="F111" s="401" t="s">
        <v>7</v>
      </c>
      <c r="G111" s="401" t="s">
        <v>827</v>
      </c>
      <c r="H111" s="401" t="s">
        <v>1511</v>
      </c>
      <c r="I111" s="401"/>
      <c r="J111" s="401" t="s">
        <v>1015</v>
      </c>
      <c r="K111" s="401"/>
      <c r="L111" s="401">
        <v>9</v>
      </c>
      <c r="M111" s="401"/>
      <c r="N111" s="607">
        <f t="shared" si="1"/>
        <v>9</v>
      </c>
      <c r="O111" s="401"/>
      <c r="BA111" s="25"/>
      <c r="BB111" s="54"/>
      <c r="BC111" s="54"/>
      <c r="BD111" s="54"/>
      <c r="BE111" s="54"/>
      <c r="BF111" s="54"/>
      <c r="BG111" s="54"/>
      <c r="BH111" s="54"/>
      <c r="BI111" s="54"/>
      <c r="BJ111" s="54"/>
      <c r="BK111" s="54"/>
      <c r="BL111" s="54"/>
      <c r="BM111" s="389" t="s">
        <v>634</v>
      </c>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1:86">
      <c r="A112" s="401" t="s">
        <v>338</v>
      </c>
      <c r="B112" s="401" t="s">
        <v>338</v>
      </c>
      <c r="C112" s="401"/>
      <c r="D112" s="401">
        <v>2016</v>
      </c>
      <c r="E112" s="401" t="s">
        <v>20</v>
      </c>
      <c r="F112" s="401" t="s">
        <v>7</v>
      </c>
      <c r="G112" s="401" t="s">
        <v>827</v>
      </c>
      <c r="H112" s="401" t="s">
        <v>1512</v>
      </c>
      <c r="I112" s="401"/>
      <c r="J112" s="401" t="s">
        <v>1015</v>
      </c>
      <c r="K112" s="401"/>
      <c r="L112" s="401">
        <v>23</v>
      </c>
      <c r="M112" s="401"/>
      <c r="N112" s="607">
        <f t="shared" si="1"/>
        <v>23</v>
      </c>
      <c r="O112" s="401"/>
      <c r="BA112" s="25"/>
      <c r="BB112" s="54"/>
      <c r="BC112" s="54"/>
      <c r="BD112" s="54"/>
      <c r="BE112" s="54"/>
      <c r="BF112" s="54"/>
      <c r="BG112" s="54"/>
      <c r="BH112" s="54"/>
      <c r="BI112" s="54"/>
      <c r="BJ112" s="54"/>
      <c r="BK112" s="54"/>
      <c r="BL112" s="54"/>
      <c r="BM112" s="389" t="s">
        <v>635</v>
      </c>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1:86">
      <c r="A113" s="401" t="s">
        <v>338</v>
      </c>
      <c r="B113" s="401" t="s">
        <v>338</v>
      </c>
      <c r="C113" s="401"/>
      <c r="D113" s="401">
        <v>2016</v>
      </c>
      <c r="E113" s="401" t="s">
        <v>20</v>
      </c>
      <c r="F113" s="401" t="s">
        <v>7</v>
      </c>
      <c r="G113" s="401" t="s">
        <v>827</v>
      </c>
      <c r="H113" s="401" t="s">
        <v>1513</v>
      </c>
      <c r="I113" s="401"/>
      <c r="J113" s="401" t="s">
        <v>1015</v>
      </c>
      <c r="K113" s="401"/>
      <c r="L113" s="401">
        <v>124</v>
      </c>
      <c r="M113" s="401"/>
      <c r="N113" s="607">
        <f t="shared" si="1"/>
        <v>124</v>
      </c>
      <c r="O113" s="401"/>
      <c r="BA113" s="25"/>
      <c r="BB113" s="54"/>
      <c r="BC113" s="54"/>
      <c r="BD113" s="54"/>
      <c r="BE113" s="54"/>
      <c r="BF113" s="54"/>
      <c r="BG113" s="54"/>
      <c r="BH113" s="54"/>
      <c r="BI113" s="54"/>
      <c r="BJ113" s="54"/>
      <c r="BK113" s="54"/>
      <c r="BL113" s="54"/>
      <c r="BM113" s="389" t="s">
        <v>636</v>
      </c>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1:86">
      <c r="A114" s="401" t="s">
        <v>338</v>
      </c>
      <c r="B114" s="401" t="s">
        <v>338</v>
      </c>
      <c r="C114" s="401"/>
      <c r="D114" s="401">
        <v>2016</v>
      </c>
      <c r="E114" s="401" t="s">
        <v>20</v>
      </c>
      <c r="F114" s="401" t="s">
        <v>7</v>
      </c>
      <c r="G114" s="401" t="s">
        <v>827</v>
      </c>
      <c r="H114" s="401" t="s">
        <v>1513</v>
      </c>
      <c r="I114" s="401"/>
      <c r="J114" s="401" t="s">
        <v>1014</v>
      </c>
      <c r="K114" s="401"/>
      <c r="L114" s="401">
        <v>5</v>
      </c>
      <c r="M114" s="401"/>
      <c r="N114" s="607">
        <f t="shared" si="1"/>
        <v>5</v>
      </c>
      <c r="O114" s="401"/>
      <c r="BA114" s="25"/>
      <c r="BB114" s="54"/>
      <c r="BC114" s="54"/>
      <c r="BD114" s="54"/>
      <c r="BE114" s="54"/>
      <c r="BF114" s="54"/>
      <c r="BG114" s="54"/>
      <c r="BH114" s="54"/>
      <c r="BI114" s="54"/>
      <c r="BJ114" s="54"/>
      <c r="BK114" s="54"/>
      <c r="BL114" s="54"/>
      <c r="BM114" s="389" t="s">
        <v>637</v>
      </c>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1:86">
      <c r="A115" s="401" t="s">
        <v>338</v>
      </c>
      <c r="B115" s="401" t="s">
        <v>338</v>
      </c>
      <c r="C115" s="401"/>
      <c r="D115" s="401">
        <v>2016</v>
      </c>
      <c r="E115" s="401" t="s">
        <v>20</v>
      </c>
      <c r="F115" s="401" t="s">
        <v>7</v>
      </c>
      <c r="G115" s="401" t="s">
        <v>827</v>
      </c>
      <c r="H115" s="401" t="s">
        <v>1514</v>
      </c>
      <c r="I115" s="401"/>
      <c r="J115" s="401" t="s">
        <v>1489</v>
      </c>
      <c r="K115" s="401"/>
      <c r="L115" s="401">
        <v>1</v>
      </c>
      <c r="M115" s="401"/>
      <c r="N115" s="607">
        <f t="shared" si="1"/>
        <v>1</v>
      </c>
      <c r="O115" s="401"/>
      <c r="BA115" s="25"/>
      <c r="BB115" s="54"/>
      <c r="BC115" s="54"/>
      <c r="BD115" s="54"/>
      <c r="BE115" s="54"/>
      <c r="BF115" s="54"/>
      <c r="BG115" s="54"/>
      <c r="BH115" s="54"/>
      <c r="BI115" s="54"/>
      <c r="BJ115" s="54"/>
      <c r="BK115" s="54"/>
      <c r="BL115" s="54"/>
      <c r="BM115" s="389" t="s">
        <v>638</v>
      </c>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1:86">
      <c r="A116" s="401" t="s">
        <v>338</v>
      </c>
      <c r="B116" s="401" t="s">
        <v>338</v>
      </c>
      <c r="C116" s="401"/>
      <c r="D116" s="401">
        <v>2016</v>
      </c>
      <c r="E116" s="401" t="s">
        <v>20</v>
      </c>
      <c r="F116" s="401" t="s">
        <v>7</v>
      </c>
      <c r="G116" s="401" t="s">
        <v>827</v>
      </c>
      <c r="H116" s="401" t="s">
        <v>1514</v>
      </c>
      <c r="I116" s="401"/>
      <c r="J116" s="401" t="s">
        <v>1015</v>
      </c>
      <c r="K116" s="401"/>
      <c r="L116" s="401">
        <v>55</v>
      </c>
      <c r="M116" s="401"/>
      <c r="N116" s="607">
        <f t="shared" si="1"/>
        <v>55</v>
      </c>
      <c r="O116" s="401"/>
      <c r="BA116" s="25"/>
      <c r="BB116" s="54"/>
      <c r="BC116" s="54"/>
      <c r="BD116" s="54"/>
      <c r="BE116" s="54"/>
      <c r="BF116" s="54"/>
      <c r="BG116" s="54"/>
      <c r="BH116" s="54"/>
      <c r="BI116" s="54"/>
      <c r="BJ116" s="54"/>
      <c r="BK116" s="54"/>
      <c r="BL116" s="54"/>
      <c r="BM116" s="389" t="s">
        <v>639</v>
      </c>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1:86">
      <c r="A117" s="401" t="s">
        <v>338</v>
      </c>
      <c r="B117" s="401" t="s">
        <v>338</v>
      </c>
      <c r="C117" s="401"/>
      <c r="D117" s="401">
        <v>2016</v>
      </c>
      <c r="E117" s="401" t="s">
        <v>20</v>
      </c>
      <c r="F117" s="401" t="s">
        <v>7</v>
      </c>
      <c r="G117" s="401" t="s">
        <v>827</v>
      </c>
      <c r="H117" s="401" t="s">
        <v>1514</v>
      </c>
      <c r="I117" s="401"/>
      <c r="J117" s="401" t="s">
        <v>1014</v>
      </c>
      <c r="K117" s="401"/>
      <c r="L117" s="401">
        <v>2</v>
      </c>
      <c r="M117" s="401"/>
      <c r="N117" s="607">
        <f t="shared" si="1"/>
        <v>2</v>
      </c>
      <c r="O117" s="401"/>
      <c r="BA117" s="25"/>
      <c r="BB117" s="54"/>
      <c r="BC117" s="54"/>
      <c r="BD117" s="54"/>
      <c r="BE117" s="54"/>
      <c r="BF117" s="54"/>
      <c r="BG117" s="54"/>
      <c r="BH117" s="54"/>
      <c r="BI117" s="54"/>
      <c r="BJ117" s="54"/>
      <c r="BK117" s="54"/>
      <c r="BL117" s="54"/>
      <c r="BM117" s="389" t="s">
        <v>640</v>
      </c>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1:86">
      <c r="A118" s="401" t="s">
        <v>338</v>
      </c>
      <c r="B118" s="401" t="s">
        <v>338</v>
      </c>
      <c r="C118" s="401"/>
      <c r="D118" s="401">
        <v>2016</v>
      </c>
      <c r="E118" s="401" t="s">
        <v>20</v>
      </c>
      <c r="F118" s="401" t="s">
        <v>7</v>
      </c>
      <c r="G118" s="401" t="s">
        <v>827</v>
      </c>
      <c r="H118" s="401" t="s">
        <v>493</v>
      </c>
      <c r="I118" s="401"/>
      <c r="J118" s="401" t="s">
        <v>1015</v>
      </c>
      <c r="K118" s="401"/>
      <c r="L118" s="401">
        <v>11</v>
      </c>
      <c r="M118" s="401"/>
      <c r="N118" s="607">
        <f t="shared" si="1"/>
        <v>11</v>
      </c>
      <c r="O118" s="401"/>
      <c r="BA118" s="25"/>
      <c r="BB118" s="54"/>
      <c r="BC118" s="54"/>
      <c r="BD118" s="54"/>
      <c r="BE118" s="54"/>
      <c r="BF118" s="54"/>
      <c r="BG118" s="54"/>
      <c r="BH118" s="54"/>
      <c r="BI118" s="54"/>
      <c r="BJ118" s="54"/>
      <c r="BK118" s="54"/>
      <c r="BL118" s="54"/>
      <c r="BM118" s="389" t="s">
        <v>641</v>
      </c>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1:86">
      <c r="A119" s="401" t="s">
        <v>338</v>
      </c>
      <c r="B119" s="401" t="s">
        <v>338</v>
      </c>
      <c r="C119" s="401"/>
      <c r="D119" s="401">
        <v>2016</v>
      </c>
      <c r="E119" s="401" t="s">
        <v>20</v>
      </c>
      <c r="F119" s="401" t="s">
        <v>7</v>
      </c>
      <c r="G119" s="401" t="s">
        <v>827</v>
      </c>
      <c r="H119" s="401" t="s">
        <v>493</v>
      </c>
      <c r="I119" s="401"/>
      <c r="J119" s="401" t="s">
        <v>1014</v>
      </c>
      <c r="K119" s="401"/>
      <c r="L119" s="401">
        <v>1</v>
      </c>
      <c r="M119" s="401"/>
      <c r="N119" s="607">
        <f t="shared" si="1"/>
        <v>1</v>
      </c>
      <c r="O119" s="401"/>
      <c r="BA119" s="25"/>
      <c r="BB119" s="54"/>
      <c r="BC119" s="54"/>
      <c r="BD119" s="54"/>
      <c r="BE119" s="54"/>
      <c r="BF119" s="54"/>
      <c r="BG119" s="54"/>
      <c r="BH119" s="54"/>
      <c r="BI119" s="54"/>
      <c r="BJ119" s="54"/>
      <c r="BK119" s="54"/>
      <c r="BL119" s="54"/>
      <c r="BM119" s="389" t="s">
        <v>642</v>
      </c>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1:86">
      <c r="A120" s="401" t="s">
        <v>338</v>
      </c>
      <c r="B120" s="401" t="s">
        <v>338</v>
      </c>
      <c r="C120" s="401"/>
      <c r="D120" s="401">
        <v>2016</v>
      </c>
      <c r="E120" s="401" t="s">
        <v>20</v>
      </c>
      <c r="F120" s="401" t="s">
        <v>7</v>
      </c>
      <c r="G120" s="401" t="s">
        <v>827</v>
      </c>
      <c r="H120" s="401" t="s">
        <v>493</v>
      </c>
      <c r="I120" s="401"/>
      <c r="J120" s="401" t="s">
        <v>1020</v>
      </c>
      <c r="K120" s="401"/>
      <c r="L120" s="401">
        <v>6</v>
      </c>
      <c r="M120" s="401"/>
      <c r="N120" s="607">
        <f t="shared" si="1"/>
        <v>6</v>
      </c>
      <c r="O120" s="401"/>
      <c r="BA120" s="25"/>
      <c r="BB120" s="54"/>
      <c r="BC120" s="54"/>
      <c r="BD120" s="54"/>
      <c r="BE120" s="54"/>
      <c r="BF120" s="54"/>
      <c r="BG120" s="54"/>
      <c r="BH120" s="54"/>
      <c r="BI120" s="54"/>
      <c r="BJ120" s="54"/>
      <c r="BK120" s="54"/>
      <c r="BL120" s="54"/>
      <c r="BM120" s="389" t="s">
        <v>1531</v>
      </c>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1:86">
      <c r="A121" s="401" t="s">
        <v>338</v>
      </c>
      <c r="B121" s="401" t="s">
        <v>338</v>
      </c>
      <c r="C121" s="401"/>
      <c r="D121" s="401">
        <v>2016</v>
      </c>
      <c r="E121" s="401" t="s">
        <v>20</v>
      </c>
      <c r="F121" s="401" t="s">
        <v>7</v>
      </c>
      <c r="G121" s="401" t="s">
        <v>827</v>
      </c>
      <c r="H121" s="401" t="s">
        <v>1825</v>
      </c>
      <c r="I121" s="401"/>
      <c r="J121" s="401" t="s">
        <v>1015</v>
      </c>
      <c r="K121" s="401"/>
      <c r="L121" s="401">
        <v>7</v>
      </c>
      <c r="M121" s="401">
        <v>12</v>
      </c>
      <c r="N121" s="607">
        <f t="shared" ref="N121:N184" si="2">K121+L121+M121</f>
        <v>19</v>
      </c>
      <c r="O121" s="401"/>
      <c r="BA121" s="25"/>
      <c r="BB121" s="54"/>
      <c r="BC121" s="54"/>
      <c r="BD121" s="54"/>
      <c r="BE121" s="54"/>
      <c r="BF121" s="54"/>
      <c r="BG121" s="54"/>
      <c r="BH121" s="54"/>
      <c r="BI121" s="54"/>
      <c r="BJ121" s="54"/>
      <c r="BK121" s="54"/>
      <c r="BL121" s="54"/>
      <c r="BM121" s="389" t="s">
        <v>643</v>
      </c>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1:86">
      <c r="A122" s="401" t="s">
        <v>338</v>
      </c>
      <c r="B122" s="401" t="s">
        <v>338</v>
      </c>
      <c r="C122" s="401"/>
      <c r="D122" s="401">
        <v>2016</v>
      </c>
      <c r="E122" s="401" t="s">
        <v>20</v>
      </c>
      <c r="F122" s="401" t="s">
        <v>7</v>
      </c>
      <c r="G122" s="401" t="s">
        <v>827</v>
      </c>
      <c r="H122" s="401" t="s">
        <v>1516</v>
      </c>
      <c r="I122" s="401"/>
      <c r="J122" s="401" t="s">
        <v>1012</v>
      </c>
      <c r="K122" s="401"/>
      <c r="L122" s="401">
        <v>1</v>
      </c>
      <c r="M122" s="401"/>
      <c r="N122" s="607">
        <f t="shared" si="2"/>
        <v>1</v>
      </c>
      <c r="O122" s="401"/>
      <c r="BA122" s="25"/>
      <c r="BB122" s="54"/>
      <c r="BC122" s="54"/>
      <c r="BD122" s="54"/>
      <c r="BE122" s="54"/>
      <c r="BF122" s="54"/>
      <c r="BG122" s="54"/>
      <c r="BH122" s="54"/>
      <c r="BI122" s="54"/>
      <c r="BJ122" s="54"/>
      <c r="BK122" s="54"/>
      <c r="BL122" s="54"/>
      <c r="BM122" s="389" t="s">
        <v>644</v>
      </c>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1:86">
      <c r="A123" s="401" t="s">
        <v>338</v>
      </c>
      <c r="B123" s="401" t="s">
        <v>338</v>
      </c>
      <c r="C123" s="401"/>
      <c r="D123" s="401">
        <v>2016</v>
      </c>
      <c r="E123" s="401" t="s">
        <v>20</v>
      </c>
      <c r="F123" s="401" t="s">
        <v>7</v>
      </c>
      <c r="G123" s="401" t="s">
        <v>827</v>
      </c>
      <c r="H123" s="401" t="s">
        <v>1516</v>
      </c>
      <c r="I123" s="401"/>
      <c r="J123" s="401" t="s">
        <v>1015</v>
      </c>
      <c r="K123" s="401"/>
      <c r="L123" s="401">
        <v>27</v>
      </c>
      <c r="M123" s="401">
        <v>2</v>
      </c>
      <c r="N123" s="607">
        <f t="shared" si="2"/>
        <v>29</v>
      </c>
      <c r="O123" s="401"/>
      <c r="BA123" s="25"/>
      <c r="BB123" s="54"/>
      <c r="BC123" s="54"/>
      <c r="BD123" s="54"/>
      <c r="BE123" s="54"/>
      <c r="BF123" s="54"/>
      <c r="BG123" s="54"/>
      <c r="BH123" s="54"/>
      <c r="BI123" s="54"/>
      <c r="BJ123" s="54"/>
      <c r="BK123" s="54"/>
      <c r="BL123" s="54"/>
      <c r="BM123" s="389" t="s">
        <v>645</v>
      </c>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1:86">
      <c r="A124" s="401" t="s">
        <v>338</v>
      </c>
      <c r="B124" s="401" t="s">
        <v>338</v>
      </c>
      <c r="C124" s="401"/>
      <c r="D124" s="401">
        <v>2016</v>
      </c>
      <c r="E124" s="401" t="s">
        <v>20</v>
      </c>
      <c r="F124" s="401" t="s">
        <v>7</v>
      </c>
      <c r="G124" s="401" t="s">
        <v>827</v>
      </c>
      <c r="H124" s="401" t="s">
        <v>1516</v>
      </c>
      <c r="I124" s="401"/>
      <c r="J124" s="401" t="s">
        <v>1014</v>
      </c>
      <c r="K124" s="401"/>
      <c r="L124" s="401">
        <v>62</v>
      </c>
      <c r="M124" s="401">
        <v>36</v>
      </c>
      <c r="N124" s="607">
        <f t="shared" si="2"/>
        <v>98</v>
      </c>
      <c r="O124" s="401"/>
      <c r="BA124" s="25"/>
      <c r="BB124" s="54"/>
      <c r="BC124" s="54"/>
      <c r="BD124" s="54"/>
      <c r="BE124" s="54"/>
      <c r="BF124" s="54"/>
      <c r="BG124" s="54"/>
      <c r="BH124" s="54"/>
      <c r="BI124" s="54"/>
      <c r="BJ124" s="54"/>
      <c r="BK124" s="54"/>
      <c r="BL124" s="54"/>
      <c r="BM124" s="389" t="s">
        <v>1532</v>
      </c>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1:86">
      <c r="A125" s="401" t="s">
        <v>338</v>
      </c>
      <c r="B125" s="401" t="s">
        <v>338</v>
      </c>
      <c r="C125" s="401"/>
      <c r="D125" s="401">
        <v>2016</v>
      </c>
      <c r="E125" s="401" t="s">
        <v>20</v>
      </c>
      <c r="F125" s="401" t="s">
        <v>7</v>
      </c>
      <c r="G125" s="401" t="s">
        <v>827</v>
      </c>
      <c r="H125" s="401" t="s">
        <v>1516</v>
      </c>
      <c r="I125" s="401"/>
      <c r="J125" s="401" t="s">
        <v>1020</v>
      </c>
      <c r="K125" s="401"/>
      <c r="L125" s="401">
        <v>3</v>
      </c>
      <c r="M125" s="401"/>
      <c r="N125" s="607">
        <f t="shared" si="2"/>
        <v>3</v>
      </c>
      <c r="O125" s="401"/>
      <c r="BA125" s="25"/>
      <c r="BB125" s="54"/>
      <c r="BC125" s="54"/>
      <c r="BD125" s="54"/>
      <c r="BE125" s="54"/>
      <c r="BF125" s="54"/>
      <c r="BG125" s="54"/>
      <c r="BH125" s="54"/>
      <c r="BI125" s="54"/>
      <c r="BJ125" s="54"/>
      <c r="BK125" s="54"/>
      <c r="BL125" s="54"/>
      <c r="BM125" s="54" t="s">
        <v>646</v>
      </c>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1:86">
      <c r="A126" s="401" t="s">
        <v>338</v>
      </c>
      <c r="B126" s="401" t="s">
        <v>338</v>
      </c>
      <c r="C126" s="401"/>
      <c r="D126" s="401">
        <v>2016</v>
      </c>
      <c r="E126" s="401" t="s">
        <v>20</v>
      </c>
      <c r="F126" s="401" t="s">
        <v>7</v>
      </c>
      <c r="G126" s="401" t="s">
        <v>827</v>
      </c>
      <c r="H126" s="401" t="s">
        <v>1517</v>
      </c>
      <c r="I126" s="401"/>
      <c r="J126" s="401" t="s">
        <v>1013</v>
      </c>
      <c r="K126" s="401"/>
      <c r="L126" s="401">
        <v>307</v>
      </c>
      <c r="M126" s="401"/>
      <c r="N126" s="607">
        <f t="shared" si="2"/>
        <v>307</v>
      </c>
      <c r="O126" s="401"/>
      <c r="BA126" s="25"/>
      <c r="BB126" s="54"/>
      <c r="BC126" s="54"/>
      <c r="BD126" s="54"/>
      <c r="BE126" s="54"/>
      <c r="BF126" s="54"/>
      <c r="BG126" s="54"/>
      <c r="BH126" s="54"/>
      <c r="BI126" s="54"/>
      <c r="BJ126" s="54"/>
      <c r="BK126" s="54"/>
      <c r="BL126" s="54"/>
      <c r="BM126" s="389" t="s">
        <v>647</v>
      </c>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1:86">
      <c r="A127" s="401" t="s">
        <v>338</v>
      </c>
      <c r="B127" s="401" t="s">
        <v>338</v>
      </c>
      <c r="C127" s="401"/>
      <c r="D127" s="401">
        <v>2016</v>
      </c>
      <c r="E127" s="401" t="s">
        <v>20</v>
      </c>
      <c r="F127" s="401" t="s">
        <v>7</v>
      </c>
      <c r="G127" s="401" t="s">
        <v>827</v>
      </c>
      <c r="H127" s="401" t="s">
        <v>1517</v>
      </c>
      <c r="I127" s="401"/>
      <c r="J127" s="401" t="s">
        <v>1015</v>
      </c>
      <c r="K127" s="401"/>
      <c r="L127" s="401">
        <v>7</v>
      </c>
      <c r="M127" s="401"/>
      <c r="N127" s="607">
        <f t="shared" si="2"/>
        <v>7</v>
      </c>
      <c r="O127" s="401"/>
      <c r="BA127" s="25"/>
      <c r="BB127" s="54"/>
      <c r="BC127" s="54"/>
      <c r="BD127" s="54"/>
      <c r="BE127" s="54"/>
      <c r="BF127" s="54"/>
      <c r="BG127" s="54"/>
      <c r="BH127" s="54"/>
      <c r="BI127" s="54"/>
      <c r="BJ127" s="54"/>
      <c r="BK127" s="54"/>
      <c r="BL127" s="54"/>
      <c r="BM127" s="389" t="s">
        <v>648</v>
      </c>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1:86">
      <c r="A128" s="401" t="s">
        <v>338</v>
      </c>
      <c r="B128" s="401" t="s">
        <v>338</v>
      </c>
      <c r="C128" s="401"/>
      <c r="D128" s="401">
        <v>2016</v>
      </c>
      <c r="E128" s="401" t="s">
        <v>20</v>
      </c>
      <c r="F128" s="401" t="s">
        <v>7</v>
      </c>
      <c r="G128" s="401" t="s">
        <v>827</v>
      </c>
      <c r="H128" s="401" t="s">
        <v>503</v>
      </c>
      <c r="I128" s="401"/>
      <c r="J128" s="401" t="s">
        <v>1012</v>
      </c>
      <c r="K128" s="401"/>
      <c r="L128" s="401">
        <v>1</v>
      </c>
      <c r="M128" s="401"/>
      <c r="N128" s="607">
        <f t="shared" si="2"/>
        <v>1</v>
      </c>
      <c r="O128" s="401"/>
      <c r="BA128" s="25"/>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1:86">
      <c r="A129" s="401" t="s">
        <v>338</v>
      </c>
      <c r="B129" s="401" t="s">
        <v>338</v>
      </c>
      <c r="C129" s="401"/>
      <c r="D129" s="401">
        <v>2016</v>
      </c>
      <c r="E129" s="401" t="s">
        <v>20</v>
      </c>
      <c r="F129" s="401" t="s">
        <v>7</v>
      </c>
      <c r="G129" s="401" t="s">
        <v>827</v>
      </c>
      <c r="H129" s="401" t="s">
        <v>503</v>
      </c>
      <c r="I129" s="401"/>
      <c r="J129" s="401" t="s">
        <v>1013</v>
      </c>
      <c r="K129" s="401"/>
      <c r="L129" s="401">
        <v>11</v>
      </c>
      <c r="M129" s="401"/>
      <c r="N129" s="607">
        <f t="shared" si="2"/>
        <v>11</v>
      </c>
      <c r="O129" s="401"/>
      <c r="BA129" s="25"/>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1:86">
      <c r="A130" s="401" t="s">
        <v>338</v>
      </c>
      <c r="B130" s="401" t="s">
        <v>338</v>
      </c>
      <c r="C130" s="401"/>
      <c r="D130" s="401">
        <v>2016</v>
      </c>
      <c r="E130" s="401" t="s">
        <v>20</v>
      </c>
      <c r="F130" s="401" t="s">
        <v>7</v>
      </c>
      <c r="G130" s="401" t="s">
        <v>827</v>
      </c>
      <c r="H130" s="401" t="s">
        <v>503</v>
      </c>
      <c r="I130" s="401"/>
      <c r="J130" s="401" t="s">
        <v>1040</v>
      </c>
      <c r="K130" s="401"/>
      <c r="L130" s="401"/>
      <c r="M130" s="401">
        <v>5</v>
      </c>
      <c r="N130" s="607">
        <f t="shared" si="2"/>
        <v>5</v>
      </c>
      <c r="O130" s="401"/>
      <c r="BA130" s="25"/>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1:86">
      <c r="A131" s="401" t="s">
        <v>338</v>
      </c>
      <c r="B131" s="401" t="s">
        <v>338</v>
      </c>
      <c r="C131" s="401"/>
      <c r="D131" s="401">
        <v>2016</v>
      </c>
      <c r="E131" s="401" t="s">
        <v>20</v>
      </c>
      <c r="F131" s="401" t="s">
        <v>7</v>
      </c>
      <c r="G131" s="401" t="s">
        <v>827</v>
      </c>
      <c r="H131" s="401" t="s">
        <v>503</v>
      </c>
      <c r="I131" s="401"/>
      <c r="J131" s="401" t="s">
        <v>981</v>
      </c>
      <c r="K131" s="401"/>
      <c r="L131" s="401"/>
      <c r="M131" s="401">
        <v>19</v>
      </c>
      <c r="N131" s="607">
        <f t="shared" si="2"/>
        <v>19</v>
      </c>
      <c r="O131" s="401"/>
      <c r="BA131" s="25"/>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1:86">
      <c r="A132" s="401" t="s">
        <v>338</v>
      </c>
      <c r="B132" s="401" t="s">
        <v>338</v>
      </c>
      <c r="C132" s="401"/>
      <c r="D132" s="401">
        <v>2016</v>
      </c>
      <c r="E132" s="401" t="s">
        <v>20</v>
      </c>
      <c r="F132" s="401" t="s">
        <v>7</v>
      </c>
      <c r="G132" s="401" t="s">
        <v>827</v>
      </c>
      <c r="H132" s="401" t="s">
        <v>503</v>
      </c>
      <c r="I132" s="401"/>
      <c r="J132" s="401" t="s">
        <v>1015</v>
      </c>
      <c r="K132" s="401"/>
      <c r="L132" s="401">
        <v>594</v>
      </c>
      <c r="M132" s="401"/>
      <c r="N132" s="607">
        <f t="shared" si="2"/>
        <v>594</v>
      </c>
      <c r="O132" s="401"/>
      <c r="BA132" s="25"/>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1:86">
      <c r="A133" s="401" t="s">
        <v>338</v>
      </c>
      <c r="B133" s="401" t="s">
        <v>338</v>
      </c>
      <c r="C133" s="401"/>
      <c r="D133" s="401">
        <v>2016</v>
      </c>
      <c r="E133" s="401" t="s">
        <v>20</v>
      </c>
      <c r="F133" s="401" t="s">
        <v>7</v>
      </c>
      <c r="G133" s="401" t="s">
        <v>827</v>
      </c>
      <c r="H133" s="401" t="s">
        <v>503</v>
      </c>
      <c r="I133" s="401"/>
      <c r="J133" s="401" t="s">
        <v>1014</v>
      </c>
      <c r="K133" s="401"/>
      <c r="L133" s="401">
        <v>7</v>
      </c>
      <c r="M133" s="401"/>
      <c r="N133" s="607">
        <f t="shared" si="2"/>
        <v>7</v>
      </c>
      <c r="O133" s="401"/>
      <c r="BA133" s="25"/>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1:86">
      <c r="A134" s="401" t="s">
        <v>338</v>
      </c>
      <c r="B134" s="401" t="s">
        <v>338</v>
      </c>
      <c r="C134" s="401"/>
      <c r="D134" s="401">
        <v>2016</v>
      </c>
      <c r="E134" s="401" t="s">
        <v>20</v>
      </c>
      <c r="F134" s="401" t="s">
        <v>7</v>
      </c>
      <c r="G134" s="401" t="s">
        <v>827</v>
      </c>
      <c r="H134" s="401" t="s">
        <v>503</v>
      </c>
      <c r="I134" s="401"/>
      <c r="J134" s="401" t="s">
        <v>1007</v>
      </c>
      <c r="K134" s="401"/>
      <c r="L134" s="401"/>
      <c r="M134" s="401">
        <v>454</v>
      </c>
      <c r="N134" s="607">
        <f t="shared" si="2"/>
        <v>454</v>
      </c>
      <c r="O134" s="401"/>
      <c r="BA134" s="25"/>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1:86">
      <c r="A135" s="401" t="s">
        <v>338</v>
      </c>
      <c r="B135" s="401" t="s">
        <v>338</v>
      </c>
      <c r="C135" s="401"/>
      <c r="D135" s="401">
        <v>2016</v>
      </c>
      <c r="E135" s="401" t="s">
        <v>20</v>
      </c>
      <c r="F135" s="401" t="s">
        <v>7</v>
      </c>
      <c r="G135" s="401" t="s">
        <v>827</v>
      </c>
      <c r="H135" s="401" t="s">
        <v>503</v>
      </c>
      <c r="I135" s="401"/>
      <c r="J135" s="401" t="s">
        <v>989</v>
      </c>
      <c r="K135" s="401"/>
      <c r="L135" s="401"/>
      <c r="M135" s="401">
        <v>1519</v>
      </c>
      <c r="N135" s="607">
        <f t="shared" si="2"/>
        <v>1519</v>
      </c>
      <c r="O135" s="401"/>
      <c r="BA135" s="25"/>
      <c r="BB135" s="54"/>
      <c r="BC135" s="54"/>
      <c r="BD135" s="54"/>
      <c r="BE135" s="54"/>
      <c r="BF135" s="54"/>
      <c r="BG135" s="54"/>
      <c r="BH135" s="54"/>
      <c r="BI135" s="54"/>
      <c r="BJ135" s="54"/>
      <c r="BK135" s="54"/>
      <c r="BL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1:86">
      <c r="A136" s="401" t="s">
        <v>338</v>
      </c>
      <c r="B136" s="401" t="s">
        <v>338</v>
      </c>
      <c r="C136" s="401"/>
      <c r="D136" s="401">
        <v>2016</v>
      </c>
      <c r="E136" s="401" t="s">
        <v>20</v>
      </c>
      <c r="F136" s="401" t="s">
        <v>7</v>
      </c>
      <c r="G136" s="401" t="s">
        <v>827</v>
      </c>
      <c r="H136" s="401" t="s">
        <v>508</v>
      </c>
      <c r="I136" s="401"/>
      <c r="J136" s="401" t="s">
        <v>1013</v>
      </c>
      <c r="K136" s="401"/>
      <c r="L136" s="401">
        <v>2</v>
      </c>
      <c r="M136" s="401"/>
      <c r="N136" s="607">
        <f t="shared" si="2"/>
        <v>2</v>
      </c>
      <c r="O136" s="401"/>
      <c r="BA136" s="25"/>
      <c r="BB136" s="54"/>
      <c r="BC136" s="54"/>
      <c r="BD136" s="54"/>
      <c r="BE136" s="54"/>
      <c r="BF136" s="54"/>
      <c r="BG136" s="54"/>
      <c r="BH136" s="54"/>
      <c r="BI136" s="54"/>
      <c r="BJ136" s="54"/>
      <c r="BK136" s="54"/>
      <c r="BL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1:86">
      <c r="A137" s="401" t="s">
        <v>338</v>
      </c>
      <c r="B137" s="401" t="s">
        <v>338</v>
      </c>
      <c r="C137" s="401"/>
      <c r="D137" s="401">
        <v>2016</v>
      </c>
      <c r="E137" s="401" t="s">
        <v>20</v>
      </c>
      <c r="F137" s="401" t="s">
        <v>7</v>
      </c>
      <c r="G137" s="401" t="s">
        <v>827</v>
      </c>
      <c r="H137" s="401" t="s">
        <v>1518</v>
      </c>
      <c r="I137" s="401"/>
      <c r="J137" s="401" t="s">
        <v>1489</v>
      </c>
      <c r="K137" s="401"/>
      <c r="L137" s="401">
        <v>2</v>
      </c>
      <c r="M137" s="401"/>
      <c r="N137" s="607">
        <f t="shared" si="2"/>
        <v>2</v>
      </c>
      <c r="O137" s="401"/>
      <c r="BA137" s="25"/>
      <c r="BB137" s="54"/>
      <c r="BC137" s="54"/>
      <c r="BD137" s="54"/>
      <c r="BE137" s="54"/>
      <c r="BF137" s="54"/>
      <c r="BG137" s="54"/>
      <c r="BH137" s="54"/>
      <c r="BI137" s="54"/>
      <c r="BJ137" s="54"/>
      <c r="BK137" s="54"/>
      <c r="BL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1:86">
      <c r="A138" s="401" t="s">
        <v>338</v>
      </c>
      <c r="B138" s="401" t="s">
        <v>338</v>
      </c>
      <c r="C138" s="401"/>
      <c r="D138" s="401">
        <v>2016</v>
      </c>
      <c r="E138" s="401" t="s">
        <v>20</v>
      </c>
      <c r="F138" s="401" t="s">
        <v>7</v>
      </c>
      <c r="G138" s="401" t="s">
        <v>827</v>
      </c>
      <c r="H138" s="401" t="s">
        <v>1518</v>
      </c>
      <c r="I138" s="401"/>
      <c r="J138" s="401" t="s">
        <v>1013</v>
      </c>
      <c r="K138" s="401"/>
      <c r="L138" s="401">
        <v>32</v>
      </c>
      <c r="M138" s="401"/>
      <c r="N138" s="607">
        <f t="shared" si="2"/>
        <v>32</v>
      </c>
      <c r="O138" s="401"/>
      <c r="BA138" s="25"/>
      <c r="BB138" s="54"/>
      <c r="BC138" s="54"/>
      <c r="BD138" s="54"/>
      <c r="BE138" s="54"/>
      <c r="BF138" s="54"/>
      <c r="BG138" s="54"/>
      <c r="BH138" s="54"/>
      <c r="BI138" s="54"/>
      <c r="BJ138" s="54"/>
      <c r="BK138" s="54"/>
      <c r="BL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1:86">
      <c r="A139" s="401" t="s">
        <v>338</v>
      </c>
      <c r="B139" s="401" t="s">
        <v>338</v>
      </c>
      <c r="C139" s="401"/>
      <c r="D139" s="401">
        <v>2016</v>
      </c>
      <c r="E139" s="401" t="s">
        <v>20</v>
      </c>
      <c r="F139" s="401" t="s">
        <v>7</v>
      </c>
      <c r="G139" s="401" t="s">
        <v>827</v>
      </c>
      <c r="H139" s="401" t="s">
        <v>1518</v>
      </c>
      <c r="I139" s="401"/>
      <c r="J139" s="401" t="s">
        <v>1015</v>
      </c>
      <c r="K139" s="401"/>
      <c r="L139" s="401">
        <v>2</v>
      </c>
      <c r="M139" s="401">
        <v>1</v>
      </c>
      <c r="N139" s="607">
        <f t="shared" si="2"/>
        <v>3</v>
      </c>
      <c r="O139" s="401"/>
    </row>
    <row r="140" spans="1:86">
      <c r="A140" s="401" t="s">
        <v>338</v>
      </c>
      <c r="B140" s="401" t="s">
        <v>338</v>
      </c>
      <c r="C140" s="401"/>
      <c r="D140" s="401">
        <v>2016</v>
      </c>
      <c r="E140" s="401" t="s">
        <v>20</v>
      </c>
      <c r="F140" s="401" t="s">
        <v>7</v>
      </c>
      <c r="G140" s="401" t="s">
        <v>827</v>
      </c>
      <c r="H140" s="401" t="s">
        <v>1518</v>
      </c>
      <c r="I140" s="401"/>
      <c r="J140" s="401" t="s">
        <v>1014</v>
      </c>
      <c r="K140" s="401"/>
      <c r="L140" s="401">
        <v>15</v>
      </c>
      <c r="M140" s="401"/>
      <c r="N140" s="607">
        <f t="shared" si="2"/>
        <v>15</v>
      </c>
      <c r="O140" s="401"/>
    </row>
    <row r="141" spans="1:86">
      <c r="A141" s="401" t="s">
        <v>338</v>
      </c>
      <c r="B141" s="401" t="s">
        <v>338</v>
      </c>
      <c r="C141" s="401"/>
      <c r="D141" s="401">
        <v>2016</v>
      </c>
      <c r="E141" s="401" t="s">
        <v>20</v>
      </c>
      <c r="F141" s="401" t="s">
        <v>7</v>
      </c>
      <c r="G141" s="401" t="s">
        <v>827</v>
      </c>
      <c r="H141" s="401" t="s">
        <v>515</v>
      </c>
      <c r="I141" s="401"/>
      <c r="J141" s="401" t="s">
        <v>1013</v>
      </c>
      <c r="K141" s="401"/>
      <c r="L141" s="401">
        <v>11</v>
      </c>
      <c r="M141" s="401">
        <v>5</v>
      </c>
      <c r="N141" s="607">
        <f t="shared" si="2"/>
        <v>16</v>
      </c>
      <c r="O141" s="401"/>
    </row>
    <row r="142" spans="1:86">
      <c r="A142" s="401" t="s">
        <v>338</v>
      </c>
      <c r="B142" s="401" t="s">
        <v>338</v>
      </c>
      <c r="C142" s="401"/>
      <c r="D142" s="401">
        <v>2016</v>
      </c>
      <c r="E142" s="401" t="s">
        <v>20</v>
      </c>
      <c r="F142" s="401" t="s">
        <v>7</v>
      </c>
      <c r="G142" s="401" t="s">
        <v>827</v>
      </c>
      <c r="H142" s="401" t="s">
        <v>1519</v>
      </c>
      <c r="I142" s="401"/>
      <c r="J142" s="401" t="s">
        <v>1013</v>
      </c>
      <c r="K142" s="401"/>
      <c r="L142" s="401">
        <v>31</v>
      </c>
      <c r="M142" s="401"/>
      <c r="N142" s="607">
        <f t="shared" si="2"/>
        <v>31</v>
      </c>
      <c r="O142" s="401"/>
    </row>
    <row r="143" spans="1:86">
      <c r="A143" s="401" t="s">
        <v>338</v>
      </c>
      <c r="B143" s="401" t="s">
        <v>338</v>
      </c>
      <c r="C143" s="401"/>
      <c r="D143" s="401">
        <v>2016</v>
      </c>
      <c r="E143" s="401" t="s">
        <v>20</v>
      </c>
      <c r="F143" s="401" t="s">
        <v>7</v>
      </c>
      <c r="G143" s="401" t="s">
        <v>827</v>
      </c>
      <c r="H143" s="401" t="s">
        <v>1519</v>
      </c>
      <c r="I143" s="401"/>
      <c r="J143" s="401" t="s">
        <v>1015</v>
      </c>
      <c r="K143" s="401"/>
      <c r="L143" s="401">
        <v>392</v>
      </c>
      <c r="M143" s="401"/>
      <c r="N143" s="607">
        <f t="shared" si="2"/>
        <v>392</v>
      </c>
      <c r="O143" s="401"/>
    </row>
    <row r="144" spans="1:86">
      <c r="A144" s="401" t="s">
        <v>338</v>
      </c>
      <c r="B144" s="401" t="s">
        <v>338</v>
      </c>
      <c r="C144" s="401"/>
      <c r="D144" s="401">
        <v>2016</v>
      </c>
      <c r="E144" s="401" t="s">
        <v>20</v>
      </c>
      <c r="F144" s="401" t="s">
        <v>7</v>
      </c>
      <c r="G144" s="401" t="s">
        <v>827</v>
      </c>
      <c r="H144" s="401" t="s">
        <v>1519</v>
      </c>
      <c r="I144" s="401"/>
      <c r="J144" s="401" t="s">
        <v>1014</v>
      </c>
      <c r="K144" s="401"/>
      <c r="L144" s="401">
        <v>1</v>
      </c>
      <c r="M144" s="401"/>
      <c r="N144" s="607">
        <f t="shared" si="2"/>
        <v>1</v>
      </c>
      <c r="O144" s="401"/>
    </row>
    <row r="145" spans="1:65">
      <c r="A145" s="401" t="s">
        <v>338</v>
      </c>
      <c r="B145" s="401" t="s">
        <v>338</v>
      </c>
      <c r="C145" s="401"/>
      <c r="D145" s="401">
        <v>2016</v>
      </c>
      <c r="E145" s="401" t="s">
        <v>20</v>
      </c>
      <c r="F145" s="401" t="s">
        <v>7</v>
      </c>
      <c r="G145" s="401" t="s">
        <v>827</v>
      </c>
      <c r="H145" s="401" t="s">
        <v>519</v>
      </c>
      <c r="I145" s="401"/>
      <c r="J145" s="401" t="s">
        <v>1013</v>
      </c>
      <c r="K145" s="401"/>
      <c r="L145" s="401">
        <v>1</v>
      </c>
      <c r="M145" s="401"/>
      <c r="N145" s="607">
        <f t="shared" si="2"/>
        <v>1</v>
      </c>
      <c r="O145" s="401"/>
    </row>
    <row r="146" spans="1:65">
      <c r="A146" s="401" t="s">
        <v>338</v>
      </c>
      <c r="B146" s="401" t="s">
        <v>338</v>
      </c>
      <c r="C146" s="401"/>
      <c r="D146" s="401">
        <v>2016</v>
      </c>
      <c r="E146" s="401" t="s">
        <v>20</v>
      </c>
      <c r="F146" s="401" t="s">
        <v>7</v>
      </c>
      <c r="G146" s="401" t="s">
        <v>827</v>
      </c>
      <c r="H146" s="401" t="s">
        <v>519</v>
      </c>
      <c r="I146" s="401"/>
      <c r="J146" s="401" t="s">
        <v>989</v>
      </c>
      <c r="K146" s="401"/>
      <c r="L146" s="401"/>
      <c r="M146" s="401">
        <v>33</v>
      </c>
      <c r="N146" s="607">
        <f t="shared" si="2"/>
        <v>33</v>
      </c>
      <c r="O146" s="401"/>
    </row>
    <row r="147" spans="1:65">
      <c r="A147" s="401" t="s">
        <v>338</v>
      </c>
      <c r="B147" s="401" t="s">
        <v>338</v>
      </c>
      <c r="C147" s="401"/>
      <c r="D147" s="401">
        <v>2016</v>
      </c>
      <c r="E147" s="401" t="s">
        <v>20</v>
      </c>
      <c r="F147" s="401" t="s">
        <v>7</v>
      </c>
      <c r="G147" s="401" t="s">
        <v>827</v>
      </c>
      <c r="H147" s="401" t="s">
        <v>521</v>
      </c>
      <c r="I147" s="401"/>
      <c r="J147" s="401" t="s">
        <v>1013</v>
      </c>
      <c r="K147" s="401"/>
      <c r="L147" s="401">
        <v>99</v>
      </c>
      <c r="M147" s="401"/>
      <c r="N147" s="607">
        <f t="shared" si="2"/>
        <v>99</v>
      </c>
      <c r="O147" s="401"/>
    </row>
    <row r="148" spans="1:65">
      <c r="A148" s="401" t="s">
        <v>338</v>
      </c>
      <c r="B148" s="401" t="s">
        <v>338</v>
      </c>
      <c r="C148" s="401"/>
      <c r="D148" s="401">
        <v>2016</v>
      </c>
      <c r="E148" s="401" t="s">
        <v>20</v>
      </c>
      <c r="F148" s="401" t="s">
        <v>7</v>
      </c>
      <c r="G148" s="401" t="s">
        <v>827</v>
      </c>
      <c r="H148" s="401" t="s">
        <v>521</v>
      </c>
      <c r="I148" s="401"/>
      <c r="J148" s="401" t="s">
        <v>1015</v>
      </c>
      <c r="K148" s="401"/>
      <c r="L148" s="401">
        <v>1</v>
      </c>
      <c r="M148" s="401"/>
      <c r="N148" s="607">
        <f t="shared" si="2"/>
        <v>1</v>
      </c>
      <c r="O148" s="401"/>
    </row>
    <row r="149" spans="1:65">
      <c r="A149" s="401" t="s">
        <v>338</v>
      </c>
      <c r="B149" s="401" t="s">
        <v>338</v>
      </c>
      <c r="C149" s="401"/>
      <c r="D149" s="401">
        <v>2016</v>
      </c>
      <c r="E149" s="401" t="s">
        <v>20</v>
      </c>
      <c r="F149" s="401" t="s">
        <v>7</v>
      </c>
      <c r="G149" s="401" t="s">
        <v>827</v>
      </c>
      <c r="H149" s="401" t="s">
        <v>523</v>
      </c>
      <c r="I149" s="401"/>
      <c r="J149" s="401" t="s">
        <v>1012</v>
      </c>
      <c r="K149" s="401"/>
      <c r="L149" s="401">
        <v>5</v>
      </c>
      <c r="M149" s="401"/>
      <c r="N149" s="607">
        <f t="shared" si="2"/>
        <v>5</v>
      </c>
      <c r="O149" s="401"/>
    </row>
    <row r="150" spans="1:65">
      <c r="A150" s="401" t="s">
        <v>338</v>
      </c>
      <c r="B150" s="401" t="s">
        <v>338</v>
      </c>
      <c r="C150" s="401"/>
      <c r="D150" s="401">
        <v>2016</v>
      </c>
      <c r="E150" s="401" t="s">
        <v>20</v>
      </c>
      <c r="F150" s="401" t="s">
        <v>7</v>
      </c>
      <c r="G150" s="401" t="s">
        <v>827</v>
      </c>
      <c r="H150" s="401" t="s">
        <v>523</v>
      </c>
      <c r="I150" s="401"/>
      <c r="J150" s="401" t="s">
        <v>1489</v>
      </c>
      <c r="K150" s="401"/>
      <c r="L150" s="401"/>
      <c r="M150" s="401">
        <v>1</v>
      </c>
      <c r="N150" s="607">
        <f t="shared" si="2"/>
        <v>1</v>
      </c>
      <c r="O150" s="401"/>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M150" s="29"/>
    </row>
    <row r="151" spans="1:65">
      <c r="A151" s="401" t="s">
        <v>338</v>
      </c>
      <c r="B151" s="401" t="s">
        <v>338</v>
      </c>
      <c r="C151" s="401"/>
      <c r="D151" s="401">
        <v>2016</v>
      </c>
      <c r="E151" s="401" t="s">
        <v>20</v>
      </c>
      <c r="F151" s="401" t="s">
        <v>7</v>
      </c>
      <c r="G151" s="401" t="s">
        <v>827</v>
      </c>
      <c r="H151" s="401" t="s">
        <v>523</v>
      </c>
      <c r="I151" s="401"/>
      <c r="J151" s="401" t="s">
        <v>1036</v>
      </c>
      <c r="K151" s="401"/>
      <c r="L151" s="401">
        <v>54</v>
      </c>
      <c r="M151" s="401"/>
      <c r="N151" s="607">
        <f t="shared" si="2"/>
        <v>54</v>
      </c>
      <c r="O151" s="401"/>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M151" s="29"/>
    </row>
    <row r="152" spans="1:65">
      <c r="A152" s="401" t="s">
        <v>338</v>
      </c>
      <c r="B152" s="401" t="s">
        <v>338</v>
      </c>
      <c r="C152" s="401"/>
      <c r="D152" s="401">
        <v>2016</v>
      </c>
      <c r="E152" s="401" t="s">
        <v>20</v>
      </c>
      <c r="F152" s="401" t="s">
        <v>7</v>
      </c>
      <c r="G152" s="401" t="s">
        <v>827</v>
      </c>
      <c r="H152" s="401" t="s">
        <v>523</v>
      </c>
      <c r="I152" s="401"/>
      <c r="J152" s="401" t="s">
        <v>1015</v>
      </c>
      <c r="K152" s="401"/>
      <c r="L152" s="401">
        <v>1555</v>
      </c>
      <c r="M152" s="401">
        <v>7</v>
      </c>
      <c r="N152" s="607">
        <f t="shared" si="2"/>
        <v>1562</v>
      </c>
      <c r="O152" s="401"/>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M152" s="29"/>
    </row>
    <row r="153" spans="1:65">
      <c r="A153" s="401" t="s">
        <v>338</v>
      </c>
      <c r="B153" s="401" t="s">
        <v>338</v>
      </c>
      <c r="C153" s="401"/>
      <c r="D153" s="401">
        <v>2016</v>
      </c>
      <c r="E153" s="401" t="s">
        <v>20</v>
      </c>
      <c r="F153" s="401" t="s">
        <v>7</v>
      </c>
      <c r="G153" s="401" t="s">
        <v>827</v>
      </c>
      <c r="H153" s="401" t="s">
        <v>523</v>
      </c>
      <c r="I153" s="401"/>
      <c r="J153" s="401" t="s">
        <v>1014</v>
      </c>
      <c r="K153" s="401"/>
      <c r="L153" s="401">
        <v>709</v>
      </c>
      <c r="M153" s="401"/>
      <c r="N153" s="607">
        <f t="shared" si="2"/>
        <v>709</v>
      </c>
      <c r="O153" s="401"/>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M153" s="29"/>
    </row>
    <row r="154" spans="1:65">
      <c r="A154" s="401" t="s">
        <v>338</v>
      </c>
      <c r="B154" s="401" t="s">
        <v>338</v>
      </c>
      <c r="C154" s="401"/>
      <c r="D154" s="401">
        <v>2016</v>
      </c>
      <c r="E154" s="401" t="s">
        <v>20</v>
      </c>
      <c r="F154" s="401" t="s">
        <v>7</v>
      </c>
      <c r="G154" s="401" t="s">
        <v>827</v>
      </c>
      <c r="H154" s="401" t="s">
        <v>523</v>
      </c>
      <c r="I154" s="401"/>
      <c r="J154" s="401" t="s">
        <v>1020</v>
      </c>
      <c r="K154" s="401"/>
      <c r="L154" s="401">
        <v>15</v>
      </c>
      <c r="M154" s="401"/>
      <c r="N154" s="607">
        <f t="shared" si="2"/>
        <v>15</v>
      </c>
      <c r="O154" s="401"/>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M154" s="29"/>
    </row>
    <row r="155" spans="1:65">
      <c r="A155" s="401" t="s">
        <v>338</v>
      </c>
      <c r="B155" s="401" t="s">
        <v>338</v>
      </c>
      <c r="C155" s="401"/>
      <c r="D155" s="401">
        <v>2016</v>
      </c>
      <c r="E155" s="401" t="s">
        <v>20</v>
      </c>
      <c r="F155" s="401" t="s">
        <v>7</v>
      </c>
      <c r="G155" s="401" t="s">
        <v>827</v>
      </c>
      <c r="H155" s="401" t="s">
        <v>1521</v>
      </c>
      <c r="I155" s="401"/>
      <c r="J155" s="401" t="s">
        <v>1013</v>
      </c>
      <c r="K155" s="401"/>
      <c r="L155" s="401">
        <v>32</v>
      </c>
      <c r="M155" s="401"/>
      <c r="N155" s="607">
        <f t="shared" si="2"/>
        <v>32</v>
      </c>
      <c r="O155" s="401"/>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M155" s="29"/>
    </row>
    <row r="156" spans="1:65">
      <c r="A156" s="401" t="s">
        <v>338</v>
      </c>
      <c r="B156" s="401" t="s">
        <v>338</v>
      </c>
      <c r="C156" s="401"/>
      <c r="D156" s="401">
        <v>2016</v>
      </c>
      <c r="E156" s="401" t="s">
        <v>20</v>
      </c>
      <c r="F156" s="401" t="s">
        <v>7</v>
      </c>
      <c r="G156" s="401" t="s">
        <v>827</v>
      </c>
      <c r="H156" s="401" t="s">
        <v>93</v>
      </c>
      <c r="I156" s="401"/>
      <c r="J156" s="401" t="s">
        <v>1012</v>
      </c>
      <c r="K156" s="401"/>
      <c r="L156" s="401">
        <v>11</v>
      </c>
      <c r="M156" s="401">
        <v>557</v>
      </c>
      <c r="N156" s="607">
        <f t="shared" si="2"/>
        <v>568</v>
      </c>
      <c r="O156" s="401"/>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M156" s="29"/>
    </row>
    <row r="157" spans="1:65">
      <c r="A157" s="401" t="s">
        <v>338</v>
      </c>
      <c r="B157" s="401" t="s">
        <v>338</v>
      </c>
      <c r="C157" s="401"/>
      <c r="D157" s="401">
        <v>2016</v>
      </c>
      <c r="E157" s="401" t="s">
        <v>20</v>
      </c>
      <c r="F157" s="401" t="s">
        <v>7</v>
      </c>
      <c r="G157" s="401" t="s">
        <v>827</v>
      </c>
      <c r="H157" s="401" t="s">
        <v>93</v>
      </c>
      <c r="I157" s="401"/>
      <c r="J157" s="401" t="s">
        <v>1021</v>
      </c>
      <c r="K157" s="401"/>
      <c r="L157" s="401">
        <v>2</v>
      </c>
      <c r="M157" s="401">
        <v>67</v>
      </c>
      <c r="N157" s="607">
        <f t="shared" si="2"/>
        <v>69</v>
      </c>
      <c r="O157" s="401"/>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M157" s="29"/>
    </row>
    <row r="158" spans="1:65">
      <c r="A158" s="401" t="s">
        <v>338</v>
      </c>
      <c r="B158" s="401" t="s">
        <v>338</v>
      </c>
      <c r="C158" s="401"/>
      <c r="D158" s="401">
        <v>2016</v>
      </c>
      <c r="E158" s="401" t="s">
        <v>20</v>
      </c>
      <c r="F158" s="401" t="s">
        <v>7</v>
      </c>
      <c r="G158" s="401" t="s">
        <v>827</v>
      </c>
      <c r="H158" s="401" t="s">
        <v>93</v>
      </c>
      <c r="I158" s="401"/>
      <c r="J158" s="401" t="s">
        <v>1489</v>
      </c>
      <c r="K158" s="401"/>
      <c r="L158" s="401">
        <v>50</v>
      </c>
      <c r="M158" s="401">
        <v>187</v>
      </c>
      <c r="N158" s="607">
        <f t="shared" si="2"/>
        <v>237</v>
      </c>
      <c r="O158" s="401"/>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M158" s="29"/>
    </row>
    <row r="159" spans="1:65">
      <c r="A159" s="401" t="s">
        <v>338</v>
      </c>
      <c r="B159" s="401" t="s">
        <v>338</v>
      </c>
      <c r="C159" s="401"/>
      <c r="D159" s="401">
        <v>2016</v>
      </c>
      <c r="E159" s="401" t="s">
        <v>20</v>
      </c>
      <c r="F159" s="401" t="s">
        <v>7</v>
      </c>
      <c r="G159" s="401" t="s">
        <v>827</v>
      </c>
      <c r="H159" s="401" t="s">
        <v>93</v>
      </c>
      <c r="I159" s="401"/>
      <c r="J159" s="401" t="s">
        <v>1013</v>
      </c>
      <c r="K159" s="401"/>
      <c r="L159" s="401">
        <v>97</v>
      </c>
      <c r="M159" s="401">
        <v>83</v>
      </c>
      <c r="N159" s="607">
        <f t="shared" si="2"/>
        <v>180</v>
      </c>
      <c r="O159" s="401"/>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M159" s="29"/>
    </row>
    <row r="160" spans="1:65">
      <c r="A160" s="401" t="s">
        <v>338</v>
      </c>
      <c r="B160" s="401" t="s">
        <v>338</v>
      </c>
      <c r="C160" s="401"/>
      <c r="D160" s="401">
        <v>2016</v>
      </c>
      <c r="E160" s="401" t="s">
        <v>20</v>
      </c>
      <c r="F160" s="401" t="s">
        <v>7</v>
      </c>
      <c r="G160" s="401" t="s">
        <v>827</v>
      </c>
      <c r="H160" s="401" t="s">
        <v>93</v>
      </c>
      <c r="I160" s="401"/>
      <c r="J160" s="401" t="s">
        <v>1036</v>
      </c>
      <c r="K160" s="401"/>
      <c r="L160" s="401">
        <v>5</v>
      </c>
      <c r="M160" s="401">
        <v>36</v>
      </c>
      <c r="N160" s="607">
        <f t="shared" si="2"/>
        <v>41</v>
      </c>
      <c r="O160" s="401"/>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M160" s="29"/>
    </row>
    <row r="161" spans="1:65">
      <c r="A161" s="401" t="s">
        <v>338</v>
      </c>
      <c r="B161" s="401" t="s">
        <v>338</v>
      </c>
      <c r="C161" s="401"/>
      <c r="D161" s="401">
        <v>2016</v>
      </c>
      <c r="E161" s="401" t="s">
        <v>20</v>
      </c>
      <c r="F161" s="401" t="s">
        <v>7</v>
      </c>
      <c r="G161" s="401" t="s">
        <v>827</v>
      </c>
      <c r="H161" s="401" t="s">
        <v>93</v>
      </c>
      <c r="I161" s="401"/>
      <c r="J161" s="401" t="s">
        <v>981</v>
      </c>
      <c r="K161" s="401"/>
      <c r="L161" s="401"/>
      <c r="M161" s="401">
        <v>3</v>
      </c>
      <c r="N161" s="607">
        <f t="shared" si="2"/>
        <v>3</v>
      </c>
      <c r="O161" s="401"/>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M161" s="29"/>
    </row>
    <row r="162" spans="1:65">
      <c r="A162" s="401" t="s">
        <v>338</v>
      </c>
      <c r="B162" s="401" t="s">
        <v>338</v>
      </c>
      <c r="C162" s="401"/>
      <c r="D162" s="401">
        <v>2016</v>
      </c>
      <c r="E162" s="401" t="s">
        <v>20</v>
      </c>
      <c r="F162" s="401" t="s">
        <v>7</v>
      </c>
      <c r="G162" s="401" t="s">
        <v>827</v>
      </c>
      <c r="H162" s="401" t="s">
        <v>93</v>
      </c>
      <c r="I162" s="401"/>
      <c r="J162" s="401" t="s">
        <v>1015</v>
      </c>
      <c r="K162" s="401"/>
      <c r="L162" s="401">
        <v>2816</v>
      </c>
      <c r="M162" s="401">
        <v>600</v>
      </c>
      <c r="N162" s="607">
        <f t="shared" si="2"/>
        <v>3416</v>
      </c>
      <c r="O162" s="401"/>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M162" s="29"/>
    </row>
    <row r="163" spans="1:65">
      <c r="A163" s="401" t="s">
        <v>338</v>
      </c>
      <c r="B163" s="401" t="s">
        <v>338</v>
      </c>
      <c r="C163" s="401"/>
      <c r="D163" s="401">
        <v>2016</v>
      </c>
      <c r="E163" s="401" t="s">
        <v>20</v>
      </c>
      <c r="F163" s="401" t="s">
        <v>7</v>
      </c>
      <c r="G163" s="401" t="s">
        <v>827</v>
      </c>
      <c r="H163" s="401" t="s">
        <v>93</v>
      </c>
      <c r="I163" s="401"/>
      <c r="J163" s="401" t="s">
        <v>1014</v>
      </c>
      <c r="K163" s="401"/>
      <c r="L163" s="401">
        <v>556</v>
      </c>
      <c r="M163" s="401">
        <v>403</v>
      </c>
      <c r="N163" s="607">
        <f t="shared" si="2"/>
        <v>959</v>
      </c>
      <c r="O163" s="401"/>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M163" s="29"/>
    </row>
    <row r="164" spans="1:65">
      <c r="A164" s="401" t="s">
        <v>338</v>
      </c>
      <c r="B164" s="401" t="s">
        <v>338</v>
      </c>
      <c r="C164" s="401"/>
      <c r="D164" s="401">
        <v>2016</v>
      </c>
      <c r="E164" s="401" t="s">
        <v>20</v>
      </c>
      <c r="F164" s="401" t="s">
        <v>7</v>
      </c>
      <c r="G164" s="401" t="s">
        <v>827</v>
      </c>
      <c r="H164" s="401" t="s">
        <v>93</v>
      </c>
      <c r="I164" s="401"/>
      <c r="J164" s="401" t="s">
        <v>989</v>
      </c>
      <c r="K164" s="401"/>
      <c r="L164" s="401"/>
      <c r="M164" s="401">
        <v>3</v>
      </c>
      <c r="N164" s="607">
        <f t="shared" si="2"/>
        <v>3</v>
      </c>
      <c r="O164" s="401"/>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M164" s="29"/>
    </row>
    <row r="165" spans="1:65">
      <c r="A165" s="401" t="s">
        <v>338</v>
      </c>
      <c r="B165" s="401" t="s">
        <v>338</v>
      </c>
      <c r="C165" s="401"/>
      <c r="D165" s="401">
        <v>2016</v>
      </c>
      <c r="E165" s="401" t="s">
        <v>20</v>
      </c>
      <c r="F165" s="401" t="s">
        <v>7</v>
      </c>
      <c r="G165" s="401" t="s">
        <v>827</v>
      </c>
      <c r="H165" s="401" t="s">
        <v>93</v>
      </c>
      <c r="I165" s="401"/>
      <c r="J165" s="401" t="s">
        <v>1020</v>
      </c>
      <c r="K165" s="401"/>
      <c r="L165" s="401">
        <v>49</v>
      </c>
      <c r="M165" s="401">
        <v>119</v>
      </c>
      <c r="N165" s="607">
        <f t="shared" si="2"/>
        <v>168</v>
      </c>
      <c r="O165" s="401"/>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M165" s="29"/>
    </row>
    <row r="166" spans="1:65">
      <c r="A166" s="401" t="s">
        <v>338</v>
      </c>
      <c r="B166" s="401" t="s">
        <v>338</v>
      </c>
      <c r="C166" s="401"/>
      <c r="D166" s="401">
        <v>2016</v>
      </c>
      <c r="E166" s="401" t="s">
        <v>20</v>
      </c>
      <c r="F166" s="401" t="s">
        <v>7</v>
      </c>
      <c r="G166" s="401" t="s">
        <v>827</v>
      </c>
      <c r="H166" s="401" t="s">
        <v>1522</v>
      </c>
      <c r="I166" s="401"/>
      <c r="J166" s="401" t="s">
        <v>1015</v>
      </c>
      <c r="K166" s="401"/>
      <c r="L166" s="401">
        <v>27</v>
      </c>
      <c r="M166" s="401"/>
      <c r="N166" s="607">
        <f t="shared" si="2"/>
        <v>27</v>
      </c>
      <c r="O166" s="401"/>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M166" s="29"/>
    </row>
    <row r="167" spans="1:65">
      <c r="A167" s="401" t="s">
        <v>338</v>
      </c>
      <c r="B167" s="401" t="s">
        <v>338</v>
      </c>
      <c r="C167" s="401"/>
      <c r="D167" s="401">
        <v>2016</v>
      </c>
      <c r="E167" s="401" t="s">
        <v>20</v>
      </c>
      <c r="F167" s="401" t="s">
        <v>7</v>
      </c>
      <c r="G167" s="401" t="s">
        <v>827</v>
      </c>
      <c r="H167" s="401" t="s">
        <v>527</v>
      </c>
      <c r="I167" s="401"/>
      <c r="J167" s="401" t="s">
        <v>1013</v>
      </c>
      <c r="K167" s="401"/>
      <c r="L167" s="401">
        <v>496</v>
      </c>
      <c r="M167" s="401">
        <v>130</v>
      </c>
      <c r="N167" s="607">
        <f t="shared" si="2"/>
        <v>626</v>
      </c>
      <c r="O167" s="401"/>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M167" s="29"/>
    </row>
    <row r="168" spans="1:65">
      <c r="A168" s="401" t="s">
        <v>338</v>
      </c>
      <c r="B168" s="401" t="s">
        <v>338</v>
      </c>
      <c r="C168" s="401"/>
      <c r="D168" s="401">
        <v>2016</v>
      </c>
      <c r="E168" s="401" t="s">
        <v>20</v>
      </c>
      <c r="F168" s="401" t="s">
        <v>7</v>
      </c>
      <c r="G168" s="401" t="s">
        <v>827</v>
      </c>
      <c r="H168" s="401" t="s">
        <v>527</v>
      </c>
      <c r="I168" s="401"/>
      <c r="J168" s="401" t="s">
        <v>1015</v>
      </c>
      <c r="K168" s="401"/>
      <c r="L168" s="401">
        <v>491</v>
      </c>
      <c r="M168" s="401">
        <v>1405</v>
      </c>
      <c r="N168" s="607">
        <f t="shared" si="2"/>
        <v>1896</v>
      </c>
      <c r="O168" s="401"/>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M168" s="29"/>
    </row>
    <row r="169" spans="1:65">
      <c r="A169" s="401" t="s">
        <v>338</v>
      </c>
      <c r="B169" s="401" t="s">
        <v>338</v>
      </c>
      <c r="C169" s="401"/>
      <c r="D169" s="401">
        <v>2016</v>
      </c>
      <c r="E169" s="401" t="s">
        <v>20</v>
      </c>
      <c r="F169" s="401" t="s">
        <v>7</v>
      </c>
      <c r="G169" s="401" t="s">
        <v>827</v>
      </c>
      <c r="H169" s="401" t="s">
        <v>527</v>
      </c>
      <c r="I169" s="401"/>
      <c r="J169" s="401" t="s">
        <v>1014</v>
      </c>
      <c r="K169" s="401"/>
      <c r="L169" s="401">
        <v>29</v>
      </c>
      <c r="M169" s="401">
        <v>354</v>
      </c>
      <c r="N169" s="607">
        <f t="shared" si="2"/>
        <v>383</v>
      </c>
      <c r="O169" s="401"/>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M169" s="29"/>
    </row>
    <row r="170" spans="1:65">
      <c r="A170" s="401" t="s">
        <v>338</v>
      </c>
      <c r="B170" s="401" t="s">
        <v>338</v>
      </c>
      <c r="C170" s="401"/>
      <c r="D170" s="401">
        <v>2016</v>
      </c>
      <c r="E170" s="401" t="s">
        <v>20</v>
      </c>
      <c r="F170" s="401" t="s">
        <v>7</v>
      </c>
      <c r="G170" s="401" t="s">
        <v>827</v>
      </c>
      <c r="H170" s="401" t="s">
        <v>527</v>
      </c>
      <c r="I170" s="401"/>
      <c r="J170" s="401" t="s">
        <v>1020</v>
      </c>
      <c r="K170" s="401"/>
      <c r="L170" s="401"/>
      <c r="M170" s="401">
        <v>409</v>
      </c>
      <c r="N170" s="607">
        <f t="shared" si="2"/>
        <v>409</v>
      </c>
      <c r="O170" s="401"/>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M170" s="29"/>
    </row>
    <row r="171" spans="1:65">
      <c r="A171" s="401" t="s">
        <v>338</v>
      </c>
      <c r="B171" s="401" t="s">
        <v>338</v>
      </c>
      <c r="C171" s="401"/>
      <c r="D171" s="401">
        <v>2016</v>
      </c>
      <c r="E171" s="401" t="s">
        <v>20</v>
      </c>
      <c r="F171" s="401" t="s">
        <v>7</v>
      </c>
      <c r="G171" s="401" t="s">
        <v>827</v>
      </c>
      <c r="H171" s="401" t="s">
        <v>1823</v>
      </c>
      <c r="I171" s="401"/>
      <c r="J171" s="401" t="s">
        <v>1015</v>
      </c>
      <c r="K171" s="401"/>
      <c r="L171" s="401">
        <v>1</v>
      </c>
      <c r="M171" s="401"/>
      <c r="N171" s="607">
        <f t="shared" si="2"/>
        <v>1</v>
      </c>
      <c r="O171" s="401"/>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M171" s="29"/>
    </row>
    <row r="172" spans="1:65">
      <c r="A172" s="401" t="s">
        <v>338</v>
      </c>
      <c r="B172" s="401" t="s">
        <v>338</v>
      </c>
      <c r="C172" s="401"/>
      <c r="D172" s="401">
        <v>2016</v>
      </c>
      <c r="E172" s="401" t="s">
        <v>20</v>
      </c>
      <c r="F172" s="401" t="s">
        <v>7</v>
      </c>
      <c r="G172" s="401" t="s">
        <v>827</v>
      </c>
      <c r="H172" s="401" t="s">
        <v>1546</v>
      </c>
      <c r="I172" s="401"/>
      <c r="J172" s="401" t="s">
        <v>981</v>
      </c>
      <c r="K172" s="401"/>
      <c r="L172" s="401"/>
      <c r="M172" s="401">
        <v>157</v>
      </c>
      <c r="N172" s="607">
        <f t="shared" si="2"/>
        <v>157</v>
      </c>
      <c r="O172" s="401"/>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M172" s="29"/>
    </row>
    <row r="173" spans="1:65">
      <c r="A173" s="401" t="s">
        <v>338</v>
      </c>
      <c r="B173" s="401" t="s">
        <v>338</v>
      </c>
      <c r="C173" s="401"/>
      <c r="D173" s="401">
        <v>2016</v>
      </c>
      <c r="E173" s="401" t="s">
        <v>20</v>
      </c>
      <c r="F173" s="401" t="s">
        <v>7</v>
      </c>
      <c r="G173" s="401" t="s">
        <v>827</v>
      </c>
      <c r="H173" s="401" t="s">
        <v>532</v>
      </c>
      <c r="I173" s="401"/>
      <c r="J173" s="401" t="s">
        <v>1489</v>
      </c>
      <c r="K173" s="401"/>
      <c r="L173" s="401">
        <v>78</v>
      </c>
      <c r="M173" s="401"/>
      <c r="N173" s="607">
        <f t="shared" si="2"/>
        <v>78</v>
      </c>
      <c r="O173" s="401"/>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M173" s="29"/>
    </row>
    <row r="174" spans="1:65">
      <c r="A174" s="401" t="s">
        <v>338</v>
      </c>
      <c r="B174" s="401" t="s">
        <v>338</v>
      </c>
      <c r="C174" s="401"/>
      <c r="D174" s="401">
        <v>2016</v>
      </c>
      <c r="E174" s="401" t="s">
        <v>20</v>
      </c>
      <c r="F174" s="401" t="s">
        <v>7</v>
      </c>
      <c r="G174" s="401" t="s">
        <v>827</v>
      </c>
      <c r="H174" s="401" t="s">
        <v>532</v>
      </c>
      <c r="I174" s="401"/>
      <c r="J174" s="401" t="s">
        <v>1013</v>
      </c>
      <c r="K174" s="401"/>
      <c r="L174" s="401">
        <v>447</v>
      </c>
      <c r="M174" s="401"/>
      <c r="N174" s="607">
        <f t="shared" si="2"/>
        <v>447</v>
      </c>
      <c r="O174" s="401"/>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M174" s="29"/>
    </row>
    <row r="175" spans="1:65">
      <c r="A175" s="401" t="s">
        <v>338</v>
      </c>
      <c r="B175" s="401" t="s">
        <v>338</v>
      </c>
      <c r="C175" s="401"/>
      <c r="D175" s="401">
        <v>2016</v>
      </c>
      <c r="E175" s="401" t="s">
        <v>20</v>
      </c>
      <c r="F175" s="401" t="s">
        <v>7</v>
      </c>
      <c r="G175" s="401" t="s">
        <v>827</v>
      </c>
      <c r="H175" s="401" t="s">
        <v>532</v>
      </c>
      <c r="I175" s="401"/>
      <c r="J175" s="401" t="s">
        <v>1036</v>
      </c>
      <c r="K175" s="401"/>
      <c r="L175" s="401">
        <v>43</v>
      </c>
      <c r="M175" s="401"/>
      <c r="N175" s="607">
        <f t="shared" si="2"/>
        <v>43</v>
      </c>
      <c r="O175" s="401"/>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M175" s="29"/>
    </row>
    <row r="176" spans="1:65">
      <c r="A176" s="401" t="s">
        <v>338</v>
      </c>
      <c r="B176" s="401" t="s">
        <v>338</v>
      </c>
      <c r="C176" s="401"/>
      <c r="D176" s="401">
        <v>2016</v>
      </c>
      <c r="E176" s="401" t="s">
        <v>20</v>
      </c>
      <c r="F176" s="401" t="s">
        <v>7</v>
      </c>
      <c r="G176" s="401" t="s">
        <v>827</v>
      </c>
      <c r="H176" s="401" t="s">
        <v>532</v>
      </c>
      <c r="I176" s="401"/>
      <c r="J176" s="401" t="s">
        <v>1015</v>
      </c>
      <c r="K176" s="401"/>
      <c r="L176" s="401">
        <v>3695</v>
      </c>
      <c r="M176" s="401"/>
      <c r="N176" s="607">
        <f t="shared" si="2"/>
        <v>3695</v>
      </c>
      <c r="O176" s="401"/>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M176" s="29"/>
    </row>
    <row r="177" spans="1:65">
      <c r="A177" s="401" t="s">
        <v>338</v>
      </c>
      <c r="B177" s="401" t="s">
        <v>338</v>
      </c>
      <c r="C177" s="401"/>
      <c r="D177" s="401">
        <v>2016</v>
      </c>
      <c r="E177" s="401" t="s">
        <v>20</v>
      </c>
      <c r="F177" s="401" t="s">
        <v>7</v>
      </c>
      <c r="G177" s="401" t="s">
        <v>827</v>
      </c>
      <c r="H177" s="401" t="s">
        <v>532</v>
      </c>
      <c r="I177" s="401"/>
      <c r="J177" s="401" t="s">
        <v>1014</v>
      </c>
      <c r="K177" s="401"/>
      <c r="L177" s="401">
        <v>112</v>
      </c>
      <c r="M177" s="401"/>
      <c r="N177" s="607">
        <f t="shared" si="2"/>
        <v>112</v>
      </c>
      <c r="O177" s="401"/>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M177" s="29"/>
    </row>
    <row r="178" spans="1:65">
      <c r="A178" s="401" t="s">
        <v>338</v>
      </c>
      <c r="B178" s="401" t="s">
        <v>338</v>
      </c>
      <c r="C178" s="401"/>
      <c r="D178" s="401">
        <v>2016</v>
      </c>
      <c r="E178" s="401" t="s">
        <v>20</v>
      </c>
      <c r="F178" s="401" t="s">
        <v>7</v>
      </c>
      <c r="G178" s="401" t="s">
        <v>827</v>
      </c>
      <c r="H178" s="401" t="s">
        <v>532</v>
      </c>
      <c r="I178" s="401"/>
      <c r="J178" s="401" t="s">
        <v>1020</v>
      </c>
      <c r="K178" s="401"/>
      <c r="L178" s="401">
        <v>6</v>
      </c>
      <c r="M178" s="401"/>
      <c r="N178" s="607">
        <f t="shared" si="2"/>
        <v>6</v>
      </c>
      <c r="O178" s="401"/>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M178" s="29"/>
    </row>
    <row r="179" spans="1:65">
      <c r="A179" s="401" t="s">
        <v>338</v>
      </c>
      <c r="B179" s="401" t="s">
        <v>338</v>
      </c>
      <c r="C179" s="401"/>
      <c r="D179" s="401">
        <v>2016</v>
      </c>
      <c r="E179" s="401" t="s">
        <v>20</v>
      </c>
      <c r="F179" s="401" t="s">
        <v>7</v>
      </c>
      <c r="G179" s="401" t="s">
        <v>827</v>
      </c>
      <c r="H179" s="401" t="s">
        <v>1524</v>
      </c>
      <c r="I179" s="401"/>
      <c r="J179" s="401" t="s">
        <v>1013</v>
      </c>
      <c r="K179" s="401"/>
      <c r="L179" s="401"/>
      <c r="M179" s="401">
        <v>1</v>
      </c>
      <c r="N179" s="607">
        <f t="shared" si="2"/>
        <v>1</v>
      </c>
      <c r="O179" s="401"/>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M179" s="29"/>
    </row>
    <row r="180" spans="1:65">
      <c r="A180" s="401" t="s">
        <v>338</v>
      </c>
      <c r="B180" s="401" t="s">
        <v>338</v>
      </c>
      <c r="C180" s="401"/>
      <c r="D180" s="401">
        <v>2016</v>
      </c>
      <c r="E180" s="401" t="s">
        <v>20</v>
      </c>
      <c r="F180" s="401" t="s">
        <v>7</v>
      </c>
      <c r="G180" s="401" t="s">
        <v>827</v>
      </c>
      <c r="H180" s="401" t="s">
        <v>1524</v>
      </c>
      <c r="I180" s="401"/>
      <c r="J180" s="401" t="s">
        <v>1015</v>
      </c>
      <c r="K180" s="401"/>
      <c r="L180" s="401">
        <v>1</v>
      </c>
      <c r="M180" s="401"/>
      <c r="N180" s="607">
        <f t="shared" si="2"/>
        <v>1</v>
      </c>
      <c r="O180" s="401"/>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M180" s="29"/>
    </row>
    <row r="181" spans="1:65">
      <c r="A181" s="401" t="s">
        <v>338</v>
      </c>
      <c r="B181" s="401" t="s">
        <v>338</v>
      </c>
      <c r="C181" s="401"/>
      <c r="D181" s="401">
        <v>2016</v>
      </c>
      <c r="E181" s="401" t="s">
        <v>20</v>
      </c>
      <c r="F181" s="401" t="s">
        <v>7</v>
      </c>
      <c r="G181" s="401" t="s">
        <v>827</v>
      </c>
      <c r="H181" s="401" t="s">
        <v>1525</v>
      </c>
      <c r="I181" s="401"/>
      <c r="J181" s="401" t="s">
        <v>981</v>
      </c>
      <c r="K181" s="401"/>
      <c r="L181" s="401"/>
      <c r="M181" s="401">
        <v>38</v>
      </c>
      <c r="N181" s="607">
        <f t="shared" si="2"/>
        <v>38</v>
      </c>
      <c r="O181" s="401"/>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M181" s="29"/>
    </row>
    <row r="182" spans="1:65">
      <c r="A182" s="401" t="s">
        <v>338</v>
      </c>
      <c r="B182" s="401" t="s">
        <v>338</v>
      </c>
      <c r="C182" s="401"/>
      <c r="D182" s="401">
        <v>2016</v>
      </c>
      <c r="E182" s="401" t="s">
        <v>20</v>
      </c>
      <c r="F182" s="401" t="s">
        <v>7</v>
      </c>
      <c r="G182" s="401" t="s">
        <v>827</v>
      </c>
      <c r="H182" s="401" t="s">
        <v>1526</v>
      </c>
      <c r="I182" s="401"/>
      <c r="J182" s="401" t="s">
        <v>1015</v>
      </c>
      <c r="K182" s="401"/>
      <c r="L182" s="401">
        <v>1</v>
      </c>
      <c r="M182" s="401"/>
      <c r="N182" s="607">
        <f t="shared" si="2"/>
        <v>1</v>
      </c>
      <c r="O182" s="401"/>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M182" s="29"/>
    </row>
    <row r="183" spans="1:65">
      <c r="A183" s="401" t="s">
        <v>338</v>
      </c>
      <c r="B183" s="401" t="s">
        <v>338</v>
      </c>
      <c r="C183" s="401"/>
      <c r="D183" s="401">
        <v>2016</v>
      </c>
      <c r="E183" s="401" t="s">
        <v>20</v>
      </c>
      <c r="F183" s="401" t="s">
        <v>7</v>
      </c>
      <c r="G183" s="401" t="s">
        <v>827</v>
      </c>
      <c r="H183" s="401" t="s">
        <v>869</v>
      </c>
      <c r="I183" s="401"/>
      <c r="J183" s="401" t="s">
        <v>1015</v>
      </c>
      <c r="K183" s="401"/>
      <c r="L183" s="401">
        <v>1</v>
      </c>
      <c r="M183" s="401"/>
      <c r="N183" s="607">
        <f t="shared" si="2"/>
        <v>1</v>
      </c>
      <c r="O183" s="401"/>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M183" s="29"/>
    </row>
    <row r="184" spans="1:65">
      <c r="A184" s="401" t="s">
        <v>338</v>
      </c>
      <c r="B184" s="401" t="s">
        <v>338</v>
      </c>
      <c r="C184" s="401"/>
      <c r="D184" s="401">
        <v>2016</v>
      </c>
      <c r="E184" s="401" t="s">
        <v>20</v>
      </c>
      <c r="F184" s="401" t="s">
        <v>7</v>
      </c>
      <c r="G184" s="401" t="s">
        <v>827</v>
      </c>
      <c r="H184" s="401" t="s">
        <v>869</v>
      </c>
      <c r="I184" s="401"/>
      <c r="J184" s="401" t="s">
        <v>1014</v>
      </c>
      <c r="K184" s="401"/>
      <c r="L184" s="401">
        <v>9</v>
      </c>
      <c r="M184" s="401"/>
      <c r="N184" s="607">
        <f t="shared" si="2"/>
        <v>9</v>
      </c>
      <c r="O184" s="401"/>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M184" s="29"/>
    </row>
    <row r="185" spans="1:65">
      <c r="A185" s="401" t="s">
        <v>338</v>
      </c>
      <c r="B185" s="401" t="s">
        <v>338</v>
      </c>
      <c r="C185" s="401"/>
      <c r="D185" s="401">
        <v>2016</v>
      </c>
      <c r="E185" s="401" t="s">
        <v>20</v>
      </c>
      <c r="F185" s="401" t="s">
        <v>7</v>
      </c>
      <c r="G185" s="401" t="s">
        <v>827</v>
      </c>
      <c r="H185" s="401" t="s">
        <v>546</v>
      </c>
      <c r="I185" s="401"/>
      <c r="J185" s="401" t="s">
        <v>1012</v>
      </c>
      <c r="K185" s="401"/>
      <c r="L185" s="401"/>
      <c r="M185" s="401">
        <v>177</v>
      </c>
      <c r="N185" s="607">
        <f t="shared" ref="N185:N248" si="3">K185+L185+M185</f>
        <v>177</v>
      </c>
      <c r="O185" s="401"/>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M185" s="29"/>
    </row>
    <row r="186" spans="1:65">
      <c r="A186" s="401" t="s">
        <v>338</v>
      </c>
      <c r="B186" s="401" t="s">
        <v>338</v>
      </c>
      <c r="C186" s="401"/>
      <c r="D186" s="401">
        <v>2016</v>
      </c>
      <c r="E186" s="401" t="s">
        <v>20</v>
      </c>
      <c r="F186" s="401" t="s">
        <v>7</v>
      </c>
      <c r="G186" s="401" t="s">
        <v>827</v>
      </c>
      <c r="H186" s="401" t="s">
        <v>546</v>
      </c>
      <c r="I186" s="401"/>
      <c r="J186" s="401" t="s">
        <v>1489</v>
      </c>
      <c r="K186" s="401"/>
      <c r="L186" s="401">
        <v>52</v>
      </c>
      <c r="M186" s="401">
        <v>74</v>
      </c>
      <c r="N186" s="607">
        <f t="shared" si="3"/>
        <v>126</v>
      </c>
      <c r="O186" s="401"/>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M186" s="29"/>
    </row>
    <row r="187" spans="1:65">
      <c r="A187" s="401" t="s">
        <v>338</v>
      </c>
      <c r="B187" s="401" t="s">
        <v>338</v>
      </c>
      <c r="C187" s="401"/>
      <c r="D187" s="401">
        <v>2016</v>
      </c>
      <c r="E187" s="401" t="s">
        <v>20</v>
      </c>
      <c r="F187" s="401" t="s">
        <v>7</v>
      </c>
      <c r="G187" s="401" t="s">
        <v>827</v>
      </c>
      <c r="H187" s="401" t="s">
        <v>546</v>
      </c>
      <c r="I187" s="401"/>
      <c r="J187" s="401" t="s">
        <v>1036</v>
      </c>
      <c r="K187" s="401"/>
      <c r="L187" s="401">
        <v>76</v>
      </c>
      <c r="M187" s="401"/>
      <c r="N187" s="607">
        <f t="shared" si="3"/>
        <v>76</v>
      </c>
      <c r="O187" s="401"/>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M187" s="29"/>
    </row>
    <row r="188" spans="1:65">
      <c r="A188" s="401" t="s">
        <v>338</v>
      </c>
      <c r="B188" s="401" t="s">
        <v>338</v>
      </c>
      <c r="C188" s="401"/>
      <c r="D188" s="401">
        <v>2016</v>
      </c>
      <c r="E188" s="401" t="s">
        <v>20</v>
      </c>
      <c r="F188" s="401" t="s">
        <v>7</v>
      </c>
      <c r="G188" s="401" t="s">
        <v>827</v>
      </c>
      <c r="H188" s="401" t="s">
        <v>546</v>
      </c>
      <c r="I188" s="401"/>
      <c r="J188" s="401" t="s">
        <v>1015</v>
      </c>
      <c r="K188" s="401"/>
      <c r="L188" s="401">
        <v>4426</v>
      </c>
      <c r="M188" s="401">
        <v>676</v>
      </c>
      <c r="N188" s="607">
        <f t="shared" si="3"/>
        <v>5102</v>
      </c>
      <c r="O188" s="401"/>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M188" s="29"/>
    </row>
    <row r="189" spans="1:65">
      <c r="A189" s="401" t="s">
        <v>338</v>
      </c>
      <c r="B189" s="401" t="s">
        <v>338</v>
      </c>
      <c r="C189" s="401"/>
      <c r="D189" s="401">
        <v>2016</v>
      </c>
      <c r="E189" s="401" t="s">
        <v>20</v>
      </c>
      <c r="F189" s="401" t="s">
        <v>7</v>
      </c>
      <c r="G189" s="401" t="s">
        <v>827</v>
      </c>
      <c r="H189" s="401" t="s">
        <v>546</v>
      </c>
      <c r="I189" s="401"/>
      <c r="J189" s="401" t="s">
        <v>1014</v>
      </c>
      <c r="K189" s="401"/>
      <c r="L189" s="401">
        <v>1602</v>
      </c>
      <c r="M189" s="401">
        <v>896</v>
      </c>
      <c r="N189" s="607">
        <f t="shared" si="3"/>
        <v>2498</v>
      </c>
      <c r="O189" s="401"/>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M189" s="29"/>
    </row>
    <row r="190" spans="1:65">
      <c r="A190" s="401" t="s">
        <v>338</v>
      </c>
      <c r="B190" s="401" t="s">
        <v>338</v>
      </c>
      <c r="C190" s="401"/>
      <c r="D190" s="401">
        <v>2016</v>
      </c>
      <c r="E190" s="401" t="s">
        <v>20</v>
      </c>
      <c r="F190" s="401" t="s">
        <v>7</v>
      </c>
      <c r="G190" s="401" t="s">
        <v>827</v>
      </c>
      <c r="H190" s="401" t="s">
        <v>546</v>
      </c>
      <c r="I190" s="401"/>
      <c r="J190" s="401" t="s">
        <v>989</v>
      </c>
      <c r="K190" s="401"/>
      <c r="L190" s="401"/>
      <c r="M190" s="401">
        <v>3</v>
      </c>
      <c r="N190" s="607">
        <f t="shared" si="3"/>
        <v>3</v>
      </c>
      <c r="O190" s="401"/>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M190" s="29"/>
    </row>
    <row r="191" spans="1:65">
      <c r="A191" s="401" t="s">
        <v>338</v>
      </c>
      <c r="B191" s="401" t="s">
        <v>338</v>
      </c>
      <c r="C191" s="401"/>
      <c r="D191" s="401">
        <v>2016</v>
      </c>
      <c r="E191" s="401" t="s">
        <v>20</v>
      </c>
      <c r="F191" s="401" t="s">
        <v>7</v>
      </c>
      <c r="G191" s="401" t="s">
        <v>827</v>
      </c>
      <c r="H191" s="401" t="s">
        <v>546</v>
      </c>
      <c r="I191" s="401"/>
      <c r="J191" s="401" t="s">
        <v>1020</v>
      </c>
      <c r="K191" s="401"/>
      <c r="L191" s="401">
        <v>205</v>
      </c>
      <c r="M191" s="401">
        <v>566</v>
      </c>
      <c r="N191" s="607">
        <f t="shared" si="3"/>
        <v>771</v>
      </c>
      <c r="O191" s="401"/>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M191" s="29"/>
    </row>
    <row r="192" spans="1:65">
      <c r="A192" s="401" t="s">
        <v>338</v>
      </c>
      <c r="B192" s="401" t="s">
        <v>338</v>
      </c>
      <c r="C192" s="401"/>
      <c r="D192" s="401">
        <v>2016</v>
      </c>
      <c r="E192" s="401" t="s">
        <v>20</v>
      </c>
      <c r="F192" s="401" t="s">
        <v>7</v>
      </c>
      <c r="G192" s="401" t="s">
        <v>827</v>
      </c>
      <c r="H192" s="401" t="s">
        <v>1527</v>
      </c>
      <c r="I192" s="401"/>
      <c r="J192" s="401" t="s">
        <v>1021</v>
      </c>
      <c r="K192" s="401"/>
      <c r="L192" s="401"/>
      <c r="M192" s="401">
        <v>252</v>
      </c>
      <c r="N192" s="607">
        <f t="shared" si="3"/>
        <v>252</v>
      </c>
      <c r="O192" s="401"/>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M192" s="29"/>
    </row>
    <row r="193" spans="1:65">
      <c r="A193" s="401" t="s">
        <v>338</v>
      </c>
      <c r="B193" s="401" t="s">
        <v>338</v>
      </c>
      <c r="C193" s="401"/>
      <c r="D193" s="401">
        <v>2016</v>
      </c>
      <c r="E193" s="401" t="s">
        <v>20</v>
      </c>
      <c r="F193" s="401" t="s">
        <v>7</v>
      </c>
      <c r="G193" s="401" t="s">
        <v>827</v>
      </c>
      <c r="H193" s="401" t="s">
        <v>1527</v>
      </c>
      <c r="I193" s="401"/>
      <c r="J193" s="401" t="s">
        <v>1489</v>
      </c>
      <c r="K193" s="401"/>
      <c r="L193" s="401"/>
      <c r="M193" s="401">
        <v>7</v>
      </c>
      <c r="N193" s="607">
        <f t="shared" si="3"/>
        <v>7</v>
      </c>
      <c r="O193" s="401"/>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M193" s="29"/>
    </row>
    <row r="194" spans="1:65">
      <c r="A194" s="401" t="s">
        <v>338</v>
      </c>
      <c r="B194" s="401" t="s">
        <v>338</v>
      </c>
      <c r="C194" s="401"/>
      <c r="D194" s="401">
        <v>2016</v>
      </c>
      <c r="E194" s="401" t="s">
        <v>20</v>
      </c>
      <c r="F194" s="401" t="s">
        <v>7</v>
      </c>
      <c r="G194" s="401" t="s">
        <v>827</v>
      </c>
      <c r="H194" s="401" t="s">
        <v>1527</v>
      </c>
      <c r="I194" s="401"/>
      <c r="J194" s="401" t="s">
        <v>1013</v>
      </c>
      <c r="K194" s="401"/>
      <c r="L194" s="401"/>
      <c r="M194" s="401">
        <v>89</v>
      </c>
      <c r="N194" s="607">
        <f t="shared" si="3"/>
        <v>89</v>
      </c>
      <c r="O194" s="401"/>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M194" s="29"/>
    </row>
    <row r="195" spans="1:65">
      <c r="A195" s="401" t="s">
        <v>338</v>
      </c>
      <c r="B195" s="401" t="s">
        <v>338</v>
      </c>
      <c r="C195" s="401"/>
      <c r="D195" s="401">
        <v>2016</v>
      </c>
      <c r="E195" s="401" t="s">
        <v>20</v>
      </c>
      <c r="F195" s="401" t="s">
        <v>7</v>
      </c>
      <c r="G195" s="401" t="s">
        <v>827</v>
      </c>
      <c r="H195" s="401" t="s">
        <v>1527</v>
      </c>
      <c r="I195" s="401"/>
      <c r="J195" s="401" t="s">
        <v>1015</v>
      </c>
      <c r="K195" s="401"/>
      <c r="L195" s="401">
        <v>12</v>
      </c>
      <c r="M195" s="401">
        <v>162</v>
      </c>
      <c r="N195" s="607">
        <f t="shared" si="3"/>
        <v>174</v>
      </c>
      <c r="O195" s="401"/>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M195" s="29"/>
    </row>
    <row r="196" spans="1:65">
      <c r="A196" s="401" t="s">
        <v>338</v>
      </c>
      <c r="B196" s="401" t="s">
        <v>338</v>
      </c>
      <c r="C196" s="401"/>
      <c r="D196" s="401">
        <v>2016</v>
      </c>
      <c r="E196" s="401" t="s">
        <v>20</v>
      </c>
      <c r="F196" s="401" t="s">
        <v>7</v>
      </c>
      <c r="G196" s="401" t="s">
        <v>827</v>
      </c>
      <c r="H196" s="401" t="s">
        <v>1527</v>
      </c>
      <c r="I196" s="401"/>
      <c r="J196" s="401" t="s">
        <v>1014</v>
      </c>
      <c r="K196" s="401"/>
      <c r="L196" s="401">
        <v>2</v>
      </c>
      <c r="M196" s="401">
        <v>37</v>
      </c>
      <c r="N196" s="607">
        <f t="shared" si="3"/>
        <v>39</v>
      </c>
      <c r="O196" s="401"/>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M196" s="29"/>
    </row>
    <row r="197" spans="1:65">
      <c r="A197" s="401" t="s">
        <v>338</v>
      </c>
      <c r="B197" s="401" t="s">
        <v>338</v>
      </c>
      <c r="C197" s="401"/>
      <c r="D197" s="401">
        <v>2016</v>
      </c>
      <c r="E197" s="401" t="s">
        <v>20</v>
      </c>
      <c r="F197" s="401" t="s">
        <v>7</v>
      </c>
      <c r="G197" s="401" t="s">
        <v>827</v>
      </c>
      <c r="H197" s="401" t="s">
        <v>1826</v>
      </c>
      <c r="I197" s="401"/>
      <c r="J197" s="401" t="s">
        <v>1013</v>
      </c>
      <c r="K197" s="401"/>
      <c r="L197" s="401">
        <v>7</v>
      </c>
      <c r="M197" s="401"/>
      <c r="N197" s="607">
        <f t="shared" si="3"/>
        <v>7</v>
      </c>
      <c r="O197" s="401"/>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M197" s="29"/>
    </row>
    <row r="198" spans="1:65">
      <c r="A198" s="401" t="s">
        <v>338</v>
      </c>
      <c r="B198" s="401" t="s">
        <v>338</v>
      </c>
      <c r="C198" s="401"/>
      <c r="D198" s="401">
        <v>2016</v>
      </c>
      <c r="E198" s="401" t="s">
        <v>20</v>
      </c>
      <c r="F198" s="401" t="s">
        <v>7</v>
      </c>
      <c r="G198" s="401" t="s">
        <v>827</v>
      </c>
      <c r="H198" s="401" t="s">
        <v>1827</v>
      </c>
      <c r="I198" s="401"/>
      <c r="J198" s="401" t="s">
        <v>1013</v>
      </c>
      <c r="K198" s="401"/>
      <c r="L198" s="401">
        <v>4</v>
      </c>
      <c r="M198" s="401"/>
      <c r="N198" s="607">
        <f t="shared" si="3"/>
        <v>4</v>
      </c>
      <c r="O198" s="401"/>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M198" s="29"/>
    </row>
    <row r="199" spans="1:65">
      <c r="A199" s="401" t="s">
        <v>338</v>
      </c>
      <c r="B199" s="401" t="s">
        <v>338</v>
      </c>
      <c r="C199" s="401"/>
      <c r="D199" s="401">
        <v>2016</v>
      </c>
      <c r="E199" s="401" t="s">
        <v>20</v>
      </c>
      <c r="F199" s="401" t="s">
        <v>7</v>
      </c>
      <c r="G199" s="401" t="s">
        <v>827</v>
      </c>
      <c r="H199" s="401" t="s">
        <v>1827</v>
      </c>
      <c r="I199" s="401"/>
      <c r="J199" s="401" t="s">
        <v>1015</v>
      </c>
      <c r="K199" s="401"/>
      <c r="L199" s="401">
        <v>14</v>
      </c>
      <c r="M199" s="401"/>
      <c r="N199" s="607">
        <f t="shared" si="3"/>
        <v>14</v>
      </c>
      <c r="O199" s="401"/>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M199" s="29"/>
    </row>
    <row r="200" spans="1:65">
      <c r="A200" s="401" t="s">
        <v>338</v>
      </c>
      <c r="B200" s="401" t="s">
        <v>338</v>
      </c>
      <c r="C200" s="401"/>
      <c r="D200" s="401">
        <v>2016</v>
      </c>
      <c r="E200" s="401" t="s">
        <v>20</v>
      </c>
      <c r="F200" s="401" t="s">
        <v>7</v>
      </c>
      <c r="G200" s="401" t="s">
        <v>827</v>
      </c>
      <c r="H200" s="401" t="s">
        <v>1530</v>
      </c>
      <c r="I200" s="401"/>
      <c r="J200" s="401" t="s">
        <v>1040</v>
      </c>
      <c r="K200" s="401"/>
      <c r="L200" s="401"/>
      <c r="M200" s="401">
        <v>1</v>
      </c>
      <c r="N200" s="607">
        <f t="shared" si="3"/>
        <v>1</v>
      </c>
      <c r="O200" s="401"/>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M200" s="29"/>
    </row>
    <row r="201" spans="1:65">
      <c r="A201" s="401" t="s">
        <v>338</v>
      </c>
      <c r="B201" s="401" t="s">
        <v>338</v>
      </c>
      <c r="C201" s="401"/>
      <c r="D201" s="401">
        <v>2016</v>
      </c>
      <c r="E201" s="401" t="s">
        <v>20</v>
      </c>
      <c r="F201" s="401" t="s">
        <v>7</v>
      </c>
      <c r="G201" s="401" t="s">
        <v>827</v>
      </c>
      <c r="H201" s="401" t="s">
        <v>554</v>
      </c>
      <c r="I201" s="401"/>
      <c r="J201" s="401" t="s">
        <v>1012</v>
      </c>
      <c r="K201" s="401"/>
      <c r="L201" s="401"/>
      <c r="M201" s="401">
        <v>4</v>
      </c>
      <c r="N201" s="607">
        <f t="shared" si="3"/>
        <v>4</v>
      </c>
      <c r="O201" s="401"/>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M201" s="29"/>
    </row>
    <row r="202" spans="1:65">
      <c r="A202" s="401" t="s">
        <v>338</v>
      </c>
      <c r="B202" s="401" t="s">
        <v>338</v>
      </c>
      <c r="C202" s="401"/>
      <c r="D202" s="401">
        <v>2016</v>
      </c>
      <c r="E202" s="401" t="s">
        <v>20</v>
      </c>
      <c r="F202" s="401" t="s">
        <v>7</v>
      </c>
      <c r="G202" s="401" t="s">
        <v>827</v>
      </c>
      <c r="H202" s="401" t="s">
        <v>554</v>
      </c>
      <c r="I202" s="401"/>
      <c r="J202" s="401" t="s">
        <v>1013</v>
      </c>
      <c r="K202" s="401"/>
      <c r="L202" s="401"/>
      <c r="M202" s="401">
        <v>3</v>
      </c>
      <c r="N202" s="607">
        <f t="shared" si="3"/>
        <v>3</v>
      </c>
      <c r="O202" s="401"/>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M202" s="29"/>
    </row>
    <row r="203" spans="1:65">
      <c r="A203" s="401" t="s">
        <v>338</v>
      </c>
      <c r="B203" s="401" t="s">
        <v>338</v>
      </c>
      <c r="C203" s="401"/>
      <c r="D203" s="401">
        <v>2016</v>
      </c>
      <c r="E203" s="401" t="s">
        <v>20</v>
      </c>
      <c r="F203" s="401" t="s">
        <v>7</v>
      </c>
      <c r="G203" s="401" t="s">
        <v>827</v>
      </c>
      <c r="H203" s="401" t="s">
        <v>554</v>
      </c>
      <c r="I203" s="401"/>
      <c r="J203" s="401" t="s">
        <v>1036</v>
      </c>
      <c r="K203" s="401"/>
      <c r="L203" s="401">
        <v>6</v>
      </c>
      <c r="M203" s="401">
        <v>13</v>
      </c>
      <c r="N203" s="607">
        <f t="shared" si="3"/>
        <v>19</v>
      </c>
      <c r="O203" s="401"/>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M203" s="29"/>
    </row>
    <row r="204" spans="1:65">
      <c r="A204" s="401" t="s">
        <v>338</v>
      </c>
      <c r="B204" s="401" t="s">
        <v>338</v>
      </c>
      <c r="C204" s="401"/>
      <c r="D204" s="401">
        <v>2016</v>
      </c>
      <c r="E204" s="401" t="s">
        <v>20</v>
      </c>
      <c r="F204" s="401" t="s">
        <v>7</v>
      </c>
      <c r="G204" s="401" t="s">
        <v>827</v>
      </c>
      <c r="H204" s="401" t="s">
        <v>554</v>
      </c>
      <c r="I204" s="401"/>
      <c r="J204" s="401" t="s">
        <v>1040</v>
      </c>
      <c r="K204" s="401"/>
      <c r="L204" s="401"/>
      <c r="M204" s="401">
        <v>1</v>
      </c>
      <c r="N204" s="607">
        <f t="shared" si="3"/>
        <v>1</v>
      </c>
      <c r="O204" s="401"/>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M204" s="29"/>
    </row>
    <row r="205" spans="1:65">
      <c r="A205" s="401" t="s">
        <v>338</v>
      </c>
      <c r="B205" s="401" t="s">
        <v>338</v>
      </c>
      <c r="C205" s="401"/>
      <c r="D205" s="401">
        <v>2016</v>
      </c>
      <c r="E205" s="401" t="s">
        <v>20</v>
      </c>
      <c r="F205" s="401" t="s">
        <v>7</v>
      </c>
      <c r="G205" s="401" t="s">
        <v>827</v>
      </c>
      <c r="H205" s="401" t="s">
        <v>554</v>
      </c>
      <c r="I205" s="401"/>
      <c r="J205" s="401" t="s">
        <v>1015</v>
      </c>
      <c r="K205" s="401"/>
      <c r="L205" s="401">
        <v>446</v>
      </c>
      <c r="M205" s="401">
        <v>713</v>
      </c>
      <c r="N205" s="607">
        <f t="shared" si="3"/>
        <v>1159</v>
      </c>
      <c r="O205" s="401"/>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M205" s="29"/>
    </row>
    <row r="206" spans="1:65">
      <c r="A206" s="401" t="s">
        <v>338</v>
      </c>
      <c r="B206" s="401" t="s">
        <v>338</v>
      </c>
      <c r="C206" s="401"/>
      <c r="D206" s="401">
        <v>2016</v>
      </c>
      <c r="E206" s="401" t="s">
        <v>20</v>
      </c>
      <c r="F206" s="401" t="s">
        <v>7</v>
      </c>
      <c r="G206" s="401" t="s">
        <v>827</v>
      </c>
      <c r="H206" s="401" t="s">
        <v>554</v>
      </c>
      <c r="I206" s="401"/>
      <c r="J206" s="401" t="s">
        <v>1014</v>
      </c>
      <c r="K206" s="401"/>
      <c r="L206" s="401">
        <v>67</v>
      </c>
      <c r="M206" s="401">
        <v>110</v>
      </c>
      <c r="N206" s="607">
        <f t="shared" si="3"/>
        <v>177</v>
      </c>
      <c r="O206" s="401"/>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M206" s="29"/>
    </row>
    <row r="207" spans="1:65">
      <c r="A207" s="401" t="s">
        <v>338</v>
      </c>
      <c r="B207" s="401" t="s">
        <v>338</v>
      </c>
      <c r="C207" s="401"/>
      <c r="D207" s="401">
        <v>2016</v>
      </c>
      <c r="E207" s="401" t="s">
        <v>20</v>
      </c>
      <c r="F207" s="401" t="s">
        <v>7</v>
      </c>
      <c r="G207" s="401" t="s">
        <v>827</v>
      </c>
      <c r="H207" s="401" t="s">
        <v>554</v>
      </c>
      <c r="I207" s="401"/>
      <c r="J207" s="401" t="s">
        <v>989</v>
      </c>
      <c r="K207" s="401"/>
      <c r="L207" s="401"/>
      <c r="M207" s="401">
        <v>1</v>
      </c>
      <c r="N207" s="607">
        <f t="shared" si="3"/>
        <v>1</v>
      </c>
      <c r="O207" s="401"/>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M207" s="29"/>
    </row>
    <row r="208" spans="1:65">
      <c r="A208" s="401" t="s">
        <v>338</v>
      </c>
      <c r="B208" s="401" t="s">
        <v>338</v>
      </c>
      <c r="C208" s="401"/>
      <c r="D208" s="401">
        <v>2016</v>
      </c>
      <c r="E208" s="401" t="s">
        <v>20</v>
      </c>
      <c r="F208" s="401" t="s">
        <v>7</v>
      </c>
      <c r="G208" s="401" t="s">
        <v>827</v>
      </c>
      <c r="H208" s="401" t="s">
        <v>554</v>
      </c>
      <c r="I208" s="401"/>
      <c r="J208" s="401" t="s">
        <v>1020</v>
      </c>
      <c r="K208" s="401"/>
      <c r="L208" s="401">
        <v>3</v>
      </c>
      <c r="M208" s="401">
        <v>879</v>
      </c>
      <c r="N208" s="607">
        <f t="shared" si="3"/>
        <v>882</v>
      </c>
      <c r="O208" s="401"/>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M208" s="29"/>
    </row>
    <row r="209" spans="1:65">
      <c r="A209" s="401" t="s">
        <v>338</v>
      </c>
      <c r="B209" s="401" t="s">
        <v>338</v>
      </c>
      <c r="C209" s="401"/>
      <c r="D209" s="401">
        <v>2016</v>
      </c>
      <c r="E209" s="401" t="s">
        <v>20</v>
      </c>
      <c r="F209" s="401" t="s">
        <v>7</v>
      </c>
      <c r="G209" s="401" t="s">
        <v>827</v>
      </c>
      <c r="H209" s="401" t="s">
        <v>555</v>
      </c>
      <c r="I209" s="401"/>
      <c r="J209" s="401" t="s">
        <v>1012</v>
      </c>
      <c r="K209" s="401"/>
      <c r="L209" s="401">
        <v>5</v>
      </c>
      <c r="M209" s="401"/>
      <c r="N209" s="607">
        <f t="shared" si="3"/>
        <v>5</v>
      </c>
      <c r="O209" s="401"/>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M209" s="29"/>
    </row>
    <row r="210" spans="1:65">
      <c r="A210" s="401" t="s">
        <v>338</v>
      </c>
      <c r="B210" s="401" t="s">
        <v>338</v>
      </c>
      <c r="C210" s="401"/>
      <c r="D210" s="401">
        <v>2016</v>
      </c>
      <c r="E210" s="401" t="s">
        <v>20</v>
      </c>
      <c r="F210" s="401" t="s">
        <v>7</v>
      </c>
      <c r="G210" s="401" t="s">
        <v>827</v>
      </c>
      <c r="H210" s="401" t="s">
        <v>555</v>
      </c>
      <c r="I210" s="401"/>
      <c r="J210" s="401" t="s">
        <v>1021</v>
      </c>
      <c r="K210" s="401"/>
      <c r="L210" s="401">
        <v>1</v>
      </c>
      <c r="M210" s="401"/>
      <c r="N210" s="607">
        <f t="shared" si="3"/>
        <v>1</v>
      </c>
      <c r="O210" s="401"/>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M210" s="29"/>
    </row>
    <row r="211" spans="1:65">
      <c r="A211" s="401" t="s">
        <v>338</v>
      </c>
      <c r="B211" s="401" t="s">
        <v>338</v>
      </c>
      <c r="C211" s="401"/>
      <c r="D211" s="401">
        <v>2016</v>
      </c>
      <c r="E211" s="401" t="s">
        <v>20</v>
      </c>
      <c r="F211" s="401" t="s">
        <v>7</v>
      </c>
      <c r="G211" s="401" t="s">
        <v>827</v>
      </c>
      <c r="H211" s="401" t="s">
        <v>555</v>
      </c>
      <c r="I211" s="401"/>
      <c r="J211" s="401" t="s">
        <v>1489</v>
      </c>
      <c r="K211" s="401"/>
      <c r="L211" s="401">
        <v>11</v>
      </c>
      <c r="M211" s="401"/>
      <c r="N211" s="607">
        <f t="shared" si="3"/>
        <v>11</v>
      </c>
      <c r="O211" s="401"/>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M211" s="29"/>
    </row>
    <row r="212" spans="1:65">
      <c r="A212" s="401" t="s">
        <v>338</v>
      </c>
      <c r="B212" s="401" t="s">
        <v>338</v>
      </c>
      <c r="C212" s="401"/>
      <c r="D212" s="401">
        <v>2016</v>
      </c>
      <c r="E212" s="401" t="s">
        <v>20</v>
      </c>
      <c r="F212" s="401" t="s">
        <v>7</v>
      </c>
      <c r="G212" s="401" t="s">
        <v>827</v>
      </c>
      <c r="H212" s="401" t="s">
        <v>555</v>
      </c>
      <c r="I212" s="401"/>
      <c r="J212" s="401" t="s">
        <v>1036</v>
      </c>
      <c r="K212" s="401"/>
      <c r="L212" s="401">
        <v>6</v>
      </c>
      <c r="M212" s="401"/>
      <c r="N212" s="607">
        <f t="shared" si="3"/>
        <v>6</v>
      </c>
      <c r="O212" s="401"/>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M212" s="29"/>
    </row>
    <row r="213" spans="1:65">
      <c r="A213" s="401" t="s">
        <v>338</v>
      </c>
      <c r="B213" s="401" t="s">
        <v>338</v>
      </c>
      <c r="C213" s="401"/>
      <c r="D213" s="401">
        <v>2016</v>
      </c>
      <c r="E213" s="401" t="s">
        <v>20</v>
      </c>
      <c r="F213" s="401" t="s">
        <v>7</v>
      </c>
      <c r="G213" s="401" t="s">
        <v>827</v>
      </c>
      <c r="H213" s="401" t="s">
        <v>555</v>
      </c>
      <c r="I213" s="401"/>
      <c r="J213" s="401" t="s">
        <v>1040</v>
      </c>
      <c r="K213" s="401"/>
      <c r="L213" s="401"/>
      <c r="M213" s="401">
        <v>2</v>
      </c>
      <c r="N213" s="607">
        <f t="shared" si="3"/>
        <v>2</v>
      </c>
      <c r="O213" s="401"/>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M213" s="29"/>
    </row>
    <row r="214" spans="1:65">
      <c r="A214" s="401" t="s">
        <v>338</v>
      </c>
      <c r="B214" s="401" t="s">
        <v>338</v>
      </c>
      <c r="C214" s="401"/>
      <c r="D214" s="401">
        <v>2016</v>
      </c>
      <c r="E214" s="401" t="s">
        <v>20</v>
      </c>
      <c r="F214" s="401" t="s">
        <v>7</v>
      </c>
      <c r="G214" s="401" t="s">
        <v>827</v>
      </c>
      <c r="H214" s="401" t="s">
        <v>555</v>
      </c>
      <c r="I214" s="401"/>
      <c r="J214" s="401" t="s">
        <v>981</v>
      </c>
      <c r="K214" s="401"/>
      <c r="L214" s="401"/>
      <c r="M214" s="401">
        <v>8</v>
      </c>
      <c r="N214" s="607">
        <f t="shared" si="3"/>
        <v>8</v>
      </c>
      <c r="O214" s="401"/>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M214" s="29"/>
    </row>
    <row r="215" spans="1:65">
      <c r="A215" s="401" t="s">
        <v>338</v>
      </c>
      <c r="B215" s="401" t="s">
        <v>338</v>
      </c>
      <c r="C215" s="401"/>
      <c r="D215" s="401">
        <v>2016</v>
      </c>
      <c r="E215" s="401" t="s">
        <v>20</v>
      </c>
      <c r="F215" s="401" t="s">
        <v>7</v>
      </c>
      <c r="G215" s="401" t="s">
        <v>827</v>
      </c>
      <c r="H215" s="401" t="s">
        <v>555</v>
      </c>
      <c r="I215" s="401"/>
      <c r="J215" s="401" t="s">
        <v>1015</v>
      </c>
      <c r="K215" s="401"/>
      <c r="L215" s="401">
        <v>4114</v>
      </c>
      <c r="M215" s="401">
        <v>21</v>
      </c>
      <c r="N215" s="607">
        <f t="shared" si="3"/>
        <v>4135</v>
      </c>
      <c r="O215" s="401"/>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M215" s="29"/>
    </row>
    <row r="216" spans="1:65">
      <c r="A216" s="401" t="s">
        <v>338</v>
      </c>
      <c r="B216" s="401" t="s">
        <v>338</v>
      </c>
      <c r="C216" s="401"/>
      <c r="D216" s="401">
        <v>2016</v>
      </c>
      <c r="E216" s="401" t="s">
        <v>20</v>
      </c>
      <c r="F216" s="401" t="s">
        <v>7</v>
      </c>
      <c r="G216" s="401" t="s">
        <v>827</v>
      </c>
      <c r="H216" s="401" t="s">
        <v>555</v>
      </c>
      <c r="I216" s="401"/>
      <c r="J216" s="401" t="s">
        <v>1014</v>
      </c>
      <c r="K216" s="401"/>
      <c r="L216" s="401">
        <v>228</v>
      </c>
      <c r="M216" s="401"/>
      <c r="N216" s="607">
        <f t="shared" si="3"/>
        <v>228</v>
      </c>
      <c r="O216" s="401"/>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M216" s="29"/>
    </row>
    <row r="217" spans="1:65">
      <c r="A217" s="401" t="s">
        <v>338</v>
      </c>
      <c r="B217" s="401" t="s">
        <v>338</v>
      </c>
      <c r="C217" s="401"/>
      <c r="D217" s="401">
        <v>2016</v>
      </c>
      <c r="E217" s="401" t="s">
        <v>20</v>
      </c>
      <c r="F217" s="401" t="s">
        <v>7</v>
      </c>
      <c r="G217" s="401" t="s">
        <v>827</v>
      </c>
      <c r="H217" s="401" t="s">
        <v>555</v>
      </c>
      <c r="I217" s="401"/>
      <c r="J217" s="401" t="s">
        <v>989</v>
      </c>
      <c r="K217" s="401"/>
      <c r="L217" s="401"/>
      <c r="M217" s="401">
        <v>130</v>
      </c>
      <c r="N217" s="607">
        <f t="shared" si="3"/>
        <v>130</v>
      </c>
      <c r="O217" s="401"/>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M217" s="29"/>
    </row>
    <row r="218" spans="1:65">
      <c r="A218" s="401" t="s">
        <v>338</v>
      </c>
      <c r="B218" s="401" t="s">
        <v>338</v>
      </c>
      <c r="C218" s="401"/>
      <c r="D218" s="401">
        <v>2016</v>
      </c>
      <c r="E218" s="401" t="s">
        <v>20</v>
      </c>
      <c r="F218" s="401" t="s">
        <v>7</v>
      </c>
      <c r="G218" s="401" t="s">
        <v>827</v>
      </c>
      <c r="H218" s="401" t="s">
        <v>555</v>
      </c>
      <c r="I218" s="401"/>
      <c r="J218" s="401" t="s">
        <v>1020</v>
      </c>
      <c r="K218" s="401"/>
      <c r="L218" s="401">
        <v>35</v>
      </c>
      <c r="M218" s="401"/>
      <c r="N218" s="607">
        <f t="shared" si="3"/>
        <v>35</v>
      </c>
      <c r="O218" s="401"/>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M218" s="29"/>
    </row>
    <row r="219" spans="1:65">
      <c r="A219" s="401" t="s">
        <v>338</v>
      </c>
      <c r="B219" s="401" t="s">
        <v>338</v>
      </c>
      <c r="C219" s="401"/>
      <c r="D219" s="401">
        <v>2016</v>
      </c>
      <c r="E219" s="401" t="s">
        <v>20</v>
      </c>
      <c r="F219" s="401" t="s">
        <v>7</v>
      </c>
      <c r="G219" s="401" t="s">
        <v>827</v>
      </c>
      <c r="H219" s="401" t="s">
        <v>100</v>
      </c>
      <c r="I219" s="401"/>
      <c r="J219" s="401" t="s">
        <v>1012</v>
      </c>
      <c r="K219" s="401"/>
      <c r="L219" s="401"/>
      <c r="M219" s="401">
        <v>1</v>
      </c>
      <c r="N219" s="607">
        <f t="shared" si="3"/>
        <v>1</v>
      </c>
      <c r="O219" s="401"/>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M219" s="29"/>
    </row>
    <row r="220" spans="1:65">
      <c r="A220" s="401" t="s">
        <v>338</v>
      </c>
      <c r="B220" s="401" t="s">
        <v>338</v>
      </c>
      <c r="C220" s="401"/>
      <c r="D220" s="401">
        <v>2016</v>
      </c>
      <c r="E220" s="401" t="s">
        <v>20</v>
      </c>
      <c r="F220" s="401" t="s">
        <v>7</v>
      </c>
      <c r="G220" s="401" t="s">
        <v>827</v>
      </c>
      <c r="H220" s="401" t="s">
        <v>100</v>
      </c>
      <c r="I220" s="401"/>
      <c r="J220" s="401" t="s">
        <v>1489</v>
      </c>
      <c r="K220" s="401"/>
      <c r="L220" s="401">
        <v>45</v>
      </c>
      <c r="M220" s="401"/>
      <c r="N220" s="607">
        <f t="shared" si="3"/>
        <v>45</v>
      </c>
      <c r="O220" s="401"/>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M220" s="29"/>
    </row>
    <row r="221" spans="1:65">
      <c r="A221" s="401" t="s">
        <v>338</v>
      </c>
      <c r="B221" s="401" t="s">
        <v>338</v>
      </c>
      <c r="C221" s="401"/>
      <c r="D221" s="401">
        <v>2016</v>
      </c>
      <c r="E221" s="401" t="s">
        <v>20</v>
      </c>
      <c r="F221" s="401" t="s">
        <v>7</v>
      </c>
      <c r="G221" s="401" t="s">
        <v>827</v>
      </c>
      <c r="H221" s="401" t="s">
        <v>100</v>
      </c>
      <c r="I221" s="401"/>
      <c r="J221" s="401" t="s">
        <v>1013</v>
      </c>
      <c r="K221" s="401"/>
      <c r="L221" s="401">
        <v>2</v>
      </c>
      <c r="M221" s="401">
        <v>3</v>
      </c>
      <c r="N221" s="607">
        <f t="shared" si="3"/>
        <v>5</v>
      </c>
      <c r="O221" s="401"/>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M221" s="29"/>
    </row>
    <row r="222" spans="1:65">
      <c r="A222" s="401" t="s">
        <v>338</v>
      </c>
      <c r="B222" s="401" t="s">
        <v>338</v>
      </c>
      <c r="C222" s="401"/>
      <c r="D222" s="401">
        <v>2016</v>
      </c>
      <c r="E222" s="401" t="s">
        <v>20</v>
      </c>
      <c r="F222" s="401" t="s">
        <v>7</v>
      </c>
      <c r="G222" s="401" t="s">
        <v>827</v>
      </c>
      <c r="H222" s="401" t="s">
        <v>100</v>
      </c>
      <c r="I222" s="401"/>
      <c r="J222" s="401" t="s">
        <v>1036</v>
      </c>
      <c r="K222" s="401"/>
      <c r="L222" s="401">
        <v>6</v>
      </c>
      <c r="M222" s="401"/>
      <c r="N222" s="607">
        <f t="shared" si="3"/>
        <v>6</v>
      </c>
      <c r="O222" s="401"/>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M222" s="29"/>
    </row>
    <row r="223" spans="1:65">
      <c r="A223" s="401" t="s">
        <v>338</v>
      </c>
      <c r="B223" s="401" t="s">
        <v>338</v>
      </c>
      <c r="C223" s="401"/>
      <c r="D223" s="401">
        <v>2016</v>
      </c>
      <c r="E223" s="401" t="s">
        <v>20</v>
      </c>
      <c r="F223" s="401" t="s">
        <v>7</v>
      </c>
      <c r="G223" s="401" t="s">
        <v>827</v>
      </c>
      <c r="H223" s="401" t="s">
        <v>100</v>
      </c>
      <c r="I223" s="401"/>
      <c r="J223" s="401" t="s">
        <v>1015</v>
      </c>
      <c r="K223" s="401"/>
      <c r="L223" s="401">
        <v>623</v>
      </c>
      <c r="M223" s="401">
        <v>165</v>
      </c>
      <c r="N223" s="607">
        <f t="shared" si="3"/>
        <v>788</v>
      </c>
      <c r="O223" s="401"/>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M223" s="29"/>
    </row>
    <row r="224" spans="1:65">
      <c r="A224" s="401" t="s">
        <v>338</v>
      </c>
      <c r="B224" s="401" t="s">
        <v>338</v>
      </c>
      <c r="C224" s="401"/>
      <c r="D224" s="401">
        <v>2016</v>
      </c>
      <c r="E224" s="401" t="s">
        <v>20</v>
      </c>
      <c r="F224" s="401" t="s">
        <v>7</v>
      </c>
      <c r="G224" s="401" t="s">
        <v>827</v>
      </c>
      <c r="H224" s="401" t="s">
        <v>100</v>
      </c>
      <c r="I224" s="401"/>
      <c r="J224" s="401" t="s">
        <v>1014</v>
      </c>
      <c r="K224" s="401"/>
      <c r="L224" s="401">
        <v>2</v>
      </c>
      <c r="M224" s="401">
        <v>1</v>
      </c>
      <c r="N224" s="607">
        <f t="shared" si="3"/>
        <v>3</v>
      </c>
      <c r="O224" s="401"/>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M224" s="29"/>
    </row>
    <row r="225" spans="1:65">
      <c r="A225" s="401" t="s">
        <v>338</v>
      </c>
      <c r="B225" s="401" t="s">
        <v>338</v>
      </c>
      <c r="C225" s="401"/>
      <c r="D225" s="401">
        <v>2016</v>
      </c>
      <c r="E225" s="401" t="s">
        <v>20</v>
      </c>
      <c r="F225" s="401" t="s">
        <v>7</v>
      </c>
      <c r="G225" s="401" t="s">
        <v>827</v>
      </c>
      <c r="H225" s="401" t="s">
        <v>100</v>
      </c>
      <c r="I225" s="401"/>
      <c r="J225" s="401" t="s">
        <v>1020</v>
      </c>
      <c r="K225" s="401"/>
      <c r="L225" s="401">
        <v>2</v>
      </c>
      <c r="M225" s="401">
        <v>40</v>
      </c>
      <c r="N225" s="607">
        <f t="shared" si="3"/>
        <v>42</v>
      </c>
      <c r="O225" s="401"/>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M225" s="29"/>
    </row>
    <row r="226" spans="1:65">
      <c r="A226" s="401" t="s">
        <v>338</v>
      </c>
      <c r="B226" s="401" t="s">
        <v>338</v>
      </c>
      <c r="C226" s="401"/>
      <c r="D226" s="401">
        <v>2016</v>
      </c>
      <c r="E226" s="401" t="s">
        <v>20</v>
      </c>
      <c r="F226" s="401" t="s">
        <v>7</v>
      </c>
      <c r="G226" s="401" t="s">
        <v>827</v>
      </c>
      <c r="H226" s="401" t="s">
        <v>557</v>
      </c>
      <c r="I226" s="401"/>
      <c r="J226" s="401" t="s">
        <v>1013</v>
      </c>
      <c r="K226" s="401"/>
      <c r="L226" s="401">
        <v>1793</v>
      </c>
      <c r="M226" s="401"/>
      <c r="N226" s="607">
        <f t="shared" si="3"/>
        <v>1793</v>
      </c>
      <c r="O226" s="401"/>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M226" s="29"/>
    </row>
    <row r="227" spans="1:65">
      <c r="A227" s="401" t="s">
        <v>338</v>
      </c>
      <c r="B227" s="401" t="s">
        <v>338</v>
      </c>
      <c r="C227" s="401"/>
      <c r="D227" s="401">
        <v>2016</v>
      </c>
      <c r="E227" s="401" t="s">
        <v>20</v>
      </c>
      <c r="F227" s="401" t="s">
        <v>7</v>
      </c>
      <c r="G227" s="401" t="s">
        <v>827</v>
      </c>
      <c r="H227" s="401" t="s">
        <v>557</v>
      </c>
      <c r="I227" s="401"/>
      <c r="J227" s="401" t="s">
        <v>1040</v>
      </c>
      <c r="K227" s="401"/>
      <c r="L227" s="401"/>
      <c r="M227" s="401">
        <v>2</v>
      </c>
      <c r="N227" s="607">
        <f t="shared" si="3"/>
        <v>2</v>
      </c>
      <c r="O227" s="401"/>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M227" s="29"/>
    </row>
    <row r="228" spans="1:65">
      <c r="A228" s="401" t="s">
        <v>338</v>
      </c>
      <c r="B228" s="401" t="s">
        <v>338</v>
      </c>
      <c r="C228" s="401"/>
      <c r="D228" s="401">
        <v>2016</v>
      </c>
      <c r="E228" s="401" t="s">
        <v>20</v>
      </c>
      <c r="F228" s="401" t="s">
        <v>7</v>
      </c>
      <c r="G228" s="401" t="s">
        <v>827</v>
      </c>
      <c r="H228" s="401" t="s">
        <v>557</v>
      </c>
      <c r="I228" s="401"/>
      <c r="J228" s="401" t="s">
        <v>1015</v>
      </c>
      <c r="K228" s="401"/>
      <c r="L228" s="401">
        <v>326</v>
      </c>
      <c r="M228" s="401"/>
      <c r="N228" s="607">
        <f t="shared" si="3"/>
        <v>326</v>
      </c>
      <c r="O228" s="401"/>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M228" s="29"/>
    </row>
    <row r="229" spans="1:65">
      <c r="A229" s="401" t="s">
        <v>338</v>
      </c>
      <c r="B229" s="401" t="s">
        <v>338</v>
      </c>
      <c r="C229" s="401"/>
      <c r="D229" s="401">
        <v>2016</v>
      </c>
      <c r="E229" s="401" t="s">
        <v>20</v>
      </c>
      <c r="F229" s="401" t="s">
        <v>7</v>
      </c>
      <c r="G229" s="401" t="s">
        <v>827</v>
      </c>
      <c r="H229" s="401" t="s">
        <v>558</v>
      </c>
      <c r="I229" s="401"/>
      <c r="J229" s="401" t="s">
        <v>1012</v>
      </c>
      <c r="K229" s="401"/>
      <c r="L229" s="401"/>
      <c r="M229" s="401">
        <v>4</v>
      </c>
      <c r="N229" s="607">
        <f t="shared" si="3"/>
        <v>4</v>
      </c>
      <c r="O229" s="401"/>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M229" s="29"/>
    </row>
    <row r="230" spans="1:65">
      <c r="A230" s="401" t="s">
        <v>338</v>
      </c>
      <c r="B230" s="401" t="s">
        <v>338</v>
      </c>
      <c r="C230" s="401"/>
      <c r="D230" s="401">
        <v>2016</v>
      </c>
      <c r="E230" s="401" t="s">
        <v>20</v>
      </c>
      <c r="F230" s="401" t="s">
        <v>7</v>
      </c>
      <c r="G230" s="401" t="s">
        <v>827</v>
      </c>
      <c r="H230" s="401" t="s">
        <v>558</v>
      </c>
      <c r="I230" s="401"/>
      <c r="J230" s="401" t="s">
        <v>1489</v>
      </c>
      <c r="K230" s="401"/>
      <c r="L230" s="401">
        <v>5</v>
      </c>
      <c r="M230" s="401">
        <v>15</v>
      </c>
      <c r="N230" s="607">
        <f t="shared" si="3"/>
        <v>20</v>
      </c>
      <c r="O230" s="401"/>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M230" s="29"/>
    </row>
    <row r="231" spans="1:65">
      <c r="A231" s="401" t="s">
        <v>338</v>
      </c>
      <c r="B231" s="401" t="s">
        <v>338</v>
      </c>
      <c r="C231" s="401"/>
      <c r="D231" s="401">
        <v>2016</v>
      </c>
      <c r="E231" s="401" t="s">
        <v>20</v>
      </c>
      <c r="F231" s="401" t="s">
        <v>7</v>
      </c>
      <c r="G231" s="401" t="s">
        <v>827</v>
      </c>
      <c r="H231" s="401" t="s">
        <v>558</v>
      </c>
      <c r="I231" s="401"/>
      <c r="J231" s="401" t="s">
        <v>1036</v>
      </c>
      <c r="K231" s="401"/>
      <c r="L231" s="401">
        <v>9</v>
      </c>
      <c r="M231" s="401"/>
      <c r="N231" s="607">
        <f t="shared" si="3"/>
        <v>9</v>
      </c>
      <c r="O231" s="401"/>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M231" s="29"/>
    </row>
    <row r="232" spans="1:65">
      <c r="A232" s="401" t="s">
        <v>338</v>
      </c>
      <c r="B232" s="401" t="s">
        <v>338</v>
      </c>
      <c r="C232" s="401"/>
      <c r="D232" s="401">
        <v>2016</v>
      </c>
      <c r="E232" s="401" t="s">
        <v>20</v>
      </c>
      <c r="F232" s="401" t="s">
        <v>7</v>
      </c>
      <c r="G232" s="401" t="s">
        <v>827</v>
      </c>
      <c r="H232" s="401" t="s">
        <v>558</v>
      </c>
      <c r="I232" s="401"/>
      <c r="J232" s="401" t="s">
        <v>1015</v>
      </c>
      <c r="K232" s="401"/>
      <c r="L232" s="401">
        <v>306</v>
      </c>
      <c r="M232" s="401">
        <v>169</v>
      </c>
      <c r="N232" s="607">
        <f t="shared" si="3"/>
        <v>475</v>
      </c>
      <c r="O232" s="401"/>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M232" s="29"/>
    </row>
    <row r="233" spans="1:65">
      <c r="A233" s="401" t="s">
        <v>338</v>
      </c>
      <c r="B233" s="401" t="s">
        <v>338</v>
      </c>
      <c r="C233" s="401"/>
      <c r="D233" s="401">
        <v>2016</v>
      </c>
      <c r="E233" s="401" t="s">
        <v>20</v>
      </c>
      <c r="F233" s="401" t="s">
        <v>7</v>
      </c>
      <c r="G233" s="401" t="s">
        <v>827</v>
      </c>
      <c r="H233" s="401" t="s">
        <v>558</v>
      </c>
      <c r="I233" s="401"/>
      <c r="J233" s="401" t="s">
        <v>1014</v>
      </c>
      <c r="K233" s="401"/>
      <c r="L233" s="401">
        <v>39</v>
      </c>
      <c r="M233" s="401">
        <v>719</v>
      </c>
      <c r="N233" s="607">
        <f t="shared" si="3"/>
        <v>758</v>
      </c>
      <c r="O233" s="401"/>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M233" s="29"/>
    </row>
    <row r="234" spans="1:65">
      <c r="A234" s="401" t="s">
        <v>338</v>
      </c>
      <c r="B234" s="401" t="s">
        <v>338</v>
      </c>
      <c r="C234" s="401"/>
      <c r="D234" s="401">
        <v>2016</v>
      </c>
      <c r="E234" s="401" t="s">
        <v>20</v>
      </c>
      <c r="F234" s="401" t="s">
        <v>7</v>
      </c>
      <c r="G234" s="401" t="s">
        <v>827</v>
      </c>
      <c r="H234" s="401" t="s">
        <v>559</v>
      </c>
      <c r="I234" s="401"/>
      <c r="J234" s="401" t="s">
        <v>1013</v>
      </c>
      <c r="K234" s="401"/>
      <c r="L234" s="401">
        <v>2</v>
      </c>
      <c r="M234" s="401"/>
      <c r="N234" s="607">
        <f t="shared" si="3"/>
        <v>2</v>
      </c>
      <c r="O234" s="401"/>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M234" s="29"/>
    </row>
    <row r="235" spans="1:65">
      <c r="A235" s="401" t="s">
        <v>338</v>
      </c>
      <c r="B235" s="401" t="s">
        <v>338</v>
      </c>
      <c r="C235" s="401"/>
      <c r="D235" s="401">
        <v>2016</v>
      </c>
      <c r="E235" s="401" t="s">
        <v>20</v>
      </c>
      <c r="F235" s="401" t="s">
        <v>7</v>
      </c>
      <c r="G235" s="401" t="s">
        <v>827</v>
      </c>
      <c r="H235" s="401" t="s">
        <v>560</v>
      </c>
      <c r="I235" s="401"/>
      <c r="J235" s="401" t="s">
        <v>1012</v>
      </c>
      <c r="K235" s="401"/>
      <c r="L235" s="401"/>
      <c r="M235" s="401">
        <v>2</v>
      </c>
      <c r="N235" s="607">
        <f t="shared" si="3"/>
        <v>2</v>
      </c>
      <c r="O235" s="401"/>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M235" s="29"/>
    </row>
    <row r="236" spans="1:65">
      <c r="A236" s="401" t="s">
        <v>338</v>
      </c>
      <c r="B236" s="401" t="s">
        <v>338</v>
      </c>
      <c r="C236" s="401"/>
      <c r="D236" s="401">
        <v>2016</v>
      </c>
      <c r="E236" s="401" t="s">
        <v>20</v>
      </c>
      <c r="F236" s="401" t="s">
        <v>7</v>
      </c>
      <c r="G236" s="401" t="s">
        <v>827</v>
      </c>
      <c r="H236" s="401" t="s">
        <v>560</v>
      </c>
      <c r="I236" s="401"/>
      <c r="J236" s="401" t="s">
        <v>1021</v>
      </c>
      <c r="K236" s="401"/>
      <c r="L236" s="401">
        <v>1</v>
      </c>
      <c r="M236" s="401"/>
      <c r="N236" s="607">
        <f t="shared" si="3"/>
        <v>1</v>
      </c>
      <c r="O236" s="401"/>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M236" s="29"/>
    </row>
    <row r="237" spans="1:65">
      <c r="A237" s="401" t="s">
        <v>338</v>
      </c>
      <c r="B237" s="401" t="s">
        <v>338</v>
      </c>
      <c r="C237" s="401"/>
      <c r="D237" s="401">
        <v>2016</v>
      </c>
      <c r="E237" s="401" t="s">
        <v>20</v>
      </c>
      <c r="F237" s="401" t="s">
        <v>7</v>
      </c>
      <c r="G237" s="401" t="s">
        <v>827</v>
      </c>
      <c r="H237" s="401" t="s">
        <v>560</v>
      </c>
      <c r="I237" s="401"/>
      <c r="J237" s="401" t="s">
        <v>1489</v>
      </c>
      <c r="K237" s="401"/>
      <c r="L237" s="401"/>
      <c r="M237" s="401">
        <v>39</v>
      </c>
      <c r="N237" s="607">
        <f t="shared" si="3"/>
        <v>39</v>
      </c>
      <c r="O237" s="401"/>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M237" s="29"/>
    </row>
    <row r="238" spans="1:65">
      <c r="A238" s="401" t="s">
        <v>338</v>
      </c>
      <c r="B238" s="401" t="s">
        <v>338</v>
      </c>
      <c r="C238" s="401"/>
      <c r="D238" s="401">
        <v>2016</v>
      </c>
      <c r="E238" s="401" t="s">
        <v>20</v>
      </c>
      <c r="F238" s="401" t="s">
        <v>7</v>
      </c>
      <c r="G238" s="401" t="s">
        <v>827</v>
      </c>
      <c r="H238" s="401" t="s">
        <v>560</v>
      </c>
      <c r="I238" s="401"/>
      <c r="J238" s="401" t="s">
        <v>1013</v>
      </c>
      <c r="K238" s="401"/>
      <c r="L238" s="401">
        <v>1</v>
      </c>
      <c r="M238" s="401">
        <v>8</v>
      </c>
      <c r="N238" s="607">
        <f t="shared" si="3"/>
        <v>9</v>
      </c>
      <c r="O238" s="401"/>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M238" s="29"/>
    </row>
    <row r="239" spans="1:65">
      <c r="A239" s="401" t="s">
        <v>338</v>
      </c>
      <c r="B239" s="401" t="s">
        <v>338</v>
      </c>
      <c r="C239" s="401"/>
      <c r="D239" s="401">
        <v>2016</v>
      </c>
      <c r="E239" s="401" t="s">
        <v>20</v>
      </c>
      <c r="F239" s="401" t="s">
        <v>7</v>
      </c>
      <c r="G239" s="401" t="s">
        <v>827</v>
      </c>
      <c r="H239" s="401" t="s">
        <v>560</v>
      </c>
      <c r="I239" s="401"/>
      <c r="J239" s="401" t="s">
        <v>1015</v>
      </c>
      <c r="K239" s="401"/>
      <c r="L239" s="401">
        <v>2</v>
      </c>
      <c r="M239" s="401">
        <v>4</v>
      </c>
      <c r="N239" s="607">
        <f t="shared" si="3"/>
        <v>6</v>
      </c>
      <c r="O239" s="401"/>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M239" s="29"/>
    </row>
    <row r="240" spans="1:65">
      <c r="A240" s="401" t="s">
        <v>338</v>
      </c>
      <c r="B240" s="401" t="s">
        <v>338</v>
      </c>
      <c r="C240" s="401"/>
      <c r="D240" s="401">
        <v>2016</v>
      </c>
      <c r="E240" s="401" t="s">
        <v>20</v>
      </c>
      <c r="F240" s="401" t="s">
        <v>7</v>
      </c>
      <c r="G240" s="401" t="s">
        <v>827</v>
      </c>
      <c r="H240" s="401" t="s">
        <v>563</v>
      </c>
      <c r="I240" s="401"/>
      <c r="J240" s="401" t="s">
        <v>1015</v>
      </c>
      <c r="K240" s="401"/>
      <c r="L240" s="401">
        <v>2</v>
      </c>
      <c r="M240" s="401"/>
      <c r="N240" s="607">
        <f t="shared" si="3"/>
        <v>2</v>
      </c>
      <c r="O240" s="401"/>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M240" s="29"/>
    </row>
    <row r="241" spans="1:65">
      <c r="A241" s="401" t="s">
        <v>338</v>
      </c>
      <c r="B241" s="401" t="s">
        <v>338</v>
      </c>
      <c r="C241" s="401"/>
      <c r="D241" s="401">
        <v>2016</v>
      </c>
      <c r="E241" s="401" t="s">
        <v>20</v>
      </c>
      <c r="F241" s="401" t="s">
        <v>7</v>
      </c>
      <c r="G241" s="401" t="s">
        <v>827</v>
      </c>
      <c r="H241" s="401" t="s">
        <v>1828</v>
      </c>
      <c r="I241" s="401"/>
      <c r="J241" s="401" t="s">
        <v>1013</v>
      </c>
      <c r="K241" s="401"/>
      <c r="L241" s="401">
        <v>119</v>
      </c>
      <c r="M241" s="401"/>
      <c r="N241" s="607">
        <f t="shared" si="3"/>
        <v>119</v>
      </c>
      <c r="O241" s="401"/>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M241" s="29"/>
    </row>
    <row r="242" spans="1:65">
      <c r="A242" s="401" t="s">
        <v>338</v>
      </c>
      <c r="B242" s="401" t="s">
        <v>338</v>
      </c>
      <c r="C242" s="401"/>
      <c r="D242" s="401">
        <v>2016</v>
      </c>
      <c r="E242" s="401" t="s">
        <v>20</v>
      </c>
      <c r="F242" s="401" t="s">
        <v>7</v>
      </c>
      <c r="G242" s="401" t="s">
        <v>827</v>
      </c>
      <c r="H242" s="401" t="s">
        <v>1533</v>
      </c>
      <c r="I242" s="401"/>
      <c r="J242" s="401" t="s">
        <v>1015</v>
      </c>
      <c r="K242" s="401"/>
      <c r="L242" s="401">
        <v>147</v>
      </c>
      <c r="M242" s="401"/>
      <c r="N242" s="607">
        <f t="shared" si="3"/>
        <v>147</v>
      </c>
      <c r="O242" s="401"/>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M242" s="29"/>
    </row>
    <row r="243" spans="1:65">
      <c r="A243" s="401" t="s">
        <v>338</v>
      </c>
      <c r="B243" s="401" t="s">
        <v>338</v>
      </c>
      <c r="C243" s="401"/>
      <c r="D243" s="401">
        <v>2016</v>
      </c>
      <c r="E243" s="401" t="s">
        <v>20</v>
      </c>
      <c r="F243" s="401" t="s">
        <v>7</v>
      </c>
      <c r="G243" s="401" t="s">
        <v>827</v>
      </c>
      <c r="H243" s="401" t="s">
        <v>1533</v>
      </c>
      <c r="I243" s="401"/>
      <c r="J243" s="401" t="s">
        <v>1014</v>
      </c>
      <c r="K243" s="401"/>
      <c r="L243" s="401">
        <v>6</v>
      </c>
      <c r="M243" s="401"/>
      <c r="N243" s="607">
        <f t="shared" si="3"/>
        <v>6</v>
      </c>
      <c r="O243" s="401"/>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M243" s="29"/>
    </row>
    <row r="244" spans="1:65">
      <c r="A244" s="401" t="s">
        <v>338</v>
      </c>
      <c r="B244" s="401" t="s">
        <v>338</v>
      </c>
      <c r="C244" s="401"/>
      <c r="D244" s="401">
        <v>2016</v>
      </c>
      <c r="E244" s="401" t="s">
        <v>20</v>
      </c>
      <c r="F244" s="401" t="s">
        <v>7</v>
      </c>
      <c r="G244" s="401" t="s">
        <v>827</v>
      </c>
      <c r="H244" s="401" t="s">
        <v>1533</v>
      </c>
      <c r="I244" s="401"/>
      <c r="J244" s="401" t="s">
        <v>1020</v>
      </c>
      <c r="K244" s="401"/>
      <c r="L244" s="401">
        <v>1</v>
      </c>
      <c r="M244" s="401"/>
      <c r="N244" s="607">
        <f t="shared" si="3"/>
        <v>1</v>
      </c>
      <c r="O244" s="401"/>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M244" s="29"/>
    </row>
    <row r="245" spans="1:65">
      <c r="A245" s="401" t="s">
        <v>338</v>
      </c>
      <c r="B245" s="401" t="s">
        <v>338</v>
      </c>
      <c r="C245" s="401"/>
      <c r="D245" s="401">
        <v>2016</v>
      </c>
      <c r="E245" s="401" t="s">
        <v>20</v>
      </c>
      <c r="F245" s="401" t="s">
        <v>7</v>
      </c>
      <c r="G245" s="401" t="s">
        <v>827</v>
      </c>
      <c r="H245" s="401" t="s">
        <v>1534</v>
      </c>
      <c r="I245" s="401"/>
      <c r="J245" s="401" t="s">
        <v>1013</v>
      </c>
      <c r="K245" s="401"/>
      <c r="L245" s="401">
        <v>1</v>
      </c>
      <c r="M245" s="401"/>
      <c r="N245" s="607">
        <f t="shared" si="3"/>
        <v>1</v>
      </c>
      <c r="O245" s="401"/>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M245" s="29"/>
    </row>
    <row r="246" spans="1:65">
      <c r="A246" s="401" t="s">
        <v>338</v>
      </c>
      <c r="B246" s="401" t="s">
        <v>338</v>
      </c>
      <c r="C246" s="401"/>
      <c r="D246" s="401">
        <v>2016</v>
      </c>
      <c r="E246" s="401" t="s">
        <v>20</v>
      </c>
      <c r="F246" s="401" t="s">
        <v>7</v>
      </c>
      <c r="G246" s="401" t="s">
        <v>827</v>
      </c>
      <c r="H246" s="401" t="s">
        <v>1534</v>
      </c>
      <c r="I246" s="401"/>
      <c r="J246" s="401" t="s">
        <v>1015</v>
      </c>
      <c r="K246" s="401"/>
      <c r="L246" s="401">
        <v>3</v>
      </c>
      <c r="M246" s="401"/>
      <c r="N246" s="607">
        <f t="shared" si="3"/>
        <v>3</v>
      </c>
      <c r="O246" s="401"/>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M246" s="29"/>
    </row>
    <row r="247" spans="1:65">
      <c r="A247" s="401" t="s">
        <v>338</v>
      </c>
      <c r="B247" s="401" t="s">
        <v>338</v>
      </c>
      <c r="C247" s="401"/>
      <c r="D247" s="401">
        <v>2016</v>
      </c>
      <c r="E247" s="401" t="s">
        <v>20</v>
      </c>
      <c r="F247" s="401" t="s">
        <v>7</v>
      </c>
      <c r="G247" s="401" t="s">
        <v>827</v>
      </c>
      <c r="H247" s="401" t="s">
        <v>96</v>
      </c>
      <c r="I247" s="401"/>
      <c r="J247" s="401" t="s">
        <v>1489</v>
      </c>
      <c r="K247" s="401"/>
      <c r="L247" s="401">
        <v>95</v>
      </c>
      <c r="M247" s="401"/>
      <c r="N247" s="607">
        <f t="shared" si="3"/>
        <v>95</v>
      </c>
      <c r="O247" s="401"/>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M247" s="29"/>
    </row>
    <row r="248" spans="1:65">
      <c r="A248" s="401" t="s">
        <v>338</v>
      </c>
      <c r="B248" s="401" t="s">
        <v>338</v>
      </c>
      <c r="C248" s="401"/>
      <c r="D248" s="401">
        <v>2016</v>
      </c>
      <c r="E248" s="401" t="s">
        <v>20</v>
      </c>
      <c r="F248" s="401" t="s">
        <v>7</v>
      </c>
      <c r="G248" s="401" t="s">
        <v>827</v>
      </c>
      <c r="H248" s="401" t="s">
        <v>96</v>
      </c>
      <c r="I248" s="401"/>
      <c r="J248" s="401" t="s">
        <v>1036</v>
      </c>
      <c r="K248" s="401"/>
      <c r="L248" s="401">
        <v>133</v>
      </c>
      <c r="M248" s="401">
        <v>508</v>
      </c>
      <c r="N248" s="607">
        <f t="shared" si="3"/>
        <v>641</v>
      </c>
      <c r="O248" s="401"/>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M248" s="29"/>
    </row>
    <row r="249" spans="1:65">
      <c r="A249" s="401" t="s">
        <v>338</v>
      </c>
      <c r="B249" s="401" t="s">
        <v>338</v>
      </c>
      <c r="C249" s="401"/>
      <c r="D249" s="401">
        <v>2016</v>
      </c>
      <c r="E249" s="401" t="s">
        <v>20</v>
      </c>
      <c r="F249" s="401" t="s">
        <v>7</v>
      </c>
      <c r="G249" s="401" t="s">
        <v>827</v>
      </c>
      <c r="H249" s="401" t="s">
        <v>96</v>
      </c>
      <c r="I249" s="401"/>
      <c r="J249" s="401" t="s">
        <v>1015</v>
      </c>
      <c r="K249" s="401"/>
      <c r="L249" s="401">
        <v>5547</v>
      </c>
      <c r="M249" s="401">
        <v>27012</v>
      </c>
      <c r="N249" s="607">
        <f t="shared" ref="N249:N312" si="4">K249+L249+M249</f>
        <v>32559</v>
      </c>
      <c r="O249" s="401"/>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M249" s="29"/>
    </row>
    <row r="250" spans="1:65">
      <c r="A250" s="401" t="s">
        <v>338</v>
      </c>
      <c r="B250" s="401" t="s">
        <v>338</v>
      </c>
      <c r="C250" s="401"/>
      <c r="D250" s="401">
        <v>2016</v>
      </c>
      <c r="E250" s="401" t="s">
        <v>20</v>
      </c>
      <c r="F250" s="401" t="s">
        <v>7</v>
      </c>
      <c r="G250" s="401" t="s">
        <v>827</v>
      </c>
      <c r="H250" s="401" t="s">
        <v>96</v>
      </c>
      <c r="I250" s="401"/>
      <c r="J250" s="401" t="s">
        <v>1014</v>
      </c>
      <c r="K250" s="401"/>
      <c r="L250" s="401"/>
      <c r="M250" s="401">
        <v>270</v>
      </c>
      <c r="N250" s="607">
        <f t="shared" si="4"/>
        <v>270</v>
      </c>
      <c r="O250" s="401"/>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M250" s="29"/>
    </row>
    <row r="251" spans="1:65">
      <c r="A251" s="401" t="s">
        <v>338</v>
      </c>
      <c r="B251" s="401" t="s">
        <v>338</v>
      </c>
      <c r="C251" s="401"/>
      <c r="D251" s="401">
        <v>2016</v>
      </c>
      <c r="E251" s="401" t="s">
        <v>20</v>
      </c>
      <c r="F251" s="401" t="s">
        <v>7</v>
      </c>
      <c r="G251" s="401" t="s">
        <v>827</v>
      </c>
      <c r="H251" s="401" t="s">
        <v>1535</v>
      </c>
      <c r="I251" s="401"/>
      <c r="J251" s="401" t="s">
        <v>1013</v>
      </c>
      <c r="K251" s="401"/>
      <c r="L251" s="401">
        <v>715</v>
      </c>
      <c r="M251" s="401"/>
      <c r="N251" s="607">
        <f t="shared" si="4"/>
        <v>715</v>
      </c>
      <c r="O251" s="401"/>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M251" s="29"/>
    </row>
    <row r="252" spans="1:65">
      <c r="A252" s="401" t="s">
        <v>338</v>
      </c>
      <c r="B252" s="401" t="s">
        <v>338</v>
      </c>
      <c r="C252" s="401"/>
      <c r="D252" s="401">
        <v>2016</v>
      </c>
      <c r="E252" s="401" t="s">
        <v>20</v>
      </c>
      <c r="F252" s="401" t="s">
        <v>7</v>
      </c>
      <c r="G252" s="401" t="s">
        <v>827</v>
      </c>
      <c r="H252" s="401" t="s">
        <v>573</v>
      </c>
      <c r="I252" s="401"/>
      <c r="J252" s="401" t="s">
        <v>1013</v>
      </c>
      <c r="K252" s="401"/>
      <c r="L252" s="401">
        <v>1017</v>
      </c>
      <c r="M252" s="401">
        <v>12730</v>
      </c>
      <c r="N252" s="607">
        <f t="shared" si="4"/>
        <v>13747</v>
      </c>
      <c r="O252" s="401"/>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M252" s="29"/>
    </row>
    <row r="253" spans="1:65">
      <c r="A253" s="401" t="s">
        <v>338</v>
      </c>
      <c r="B253" s="401" t="s">
        <v>338</v>
      </c>
      <c r="C253" s="401"/>
      <c r="D253" s="401">
        <v>2016</v>
      </c>
      <c r="E253" s="401" t="s">
        <v>20</v>
      </c>
      <c r="F253" s="401" t="s">
        <v>7</v>
      </c>
      <c r="G253" s="401" t="s">
        <v>827</v>
      </c>
      <c r="H253" s="401" t="s">
        <v>1829</v>
      </c>
      <c r="I253" s="401"/>
      <c r="J253" s="401" t="s">
        <v>1012</v>
      </c>
      <c r="K253" s="401"/>
      <c r="L253" s="401">
        <v>1</v>
      </c>
      <c r="M253" s="401"/>
      <c r="N253" s="607">
        <f t="shared" si="4"/>
        <v>1</v>
      </c>
      <c r="O253" s="401"/>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M253" s="29"/>
    </row>
    <row r="254" spans="1:65">
      <c r="A254" s="401" t="s">
        <v>338</v>
      </c>
      <c r="B254" s="401" t="s">
        <v>338</v>
      </c>
      <c r="C254" s="401"/>
      <c r="D254" s="401">
        <v>2016</v>
      </c>
      <c r="E254" s="401" t="s">
        <v>20</v>
      </c>
      <c r="F254" s="401" t="s">
        <v>7</v>
      </c>
      <c r="G254" s="401" t="s">
        <v>827</v>
      </c>
      <c r="H254" s="401" t="s">
        <v>1829</v>
      </c>
      <c r="I254" s="401"/>
      <c r="J254" s="401" t="s">
        <v>1021</v>
      </c>
      <c r="K254" s="401"/>
      <c r="L254" s="401">
        <v>1</v>
      </c>
      <c r="M254" s="401"/>
      <c r="N254" s="607">
        <f t="shared" si="4"/>
        <v>1</v>
      </c>
      <c r="O254" s="401"/>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M254" s="29"/>
    </row>
    <row r="255" spans="1:65">
      <c r="A255" s="401" t="s">
        <v>338</v>
      </c>
      <c r="B255" s="401" t="s">
        <v>338</v>
      </c>
      <c r="C255" s="401"/>
      <c r="D255" s="401">
        <v>2016</v>
      </c>
      <c r="E255" s="401" t="s">
        <v>20</v>
      </c>
      <c r="F255" s="401" t="s">
        <v>7</v>
      </c>
      <c r="G255" s="401" t="s">
        <v>827</v>
      </c>
      <c r="H255" s="401" t="s">
        <v>578</v>
      </c>
      <c r="I255" s="401"/>
      <c r="J255" s="401" t="s">
        <v>1013</v>
      </c>
      <c r="K255" s="401"/>
      <c r="L255" s="401">
        <v>7</v>
      </c>
      <c r="M255" s="401">
        <v>1</v>
      </c>
      <c r="N255" s="607">
        <f t="shared" si="4"/>
        <v>8</v>
      </c>
      <c r="O255" s="401"/>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M255" s="29"/>
    </row>
    <row r="256" spans="1:65">
      <c r="A256" s="401" t="s">
        <v>338</v>
      </c>
      <c r="B256" s="401" t="s">
        <v>338</v>
      </c>
      <c r="C256" s="401"/>
      <c r="D256" s="401">
        <v>2016</v>
      </c>
      <c r="E256" s="401" t="s">
        <v>20</v>
      </c>
      <c r="F256" s="401" t="s">
        <v>7</v>
      </c>
      <c r="G256" s="401" t="s">
        <v>827</v>
      </c>
      <c r="H256" s="401" t="s">
        <v>578</v>
      </c>
      <c r="I256" s="401"/>
      <c r="J256" s="401" t="s">
        <v>1015</v>
      </c>
      <c r="K256" s="401"/>
      <c r="L256" s="401">
        <v>8</v>
      </c>
      <c r="M256" s="401"/>
      <c r="N256" s="607">
        <f t="shared" si="4"/>
        <v>8</v>
      </c>
      <c r="O256" s="401"/>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M256" s="29"/>
    </row>
    <row r="257" spans="1:65">
      <c r="A257" s="401" t="s">
        <v>338</v>
      </c>
      <c r="B257" s="401" t="s">
        <v>338</v>
      </c>
      <c r="C257" s="401"/>
      <c r="D257" s="401">
        <v>2016</v>
      </c>
      <c r="E257" s="401" t="s">
        <v>20</v>
      </c>
      <c r="F257" s="401" t="s">
        <v>7</v>
      </c>
      <c r="G257" s="401" t="s">
        <v>827</v>
      </c>
      <c r="H257" s="401" t="s">
        <v>578</v>
      </c>
      <c r="I257" s="401"/>
      <c r="J257" s="401" t="s">
        <v>1020</v>
      </c>
      <c r="K257" s="401"/>
      <c r="L257" s="401">
        <v>1</v>
      </c>
      <c r="M257" s="401"/>
      <c r="N257" s="607">
        <f t="shared" si="4"/>
        <v>1</v>
      </c>
      <c r="O257" s="401"/>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M257" s="29"/>
    </row>
    <row r="258" spans="1:65">
      <c r="A258" s="401" t="s">
        <v>338</v>
      </c>
      <c r="B258" s="401" t="s">
        <v>338</v>
      </c>
      <c r="C258" s="401"/>
      <c r="D258" s="401">
        <v>2016</v>
      </c>
      <c r="E258" s="401" t="s">
        <v>20</v>
      </c>
      <c r="F258" s="401" t="s">
        <v>7</v>
      </c>
      <c r="G258" s="401" t="s">
        <v>827</v>
      </c>
      <c r="H258" s="401" t="s">
        <v>580</v>
      </c>
      <c r="I258" s="401"/>
      <c r="J258" s="401" t="s">
        <v>1015</v>
      </c>
      <c r="K258" s="401"/>
      <c r="L258" s="401">
        <v>76</v>
      </c>
      <c r="M258" s="401">
        <v>6</v>
      </c>
      <c r="N258" s="607">
        <f t="shared" si="4"/>
        <v>82</v>
      </c>
      <c r="O258" s="401"/>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M258" s="29"/>
    </row>
    <row r="259" spans="1:65">
      <c r="A259" s="401" t="s">
        <v>338</v>
      </c>
      <c r="B259" s="401" t="s">
        <v>338</v>
      </c>
      <c r="C259" s="401"/>
      <c r="D259" s="401">
        <v>2016</v>
      </c>
      <c r="E259" s="401" t="s">
        <v>20</v>
      </c>
      <c r="F259" s="401" t="s">
        <v>7</v>
      </c>
      <c r="G259" s="401" t="s">
        <v>827</v>
      </c>
      <c r="H259" s="401" t="s">
        <v>580</v>
      </c>
      <c r="I259" s="401"/>
      <c r="J259" s="401" t="s">
        <v>1014</v>
      </c>
      <c r="K259" s="401"/>
      <c r="L259" s="401">
        <v>118</v>
      </c>
      <c r="M259" s="401"/>
      <c r="N259" s="607">
        <f t="shared" si="4"/>
        <v>118</v>
      </c>
      <c r="O259" s="401"/>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M259" s="29"/>
    </row>
    <row r="260" spans="1:65">
      <c r="A260" s="401" t="s">
        <v>338</v>
      </c>
      <c r="B260" s="401" t="s">
        <v>338</v>
      </c>
      <c r="C260" s="401"/>
      <c r="D260" s="401">
        <v>2016</v>
      </c>
      <c r="E260" s="401" t="s">
        <v>20</v>
      </c>
      <c r="F260" s="401" t="s">
        <v>7</v>
      </c>
      <c r="G260" s="401" t="s">
        <v>827</v>
      </c>
      <c r="H260" s="401" t="s">
        <v>580</v>
      </c>
      <c r="I260" s="401"/>
      <c r="J260" s="401" t="s">
        <v>1020</v>
      </c>
      <c r="K260" s="401"/>
      <c r="L260" s="401">
        <v>1</v>
      </c>
      <c r="M260" s="401"/>
      <c r="N260" s="607">
        <f t="shared" si="4"/>
        <v>1</v>
      </c>
      <c r="O260" s="401"/>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M260" s="29"/>
    </row>
    <row r="261" spans="1:65">
      <c r="A261" s="401" t="s">
        <v>338</v>
      </c>
      <c r="B261" s="401" t="s">
        <v>338</v>
      </c>
      <c r="C261" s="401"/>
      <c r="D261" s="401">
        <v>2016</v>
      </c>
      <c r="E261" s="401" t="s">
        <v>20</v>
      </c>
      <c r="F261" s="401" t="s">
        <v>7</v>
      </c>
      <c r="G261" s="401" t="s">
        <v>827</v>
      </c>
      <c r="H261" s="401" t="s">
        <v>83</v>
      </c>
      <c r="I261" s="401"/>
      <c r="J261" s="401" t="s">
        <v>1012</v>
      </c>
      <c r="K261" s="401"/>
      <c r="L261" s="401"/>
      <c r="M261" s="401">
        <v>1554</v>
      </c>
      <c r="N261" s="607">
        <f t="shared" si="4"/>
        <v>1554</v>
      </c>
      <c r="O261" s="401"/>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M261" s="29"/>
    </row>
    <row r="262" spans="1:65">
      <c r="A262" s="401" t="s">
        <v>338</v>
      </c>
      <c r="B262" s="401" t="s">
        <v>338</v>
      </c>
      <c r="C262" s="401"/>
      <c r="D262" s="401">
        <v>2016</v>
      </c>
      <c r="E262" s="401" t="s">
        <v>20</v>
      </c>
      <c r="F262" s="401" t="s">
        <v>7</v>
      </c>
      <c r="G262" s="401" t="s">
        <v>827</v>
      </c>
      <c r="H262" s="401" t="s">
        <v>83</v>
      </c>
      <c r="I262" s="401"/>
      <c r="J262" s="401" t="s">
        <v>1021</v>
      </c>
      <c r="K262" s="401"/>
      <c r="L262" s="401"/>
      <c r="M262" s="401">
        <v>36</v>
      </c>
      <c r="N262" s="607">
        <f t="shared" si="4"/>
        <v>36</v>
      </c>
      <c r="O262" s="401"/>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M262" s="29"/>
    </row>
    <row r="263" spans="1:65">
      <c r="A263" s="401" t="s">
        <v>338</v>
      </c>
      <c r="B263" s="401" t="s">
        <v>338</v>
      </c>
      <c r="C263" s="401"/>
      <c r="D263" s="401">
        <v>2016</v>
      </c>
      <c r="E263" s="401" t="s">
        <v>20</v>
      </c>
      <c r="F263" s="401" t="s">
        <v>7</v>
      </c>
      <c r="G263" s="401" t="s">
        <v>827</v>
      </c>
      <c r="H263" s="401" t="s">
        <v>83</v>
      </c>
      <c r="I263" s="401"/>
      <c r="J263" s="401" t="s">
        <v>1489</v>
      </c>
      <c r="K263" s="401"/>
      <c r="L263" s="401">
        <v>59</v>
      </c>
      <c r="M263" s="401">
        <v>389</v>
      </c>
      <c r="N263" s="607">
        <f t="shared" si="4"/>
        <v>448</v>
      </c>
      <c r="O263" s="401"/>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M263" s="29"/>
    </row>
    <row r="264" spans="1:65">
      <c r="A264" s="401" t="s">
        <v>338</v>
      </c>
      <c r="B264" s="401" t="s">
        <v>338</v>
      </c>
      <c r="C264" s="401"/>
      <c r="D264" s="401">
        <v>2016</v>
      </c>
      <c r="E264" s="401" t="s">
        <v>20</v>
      </c>
      <c r="F264" s="401" t="s">
        <v>7</v>
      </c>
      <c r="G264" s="401" t="s">
        <v>827</v>
      </c>
      <c r="H264" s="401" t="s">
        <v>83</v>
      </c>
      <c r="I264" s="401"/>
      <c r="J264" s="401" t="s">
        <v>1013</v>
      </c>
      <c r="K264" s="401"/>
      <c r="L264" s="401"/>
      <c r="M264" s="401">
        <v>10</v>
      </c>
      <c r="N264" s="607">
        <f t="shared" si="4"/>
        <v>10</v>
      </c>
      <c r="O264" s="401"/>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M264" s="29"/>
    </row>
    <row r="265" spans="1:65">
      <c r="A265" s="401" t="s">
        <v>338</v>
      </c>
      <c r="B265" s="401" t="s">
        <v>338</v>
      </c>
      <c r="C265" s="401"/>
      <c r="D265" s="401">
        <v>2016</v>
      </c>
      <c r="E265" s="401" t="s">
        <v>20</v>
      </c>
      <c r="F265" s="401" t="s">
        <v>7</v>
      </c>
      <c r="G265" s="401" t="s">
        <v>827</v>
      </c>
      <c r="H265" s="401" t="s">
        <v>83</v>
      </c>
      <c r="I265" s="401"/>
      <c r="J265" s="401" t="s">
        <v>1036</v>
      </c>
      <c r="K265" s="401"/>
      <c r="L265" s="401">
        <v>111</v>
      </c>
      <c r="M265" s="401"/>
      <c r="N265" s="607">
        <f t="shared" si="4"/>
        <v>111</v>
      </c>
      <c r="O265" s="401"/>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M265" s="29"/>
    </row>
    <row r="266" spans="1:65">
      <c r="A266" s="401" t="s">
        <v>338</v>
      </c>
      <c r="B266" s="401" t="s">
        <v>338</v>
      </c>
      <c r="C266" s="401"/>
      <c r="D266" s="401">
        <v>2016</v>
      </c>
      <c r="E266" s="401" t="s">
        <v>20</v>
      </c>
      <c r="F266" s="401" t="s">
        <v>7</v>
      </c>
      <c r="G266" s="401" t="s">
        <v>827</v>
      </c>
      <c r="H266" s="401" t="s">
        <v>83</v>
      </c>
      <c r="I266" s="401"/>
      <c r="J266" s="401" t="s">
        <v>1015</v>
      </c>
      <c r="K266" s="401"/>
      <c r="L266" s="401">
        <v>3535</v>
      </c>
      <c r="M266" s="401">
        <v>4458</v>
      </c>
      <c r="N266" s="607">
        <f t="shared" si="4"/>
        <v>7993</v>
      </c>
      <c r="O266" s="401"/>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M266" s="29"/>
    </row>
    <row r="267" spans="1:65">
      <c r="A267" s="401" t="s">
        <v>338</v>
      </c>
      <c r="B267" s="401" t="s">
        <v>338</v>
      </c>
      <c r="C267" s="401"/>
      <c r="D267" s="401">
        <v>2016</v>
      </c>
      <c r="E267" s="401" t="s">
        <v>20</v>
      </c>
      <c r="F267" s="401" t="s">
        <v>7</v>
      </c>
      <c r="G267" s="401" t="s">
        <v>827</v>
      </c>
      <c r="H267" s="401" t="s">
        <v>83</v>
      </c>
      <c r="I267" s="401"/>
      <c r="J267" s="401" t="s">
        <v>1014</v>
      </c>
      <c r="K267" s="401"/>
      <c r="L267" s="401">
        <v>2731</v>
      </c>
      <c r="M267" s="401">
        <v>3259</v>
      </c>
      <c r="N267" s="607">
        <f t="shared" si="4"/>
        <v>5990</v>
      </c>
      <c r="O267" s="401"/>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M267" s="29"/>
    </row>
    <row r="268" spans="1:65">
      <c r="A268" s="401" t="s">
        <v>338</v>
      </c>
      <c r="B268" s="401" t="s">
        <v>338</v>
      </c>
      <c r="C268" s="401"/>
      <c r="D268" s="401">
        <v>2016</v>
      </c>
      <c r="E268" s="401" t="s">
        <v>20</v>
      </c>
      <c r="F268" s="401" t="s">
        <v>7</v>
      </c>
      <c r="G268" s="401" t="s">
        <v>827</v>
      </c>
      <c r="H268" s="401" t="s">
        <v>83</v>
      </c>
      <c r="I268" s="401"/>
      <c r="J268" s="401" t="s">
        <v>1020</v>
      </c>
      <c r="K268" s="401"/>
      <c r="L268" s="401">
        <v>232</v>
      </c>
      <c r="M268" s="401">
        <v>2553</v>
      </c>
      <c r="N268" s="607">
        <f t="shared" si="4"/>
        <v>2785</v>
      </c>
      <c r="O268" s="401"/>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M268" s="29"/>
    </row>
    <row r="269" spans="1:65">
      <c r="A269" s="401" t="s">
        <v>338</v>
      </c>
      <c r="B269" s="401" t="s">
        <v>338</v>
      </c>
      <c r="C269" s="401"/>
      <c r="D269" s="401">
        <v>2016</v>
      </c>
      <c r="E269" s="401" t="s">
        <v>20</v>
      </c>
      <c r="F269" s="401" t="s">
        <v>7</v>
      </c>
      <c r="G269" s="401" t="s">
        <v>827</v>
      </c>
      <c r="H269" s="401" t="s">
        <v>83</v>
      </c>
      <c r="I269" s="401"/>
      <c r="J269" s="401" t="s">
        <v>1029</v>
      </c>
      <c r="K269" s="401"/>
      <c r="L269" s="401"/>
      <c r="M269" s="401">
        <v>269</v>
      </c>
      <c r="N269" s="607">
        <f t="shared" si="4"/>
        <v>269</v>
      </c>
      <c r="O269" s="401"/>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M269" s="29"/>
    </row>
    <row r="270" spans="1:65">
      <c r="A270" s="401" t="s">
        <v>338</v>
      </c>
      <c r="B270" s="401" t="s">
        <v>338</v>
      </c>
      <c r="C270" s="401"/>
      <c r="D270" s="401">
        <v>2016</v>
      </c>
      <c r="E270" s="401" t="s">
        <v>20</v>
      </c>
      <c r="F270" s="401" t="s">
        <v>7</v>
      </c>
      <c r="G270" s="401" t="s">
        <v>827</v>
      </c>
      <c r="H270" s="401" t="s">
        <v>581</v>
      </c>
      <c r="I270" s="401"/>
      <c r="J270" s="401" t="s">
        <v>1012</v>
      </c>
      <c r="K270" s="401"/>
      <c r="L270" s="401">
        <v>19</v>
      </c>
      <c r="M270" s="401">
        <v>64</v>
      </c>
      <c r="N270" s="607">
        <f t="shared" si="4"/>
        <v>83</v>
      </c>
      <c r="O270" s="401"/>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M270" s="29"/>
    </row>
    <row r="271" spans="1:65">
      <c r="A271" s="401" t="s">
        <v>338</v>
      </c>
      <c r="B271" s="401" t="s">
        <v>338</v>
      </c>
      <c r="C271" s="401"/>
      <c r="D271" s="401">
        <v>2016</v>
      </c>
      <c r="E271" s="401" t="s">
        <v>20</v>
      </c>
      <c r="F271" s="401" t="s">
        <v>7</v>
      </c>
      <c r="G271" s="401" t="s">
        <v>827</v>
      </c>
      <c r="H271" s="401" t="s">
        <v>581</v>
      </c>
      <c r="I271" s="401"/>
      <c r="J271" s="401" t="s">
        <v>1021</v>
      </c>
      <c r="K271" s="401"/>
      <c r="L271" s="401"/>
      <c r="M271" s="401">
        <v>16</v>
      </c>
      <c r="N271" s="607">
        <f t="shared" si="4"/>
        <v>16</v>
      </c>
      <c r="O271" s="401"/>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M271" s="29"/>
    </row>
    <row r="272" spans="1:65">
      <c r="A272" s="401" t="s">
        <v>338</v>
      </c>
      <c r="B272" s="401" t="s">
        <v>338</v>
      </c>
      <c r="C272" s="401"/>
      <c r="D272" s="401">
        <v>2016</v>
      </c>
      <c r="E272" s="401" t="s">
        <v>20</v>
      </c>
      <c r="F272" s="401" t="s">
        <v>7</v>
      </c>
      <c r="G272" s="401" t="s">
        <v>827</v>
      </c>
      <c r="H272" s="401" t="s">
        <v>581</v>
      </c>
      <c r="I272" s="401"/>
      <c r="J272" s="401" t="s">
        <v>1489</v>
      </c>
      <c r="K272" s="401"/>
      <c r="L272" s="401"/>
      <c r="M272" s="401">
        <v>2</v>
      </c>
      <c r="N272" s="607">
        <f t="shared" si="4"/>
        <v>2</v>
      </c>
      <c r="O272" s="401"/>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M272" s="29"/>
    </row>
    <row r="273" spans="1:65">
      <c r="A273" s="401" t="s">
        <v>338</v>
      </c>
      <c r="B273" s="401" t="s">
        <v>338</v>
      </c>
      <c r="C273" s="401"/>
      <c r="D273" s="401">
        <v>2016</v>
      </c>
      <c r="E273" s="401" t="s">
        <v>20</v>
      </c>
      <c r="F273" s="401" t="s">
        <v>7</v>
      </c>
      <c r="G273" s="401" t="s">
        <v>827</v>
      </c>
      <c r="H273" s="401" t="s">
        <v>581</v>
      </c>
      <c r="I273" s="401"/>
      <c r="J273" s="401" t="s">
        <v>1013</v>
      </c>
      <c r="K273" s="401"/>
      <c r="L273" s="401"/>
      <c r="M273" s="401">
        <v>2</v>
      </c>
      <c r="N273" s="607">
        <f t="shared" si="4"/>
        <v>2</v>
      </c>
      <c r="O273" s="401"/>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M273" s="29"/>
    </row>
    <row r="274" spans="1:65">
      <c r="A274" s="401" t="s">
        <v>338</v>
      </c>
      <c r="B274" s="401" t="s">
        <v>338</v>
      </c>
      <c r="C274" s="401"/>
      <c r="D274" s="401">
        <v>2016</v>
      </c>
      <c r="E274" s="401" t="s">
        <v>20</v>
      </c>
      <c r="F274" s="401" t="s">
        <v>7</v>
      </c>
      <c r="G274" s="401" t="s">
        <v>827</v>
      </c>
      <c r="H274" s="401" t="s">
        <v>581</v>
      </c>
      <c r="I274" s="401"/>
      <c r="J274" s="401" t="s">
        <v>1015</v>
      </c>
      <c r="K274" s="401"/>
      <c r="L274" s="401"/>
      <c r="M274" s="401">
        <v>33</v>
      </c>
      <c r="N274" s="607">
        <f t="shared" si="4"/>
        <v>33</v>
      </c>
      <c r="O274" s="401"/>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M274" s="29"/>
    </row>
    <row r="275" spans="1:65">
      <c r="A275" s="401" t="s">
        <v>338</v>
      </c>
      <c r="B275" s="401" t="s">
        <v>338</v>
      </c>
      <c r="C275" s="401"/>
      <c r="D275" s="401">
        <v>2016</v>
      </c>
      <c r="E275" s="401" t="s">
        <v>20</v>
      </c>
      <c r="F275" s="401" t="s">
        <v>7</v>
      </c>
      <c r="G275" s="401" t="s">
        <v>827</v>
      </c>
      <c r="H275" s="401" t="s">
        <v>582</v>
      </c>
      <c r="I275" s="401"/>
      <c r="J275" s="401" t="s">
        <v>1012</v>
      </c>
      <c r="K275" s="401"/>
      <c r="L275" s="401">
        <v>8</v>
      </c>
      <c r="M275" s="401">
        <v>11</v>
      </c>
      <c r="N275" s="607">
        <f t="shared" si="4"/>
        <v>19</v>
      </c>
      <c r="O275" s="401"/>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M275" s="29"/>
    </row>
    <row r="276" spans="1:65">
      <c r="A276" s="401" t="s">
        <v>338</v>
      </c>
      <c r="B276" s="401" t="s">
        <v>338</v>
      </c>
      <c r="C276" s="401"/>
      <c r="D276" s="401">
        <v>2016</v>
      </c>
      <c r="E276" s="401" t="s">
        <v>20</v>
      </c>
      <c r="F276" s="401" t="s">
        <v>7</v>
      </c>
      <c r="G276" s="401" t="s">
        <v>827</v>
      </c>
      <c r="H276" s="401" t="s">
        <v>582</v>
      </c>
      <c r="I276" s="401"/>
      <c r="J276" s="401" t="s">
        <v>1021</v>
      </c>
      <c r="K276" s="401"/>
      <c r="L276" s="401"/>
      <c r="M276" s="401">
        <v>4</v>
      </c>
      <c r="N276" s="607">
        <f t="shared" si="4"/>
        <v>4</v>
      </c>
      <c r="O276" s="401"/>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M276" s="29"/>
    </row>
    <row r="277" spans="1:65">
      <c r="A277" s="401" t="s">
        <v>338</v>
      </c>
      <c r="B277" s="401" t="s">
        <v>338</v>
      </c>
      <c r="C277" s="401"/>
      <c r="D277" s="401">
        <v>2016</v>
      </c>
      <c r="E277" s="401" t="s">
        <v>20</v>
      </c>
      <c r="F277" s="401" t="s">
        <v>7</v>
      </c>
      <c r="G277" s="401" t="s">
        <v>827</v>
      </c>
      <c r="H277" s="401" t="s">
        <v>582</v>
      </c>
      <c r="I277" s="401"/>
      <c r="J277" s="401" t="s">
        <v>1013</v>
      </c>
      <c r="K277" s="401"/>
      <c r="L277" s="401">
        <v>11</v>
      </c>
      <c r="M277" s="401">
        <v>320</v>
      </c>
      <c r="N277" s="607">
        <f t="shared" si="4"/>
        <v>331</v>
      </c>
      <c r="O277" s="401"/>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M277" s="29"/>
    </row>
    <row r="278" spans="1:65">
      <c r="A278" s="401" t="s">
        <v>338</v>
      </c>
      <c r="B278" s="401" t="s">
        <v>338</v>
      </c>
      <c r="C278" s="401"/>
      <c r="D278" s="401">
        <v>2016</v>
      </c>
      <c r="E278" s="401" t="s">
        <v>20</v>
      </c>
      <c r="F278" s="401" t="s">
        <v>7</v>
      </c>
      <c r="G278" s="401" t="s">
        <v>827</v>
      </c>
      <c r="H278" s="401" t="s">
        <v>582</v>
      </c>
      <c r="I278" s="401"/>
      <c r="J278" s="401" t="s">
        <v>1015</v>
      </c>
      <c r="K278" s="401"/>
      <c r="L278" s="401">
        <v>241</v>
      </c>
      <c r="M278" s="401">
        <v>95</v>
      </c>
      <c r="N278" s="607">
        <f t="shared" si="4"/>
        <v>336</v>
      </c>
      <c r="O278" s="401"/>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M278" s="29"/>
    </row>
    <row r="279" spans="1:65">
      <c r="A279" s="401" t="s">
        <v>338</v>
      </c>
      <c r="B279" s="401" t="s">
        <v>338</v>
      </c>
      <c r="C279" s="401"/>
      <c r="D279" s="401">
        <v>2016</v>
      </c>
      <c r="E279" s="401" t="s">
        <v>20</v>
      </c>
      <c r="F279" s="401" t="s">
        <v>7</v>
      </c>
      <c r="G279" s="401" t="s">
        <v>827</v>
      </c>
      <c r="H279" s="401" t="s">
        <v>582</v>
      </c>
      <c r="I279" s="401"/>
      <c r="J279" s="401" t="s">
        <v>1014</v>
      </c>
      <c r="K279" s="401"/>
      <c r="L279" s="401">
        <v>37</v>
      </c>
      <c r="M279" s="401">
        <v>126</v>
      </c>
      <c r="N279" s="607">
        <f t="shared" si="4"/>
        <v>163</v>
      </c>
      <c r="O279" s="401"/>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M279" s="29"/>
    </row>
    <row r="280" spans="1:65">
      <c r="A280" s="401" t="s">
        <v>338</v>
      </c>
      <c r="B280" s="401" t="s">
        <v>338</v>
      </c>
      <c r="C280" s="401"/>
      <c r="D280" s="401">
        <v>2016</v>
      </c>
      <c r="E280" s="401" t="s">
        <v>20</v>
      </c>
      <c r="F280" s="401" t="s">
        <v>7</v>
      </c>
      <c r="G280" s="401" t="s">
        <v>827</v>
      </c>
      <c r="H280" s="401" t="s">
        <v>582</v>
      </c>
      <c r="I280" s="401"/>
      <c r="J280" s="401" t="s">
        <v>989</v>
      </c>
      <c r="K280" s="401"/>
      <c r="L280" s="401"/>
      <c r="M280" s="401">
        <v>1</v>
      </c>
      <c r="N280" s="607">
        <f t="shared" si="4"/>
        <v>1</v>
      </c>
      <c r="O280" s="401"/>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M280" s="29"/>
    </row>
    <row r="281" spans="1:65">
      <c r="A281" s="401" t="s">
        <v>338</v>
      </c>
      <c r="B281" s="401" t="s">
        <v>338</v>
      </c>
      <c r="C281" s="401"/>
      <c r="D281" s="401">
        <v>2016</v>
      </c>
      <c r="E281" s="401" t="s">
        <v>20</v>
      </c>
      <c r="F281" s="401" t="s">
        <v>7</v>
      </c>
      <c r="G281" s="401" t="s">
        <v>827</v>
      </c>
      <c r="H281" s="401" t="s">
        <v>1536</v>
      </c>
      <c r="I281" s="401"/>
      <c r="J281" s="401" t="s">
        <v>1015</v>
      </c>
      <c r="K281" s="401"/>
      <c r="L281" s="401">
        <v>4</v>
      </c>
      <c r="M281" s="401"/>
      <c r="N281" s="607">
        <f t="shared" si="4"/>
        <v>4</v>
      </c>
      <c r="O281" s="401"/>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M281" s="29"/>
    </row>
    <row r="282" spans="1:65">
      <c r="A282" s="401" t="s">
        <v>338</v>
      </c>
      <c r="B282" s="401" t="s">
        <v>338</v>
      </c>
      <c r="C282" s="401"/>
      <c r="D282" s="401">
        <v>2016</v>
      </c>
      <c r="E282" s="401" t="s">
        <v>20</v>
      </c>
      <c r="F282" s="401" t="s">
        <v>7</v>
      </c>
      <c r="G282" s="401" t="s">
        <v>827</v>
      </c>
      <c r="H282" s="401" t="s">
        <v>591</v>
      </c>
      <c r="I282" s="401"/>
      <c r="J282" s="401" t="s">
        <v>1014</v>
      </c>
      <c r="K282" s="401"/>
      <c r="L282" s="401">
        <v>1</v>
      </c>
      <c r="M282" s="401"/>
      <c r="N282" s="607">
        <f t="shared" si="4"/>
        <v>1</v>
      </c>
      <c r="O282" s="401"/>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M282" s="29"/>
    </row>
    <row r="283" spans="1:65">
      <c r="A283" s="401" t="s">
        <v>338</v>
      </c>
      <c r="B283" s="401" t="s">
        <v>338</v>
      </c>
      <c r="C283" s="401"/>
      <c r="D283" s="401">
        <v>2016</v>
      </c>
      <c r="E283" s="401" t="s">
        <v>20</v>
      </c>
      <c r="F283" s="401" t="s">
        <v>7</v>
      </c>
      <c r="G283" s="401" t="s">
        <v>827</v>
      </c>
      <c r="H283" s="401" t="s">
        <v>592</v>
      </c>
      <c r="I283" s="401"/>
      <c r="J283" s="401" t="s">
        <v>1021</v>
      </c>
      <c r="K283" s="401"/>
      <c r="L283" s="401">
        <v>2</v>
      </c>
      <c r="M283" s="401"/>
      <c r="N283" s="607">
        <f t="shared" si="4"/>
        <v>2</v>
      </c>
      <c r="O283" s="401"/>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M283" s="29"/>
    </row>
    <row r="284" spans="1:65">
      <c r="A284" s="401" t="s">
        <v>338</v>
      </c>
      <c r="B284" s="401" t="s">
        <v>338</v>
      </c>
      <c r="C284" s="401"/>
      <c r="D284" s="401">
        <v>2016</v>
      </c>
      <c r="E284" s="401" t="s">
        <v>20</v>
      </c>
      <c r="F284" s="401" t="s">
        <v>7</v>
      </c>
      <c r="G284" s="401" t="s">
        <v>827</v>
      </c>
      <c r="H284" s="401" t="s">
        <v>592</v>
      </c>
      <c r="I284" s="401"/>
      <c r="J284" s="401" t="s">
        <v>1015</v>
      </c>
      <c r="K284" s="401"/>
      <c r="L284" s="401">
        <v>14</v>
      </c>
      <c r="M284" s="401"/>
      <c r="N284" s="607">
        <f t="shared" si="4"/>
        <v>14</v>
      </c>
      <c r="O284" s="401"/>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M284" s="29"/>
    </row>
    <row r="285" spans="1:65">
      <c r="A285" s="401" t="s">
        <v>338</v>
      </c>
      <c r="B285" s="401" t="s">
        <v>338</v>
      </c>
      <c r="C285" s="401"/>
      <c r="D285" s="401">
        <v>2016</v>
      </c>
      <c r="E285" s="401" t="s">
        <v>20</v>
      </c>
      <c r="F285" s="401" t="s">
        <v>7</v>
      </c>
      <c r="G285" s="401" t="s">
        <v>827</v>
      </c>
      <c r="H285" s="401" t="s">
        <v>592</v>
      </c>
      <c r="I285" s="401"/>
      <c r="J285" s="401" t="s">
        <v>1014</v>
      </c>
      <c r="K285" s="401"/>
      <c r="L285" s="401">
        <v>2</v>
      </c>
      <c r="M285" s="401"/>
      <c r="N285" s="607">
        <f t="shared" si="4"/>
        <v>2</v>
      </c>
      <c r="O285" s="401"/>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M285" s="29"/>
    </row>
    <row r="286" spans="1:65">
      <c r="A286" s="401" t="s">
        <v>338</v>
      </c>
      <c r="B286" s="401" t="s">
        <v>338</v>
      </c>
      <c r="C286" s="401"/>
      <c r="D286" s="401">
        <v>2016</v>
      </c>
      <c r="E286" s="401" t="s">
        <v>20</v>
      </c>
      <c r="F286" s="401" t="s">
        <v>7</v>
      </c>
      <c r="G286" s="401" t="s">
        <v>827</v>
      </c>
      <c r="H286" s="401" t="s">
        <v>612</v>
      </c>
      <c r="I286" s="401"/>
      <c r="J286" s="401" t="s">
        <v>1012</v>
      </c>
      <c r="K286" s="401"/>
      <c r="L286" s="401">
        <v>2</v>
      </c>
      <c r="M286" s="401">
        <v>6</v>
      </c>
      <c r="N286" s="607">
        <f t="shared" si="4"/>
        <v>8</v>
      </c>
      <c r="O286" s="401"/>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M286" s="29"/>
    </row>
    <row r="287" spans="1:65">
      <c r="A287" s="401" t="s">
        <v>338</v>
      </c>
      <c r="B287" s="401" t="s">
        <v>338</v>
      </c>
      <c r="C287" s="401"/>
      <c r="D287" s="401">
        <v>2016</v>
      </c>
      <c r="E287" s="401" t="s">
        <v>20</v>
      </c>
      <c r="F287" s="401" t="s">
        <v>7</v>
      </c>
      <c r="G287" s="401" t="s">
        <v>827</v>
      </c>
      <c r="H287" s="401" t="s">
        <v>612</v>
      </c>
      <c r="I287" s="401"/>
      <c r="J287" s="401" t="s">
        <v>1013</v>
      </c>
      <c r="K287" s="401"/>
      <c r="L287" s="401">
        <v>1</v>
      </c>
      <c r="M287" s="401"/>
      <c r="N287" s="607">
        <f t="shared" si="4"/>
        <v>1</v>
      </c>
      <c r="O287" s="401"/>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M287" s="29"/>
    </row>
    <row r="288" spans="1:65">
      <c r="A288" s="401" t="s">
        <v>338</v>
      </c>
      <c r="B288" s="401" t="s">
        <v>338</v>
      </c>
      <c r="C288" s="401"/>
      <c r="D288" s="401">
        <v>2016</v>
      </c>
      <c r="E288" s="401" t="s">
        <v>20</v>
      </c>
      <c r="F288" s="401" t="s">
        <v>7</v>
      </c>
      <c r="G288" s="401" t="s">
        <v>827</v>
      </c>
      <c r="H288" s="401" t="s">
        <v>612</v>
      </c>
      <c r="I288" s="401"/>
      <c r="J288" s="401" t="s">
        <v>1015</v>
      </c>
      <c r="K288" s="401"/>
      <c r="L288" s="401">
        <v>26</v>
      </c>
      <c r="M288" s="401">
        <v>39</v>
      </c>
      <c r="N288" s="607">
        <f t="shared" si="4"/>
        <v>65</v>
      </c>
      <c r="O288" s="401"/>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M288" s="29"/>
    </row>
    <row r="289" spans="1:65">
      <c r="A289" s="401" t="s">
        <v>338</v>
      </c>
      <c r="B289" s="401" t="s">
        <v>338</v>
      </c>
      <c r="C289" s="401"/>
      <c r="D289" s="401">
        <v>2016</v>
      </c>
      <c r="E289" s="401" t="s">
        <v>20</v>
      </c>
      <c r="F289" s="401" t="s">
        <v>7</v>
      </c>
      <c r="G289" s="401" t="s">
        <v>827</v>
      </c>
      <c r="H289" s="401" t="s">
        <v>612</v>
      </c>
      <c r="I289" s="401"/>
      <c r="J289" s="401" t="s">
        <v>1014</v>
      </c>
      <c r="K289" s="401"/>
      <c r="L289" s="401">
        <v>5</v>
      </c>
      <c r="M289" s="401">
        <v>1</v>
      </c>
      <c r="N289" s="607">
        <f t="shared" si="4"/>
        <v>6</v>
      </c>
      <c r="O289" s="401"/>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M289" s="29"/>
    </row>
    <row r="290" spans="1:65">
      <c r="A290" s="401" t="s">
        <v>338</v>
      </c>
      <c r="B290" s="401" t="s">
        <v>338</v>
      </c>
      <c r="C290" s="401"/>
      <c r="D290" s="401">
        <v>2016</v>
      </c>
      <c r="E290" s="401" t="s">
        <v>20</v>
      </c>
      <c r="F290" s="401" t="s">
        <v>7</v>
      </c>
      <c r="G290" s="401" t="s">
        <v>827</v>
      </c>
      <c r="H290" s="401" t="s">
        <v>612</v>
      </c>
      <c r="I290" s="401"/>
      <c r="J290" s="401" t="s">
        <v>989</v>
      </c>
      <c r="K290" s="401"/>
      <c r="L290" s="401"/>
      <c r="M290" s="401">
        <v>2</v>
      </c>
      <c r="N290" s="607">
        <f t="shared" si="4"/>
        <v>2</v>
      </c>
      <c r="O290" s="401"/>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M290" s="29"/>
    </row>
    <row r="291" spans="1:65">
      <c r="A291" s="401" t="s">
        <v>338</v>
      </c>
      <c r="B291" s="401" t="s">
        <v>338</v>
      </c>
      <c r="C291" s="401"/>
      <c r="D291" s="401">
        <v>2016</v>
      </c>
      <c r="E291" s="401" t="s">
        <v>20</v>
      </c>
      <c r="F291" s="401" t="s">
        <v>7</v>
      </c>
      <c r="G291" s="401" t="s">
        <v>827</v>
      </c>
      <c r="H291" s="401" t="s">
        <v>1537</v>
      </c>
      <c r="I291" s="401"/>
      <c r="J291" s="401" t="s">
        <v>1012</v>
      </c>
      <c r="K291" s="401"/>
      <c r="L291" s="401"/>
      <c r="M291" s="401">
        <v>22</v>
      </c>
      <c r="N291" s="607">
        <f t="shared" si="4"/>
        <v>22</v>
      </c>
      <c r="O291" s="401"/>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M291" s="29"/>
    </row>
    <row r="292" spans="1:65">
      <c r="A292" s="401" t="s">
        <v>338</v>
      </c>
      <c r="B292" s="401" t="s">
        <v>338</v>
      </c>
      <c r="C292" s="401"/>
      <c r="D292" s="401">
        <v>2016</v>
      </c>
      <c r="E292" s="401" t="s">
        <v>20</v>
      </c>
      <c r="F292" s="401" t="s">
        <v>7</v>
      </c>
      <c r="G292" s="401" t="s">
        <v>827</v>
      </c>
      <c r="H292" s="401" t="s">
        <v>1537</v>
      </c>
      <c r="I292" s="401"/>
      <c r="J292" s="401" t="s">
        <v>1021</v>
      </c>
      <c r="K292" s="401"/>
      <c r="L292" s="401"/>
      <c r="M292" s="401">
        <v>23</v>
      </c>
      <c r="N292" s="607">
        <f t="shared" si="4"/>
        <v>23</v>
      </c>
      <c r="O292" s="401"/>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M292" s="29"/>
    </row>
    <row r="293" spans="1:65">
      <c r="A293" s="401" t="s">
        <v>338</v>
      </c>
      <c r="B293" s="401" t="s">
        <v>338</v>
      </c>
      <c r="C293" s="401"/>
      <c r="D293" s="401">
        <v>2016</v>
      </c>
      <c r="E293" s="401" t="s">
        <v>20</v>
      </c>
      <c r="F293" s="401" t="s">
        <v>7</v>
      </c>
      <c r="G293" s="401" t="s">
        <v>827</v>
      </c>
      <c r="H293" s="401" t="s">
        <v>1537</v>
      </c>
      <c r="I293" s="401"/>
      <c r="J293" s="401" t="s">
        <v>1489</v>
      </c>
      <c r="K293" s="401"/>
      <c r="L293" s="401">
        <v>12</v>
      </c>
      <c r="M293" s="401">
        <v>10</v>
      </c>
      <c r="N293" s="607">
        <f t="shared" si="4"/>
        <v>22</v>
      </c>
      <c r="O293" s="401"/>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M293" s="29"/>
    </row>
    <row r="294" spans="1:65">
      <c r="A294" s="401" t="s">
        <v>338</v>
      </c>
      <c r="B294" s="401" t="s">
        <v>338</v>
      </c>
      <c r="C294" s="401"/>
      <c r="D294" s="401">
        <v>2016</v>
      </c>
      <c r="E294" s="401" t="s">
        <v>20</v>
      </c>
      <c r="F294" s="401" t="s">
        <v>7</v>
      </c>
      <c r="G294" s="401" t="s">
        <v>827</v>
      </c>
      <c r="H294" s="401" t="s">
        <v>1537</v>
      </c>
      <c r="I294" s="401"/>
      <c r="J294" s="401" t="s">
        <v>1036</v>
      </c>
      <c r="K294" s="401"/>
      <c r="L294" s="401">
        <v>4</v>
      </c>
      <c r="M294" s="401"/>
      <c r="N294" s="607">
        <f t="shared" si="4"/>
        <v>4</v>
      </c>
      <c r="O294" s="401"/>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M294" s="29"/>
    </row>
    <row r="295" spans="1:65">
      <c r="A295" s="401" t="s">
        <v>338</v>
      </c>
      <c r="B295" s="401" t="s">
        <v>338</v>
      </c>
      <c r="C295" s="401"/>
      <c r="D295" s="401">
        <v>2016</v>
      </c>
      <c r="E295" s="401" t="s">
        <v>20</v>
      </c>
      <c r="F295" s="401" t="s">
        <v>7</v>
      </c>
      <c r="G295" s="401" t="s">
        <v>827</v>
      </c>
      <c r="H295" s="401" t="s">
        <v>1537</v>
      </c>
      <c r="I295" s="401"/>
      <c r="J295" s="401" t="s">
        <v>1015</v>
      </c>
      <c r="K295" s="401"/>
      <c r="L295" s="401">
        <v>15</v>
      </c>
      <c r="M295" s="401">
        <v>102</v>
      </c>
      <c r="N295" s="607">
        <f t="shared" si="4"/>
        <v>117</v>
      </c>
      <c r="O295" s="401"/>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M295" s="29"/>
    </row>
    <row r="296" spans="1:65">
      <c r="A296" s="401" t="s">
        <v>338</v>
      </c>
      <c r="B296" s="401" t="s">
        <v>338</v>
      </c>
      <c r="C296" s="401"/>
      <c r="D296" s="401">
        <v>2016</v>
      </c>
      <c r="E296" s="401" t="s">
        <v>20</v>
      </c>
      <c r="F296" s="401" t="s">
        <v>7</v>
      </c>
      <c r="G296" s="401" t="s">
        <v>827</v>
      </c>
      <c r="H296" s="401" t="s">
        <v>1537</v>
      </c>
      <c r="I296" s="401"/>
      <c r="J296" s="401" t="s">
        <v>1014</v>
      </c>
      <c r="K296" s="401"/>
      <c r="L296" s="401">
        <v>111</v>
      </c>
      <c r="M296" s="401">
        <v>255</v>
      </c>
      <c r="N296" s="607">
        <f t="shared" si="4"/>
        <v>366</v>
      </c>
      <c r="O296" s="401"/>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M296" s="29"/>
    </row>
    <row r="297" spans="1:65">
      <c r="A297" s="401" t="s">
        <v>338</v>
      </c>
      <c r="B297" s="401" t="s">
        <v>338</v>
      </c>
      <c r="C297" s="401"/>
      <c r="D297" s="401">
        <v>2016</v>
      </c>
      <c r="E297" s="401" t="s">
        <v>20</v>
      </c>
      <c r="F297" s="401" t="s">
        <v>7</v>
      </c>
      <c r="G297" s="401" t="s">
        <v>827</v>
      </c>
      <c r="H297" s="401" t="s">
        <v>613</v>
      </c>
      <c r="I297" s="401"/>
      <c r="J297" s="401" t="s">
        <v>1012</v>
      </c>
      <c r="K297" s="401"/>
      <c r="L297" s="401"/>
      <c r="M297" s="401">
        <v>4</v>
      </c>
      <c r="N297" s="607">
        <f t="shared" si="4"/>
        <v>4</v>
      </c>
      <c r="O297" s="401"/>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M297" s="29"/>
    </row>
    <row r="298" spans="1:65">
      <c r="A298" s="401" t="s">
        <v>338</v>
      </c>
      <c r="B298" s="401" t="s">
        <v>338</v>
      </c>
      <c r="C298" s="401"/>
      <c r="D298" s="401">
        <v>2016</v>
      </c>
      <c r="E298" s="401" t="s">
        <v>20</v>
      </c>
      <c r="F298" s="401" t="s">
        <v>7</v>
      </c>
      <c r="G298" s="401" t="s">
        <v>827</v>
      </c>
      <c r="H298" s="401" t="s">
        <v>613</v>
      </c>
      <c r="I298" s="401"/>
      <c r="J298" s="401" t="s">
        <v>1489</v>
      </c>
      <c r="K298" s="401"/>
      <c r="L298" s="401"/>
      <c r="M298" s="401">
        <v>7</v>
      </c>
      <c r="N298" s="607">
        <f t="shared" si="4"/>
        <v>7</v>
      </c>
      <c r="O298" s="401"/>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M298" s="29"/>
    </row>
    <row r="299" spans="1:65">
      <c r="A299" s="401" t="s">
        <v>338</v>
      </c>
      <c r="B299" s="401" t="s">
        <v>338</v>
      </c>
      <c r="C299" s="401"/>
      <c r="D299" s="401">
        <v>2016</v>
      </c>
      <c r="E299" s="401" t="s">
        <v>20</v>
      </c>
      <c r="F299" s="401" t="s">
        <v>7</v>
      </c>
      <c r="G299" s="401" t="s">
        <v>827</v>
      </c>
      <c r="H299" s="401" t="s">
        <v>613</v>
      </c>
      <c r="I299" s="401"/>
      <c r="J299" s="401" t="s">
        <v>1036</v>
      </c>
      <c r="K299" s="401"/>
      <c r="L299" s="401">
        <v>4</v>
      </c>
      <c r="M299" s="401"/>
      <c r="N299" s="607">
        <f t="shared" si="4"/>
        <v>4</v>
      </c>
      <c r="O299" s="401"/>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M299" s="29"/>
    </row>
    <row r="300" spans="1:65">
      <c r="A300" s="401" t="s">
        <v>338</v>
      </c>
      <c r="B300" s="401" t="s">
        <v>338</v>
      </c>
      <c r="C300" s="401"/>
      <c r="D300" s="401">
        <v>2016</v>
      </c>
      <c r="E300" s="401" t="s">
        <v>20</v>
      </c>
      <c r="F300" s="401" t="s">
        <v>7</v>
      </c>
      <c r="G300" s="401" t="s">
        <v>827</v>
      </c>
      <c r="H300" s="401" t="s">
        <v>613</v>
      </c>
      <c r="I300" s="401"/>
      <c r="J300" s="401" t="s">
        <v>1015</v>
      </c>
      <c r="K300" s="401"/>
      <c r="L300" s="401">
        <v>48</v>
      </c>
      <c r="M300" s="401">
        <v>143</v>
      </c>
      <c r="N300" s="607">
        <f t="shared" si="4"/>
        <v>191</v>
      </c>
      <c r="O300" s="401"/>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M300" s="29"/>
    </row>
    <row r="301" spans="1:65">
      <c r="A301" s="401" t="s">
        <v>338</v>
      </c>
      <c r="B301" s="401" t="s">
        <v>338</v>
      </c>
      <c r="C301" s="401"/>
      <c r="D301" s="401">
        <v>2016</v>
      </c>
      <c r="E301" s="401" t="s">
        <v>20</v>
      </c>
      <c r="F301" s="401" t="s">
        <v>7</v>
      </c>
      <c r="G301" s="401" t="s">
        <v>827</v>
      </c>
      <c r="H301" s="401" t="s">
        <v>613</v>
      </c>
      <c r="I301" s="401"/>
      <c r="J301" s="401" t="s">
        <v>1014</v>
      </c>
      <c r="K301" s="401"/>
      <c r="L301" s="401">
        <v>30</v>
      </c>
      <c r="M301" s="401">
        <v>76</v>
      </c>
      <c r="N301" s="607">
        <f t="shared" si="4"/>
        <v>106</v>
      </c>
      <c r="O301" s="401"/>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M301" s="29"/>
    </row>
    <row r="302" spans="1:65">
      <c r="A302" s="401" t="s">
        <v>338</v>
      </c>
      <c r="B302" s="401" t="s">
        <v>338</v>
      </c>
      <c r="C302" s="401"/>
      <c r="D302" s="401">
        <v>2016</v>
      </c>
      <c r="E302" s="401" t="s">
        <v>20</v>
      </c>
      <c r="F302" s="401" t="s">
        <v>7</v>
      </c>
      <c r="G302" s="401" t="s">
        <v>827</v>
      </c>
      <c r="H302" s="401" t="s">
        <v>614</v>
      </c>
      <c r="I302" s="401"/>
      <c r="J302" s="401" t="s">
        <v>1015</v>
      </c>
      <c r="K302" s="401"/>
      <c r="L302" s="401">
        <v>18</v>
      </c>
      <c r="M302" s="401"/>
      <c r="N302" s="607">
        <f t="shared" si="4"/>
        <v>18</v>
      </c>
      <c r="O302" s="401"/>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M302" s="29"/>
    </row>
    <row r="303" spans="1:65">
      <c r="A303" s="401" t="s">
        <v>338</v>
      </c>
      <c r="B303" s="401" t="s">
        <v>338</v>
      </c>
      <c r="C303" s="401"/>
      <c r="D303" s="401">
        <v>2016</v>
      </c>
      <c r="E303" s="401" t="s">
        <v>20</v>
      </c>
      <c r="F303" s="401" t="s">
        <v>7</v>
      </c>
      <c r="G303" s="401" t="s">
        <v>827</v>
      </c>
      <c r="H303" s="401" t="s">
        <v>614</v>
      </c>
      <c r="I303" s="401"/>
      <c r="J303" s="401" t="s">
        <v>1014</v>
      </c>
      <c r="K303" s="401"/>
      <c r="L303" s="401">
        <v>2</v>
      </c>
      <c r="M303" s="401"/>
      <c r="N303" s="607">
        <f t="shared" si="4"/>
        <v>2</v>
      </c>
      <c r="O303" s="401"/>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M303" s="29"/>
    </row>
    <row r="304" spans="1:65">
      <c r="A304" s="401" t="s">
        <v>338</v>
      </c>
      <c r="B304" s="401" t="s">
        <v>338</v>
      </c>
      <c r="C304" s="401"/>
      <c r="D304" s="401">
        <v>2016</v>
      </c>
      <c r="E304" s="401" t="s">
        <v>20</v>
      </c>
      <c r="F304" s="401" t="s">
        <v>7</v>
      </c>
      <c r="G304" s="401" t="s">
        <v>827</v>
      </c>
      <c r="H304" s="401" t="s">
        <v>1538</v>
      </c>
      <c r="I304" s="401"/>
      <c r="J304" s="401" t="s">
        <v>1015</v>
      </c>
      <c r="K304" s="401"/>
      <c r="L304" s="401">
        <v>1</v>
      </c>
      <c r="M304" s="401"/>
      <c r="N304" s="607">
        <f t="shared" si="4"/>
        <v>1</v>
      </c>
      <c r="O304" s="401"/>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M304" s="29"/>
    </row>
    <row r="305" spans="1:65">
      <c r="A305" s="401" t="s">
        <v>338</v>
      </c>
      <c r="B305" s="401" t="s">
        <v>338</v>
      </c>
      <c r="C305" s="401"/>
      <c r="D305" s="401">
        <v>2016</v>
      </c>
      <c r="E305" s="401" t="s">
        <v>20</v>
      </c>
      <c r="F305" s="401" t="s">
        <v>7</v>
      </c>
      <c r="G305" s="401" t="s">
        <v>827</v>
      </c>
      <c r="H305" s="401" t="s">
        <v>80</v>
      </c>
      <c r="I305" s="401"/>
      <c r="J305" s="401" t="s">
        <v>1012</v>
      </c>
      <c r="K305" s="401"/>
      <c r="L305" s="401"/>
      <c r="M305" s="401">
        <v>12</v>
      </c>
      <c r="N305" s="607">
        <f t="shared" si="4"/>
        <v>12</v>
      </c>
      <c r="O305" s="401"/>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M305" s="29"/>
    </row>
    <row r="306" spans="1:65">
      <c r="A306" s="401" t="s">
        <v>338</v>
      </c>
      <c r="B306" s="401" t="s">
        <v>338</v>
      </c>
      <c r="C306" s="401"/>
      <c r="D306" s="401">
        <v>2016</v>
      </c>
      <c r="E306" s="401" t="s">
        <v>20</v>
      </c>
      <c r="F306" s="401" t="s">
        <v>7</v>
      </c>
      <c r="G306" s="401" t="s">
        <v>827</v>
      </c>
      <c r="H306" s="401" t="s">
        <v>80</v>
      </c>
      <c r="I306" s="401"/>
      <c r="J306" s="401" t="s">
        <v>1489</v>
      </c>
      <c r="K306" s="401"/>
      <c r="L306" s="401"/>
      <c r="M306" s="401">
        <v>10</v>
      </c>
      <c r="N306" s="607">
        <f t="shared" si="4"/>
        <v>10</v>
      </c>
      <c r="O306" s="401"/>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M306" s="29"/>
    </row>
    <row r="307" spans="1:65">
      <c r="A307" s="401" t="s">
        <v>338</v>
      </c>
      <c r="B307" s="401" t="s">
        <v>338</v>
      </c>
      <c r="C307" s="401"/>
      <c r="D307" s="401">
        <v>2016</v>
      </c>
      <c r="E307" s="401" t="s">
        <v>20</v>
      </c>
      <c r="F307" s="401" t="s">
        <v>7</v>
      </c>
      <c r="G307" s="401" t="s">
        <v>827</v>
      </c>
      <c r="H307" s="401" t="s">
        <v>80</v>
      </c>
      <c r="I307" s="401"/>
      <c r="J307" s="401" t="s">
        <v>1036</v>
      </c>
      <c r="K307" s="401"/>
      <c r="L307" s="401">
        <v>2</v>
      </c>
      <c r="M307" s="401"/>
      <c r="N307" s="607">
        <f t="shared" si="4"/>
        <v>2</v>
      </c>
      <c r="O307" s="401"/>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M307" s="29"/>
    </row>
    <row r="308" spans="1:65">
      <c r="A308" s="401" t="s">
        <v>338</v>
      </c>
      <c r="B308" s="401" t="s">
        <v>338</v>
      </c>
      <c r="C308" s="401"/>
      <c r="D308" s="401">
        <v>2016</v>
      </c>
      <c r="E308" s="401" t="s">
        <v>20</v>
      </c>
      <c r="F308" s="401" t="s">
        <v>7</v>
      </c>
      <c r="G308" s="401" t="s">
        <v>827</v>
      </c>
      <c r="H308" s="401" t="s">
        <v>80</v>
      </c>
      <c r="I308" s="401"/>
      <c r="J308" s="401" t="s">
        <v>1015</v>
      </c>
      <c r="K308" s="401"/>
      <c r="L308" s="401">
        <v>29</v>
      </c>
      <c r="M308" s="401">
        <v>545</v>
      </c>
      <c r="N308" s="607">
        <f t="shared" si="4"/>
        <v>574</v>
      </c>
      <c r="O308" s="401"/>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M308" s="29"/>
    </row>
    <row r="309" spans="1:65">
      <c r="A309" s="401" t="s">
        <v>338</v>
      </c>
      <c r="B309" s="401" t="s">
        <v>338</v>
      </c>
      <c r="C309" s="401"/>
      <c r="D309" s="401">
        <v>2016</v>
      </c>
      <c r="E309" s="401" t="s">
        <v>20</v>
      </c>
      <c r="F309" s="401" t="s">
        <v>7</v>
      </c>
      <c r="G309" s="401" t="s">
        <v>827</v>
      </c>
      <c r="H309" s="401" t="s">
        <v>80</v>
      </c>
      <c r="I309" s="401"/>
      <c r="J309" s="401" t="s">
        <v>1014</v>
      </c>
      <c r="K309" s="401"/>
      <c r="L309" s="401">
        <v>5</v>
      </c>
      <c r="M309" s="401">
        <v>44</v>
      </c>
      <c r="N309" s="607">
        <f t="shared" si="4"/>
        <v>49</v>
      </c>
      <c r="O309" s="401"/>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M309" s="29"/>
    </row>
    <row r="310" spans="1:65">
      <c r="A310" s="401" t="s">
        <v>338</v>
      </c>
      <c r="B310" s="401" t="s">
        <v>338</v>
      </c>
      <c r="C310" s="401"/>
      <c r="D310" s="401">
        <v>2016</v>
      </c>
      <c r="E310" s="401" t="s">
        <v>20</v>
      </c>
      <c r="F310" s="401" t="s">
        <v>7</v>
      </c>
      <c r="G310" s="401" t="s">
        <v>827</v>
      </c>
      <c r="H310" s="401" t="s">
        <v>80</v>
      </c>
      <c r="I310" s="401"/>
      <c r="J310" s="401" t="s">
        <v>1020</v>
      </c>
      <c r="K310" s="401"/>
      <c r="L310" s="401">
        <v>1</v>
      </c>
      <c r="M310" s="401"/>
      <c r="N310" s="607">
        <f t="shared" si="4"/>
        <v>1</v>
      </c>
      <c r="O310" s="401"/>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M310" s="29"/>
    </row>
    <row r="311" spans="1:65">
      <c r="A311" s="401" t="s">
        <v>338</v>
      </c>
      <c r="B311" s="401" t="s">
        <v>338</v>
      </c>
      <c r="C311" s="401"/>
      <c r="D311" s="401">
        <v>2016</v>
      </c>
      <c r="E311" s="401" t="s">
        <v>20</v>
      </c>
      <c r="F311" s="401" t="s">
        <v>7</v>
      </c>
      <c r="G311" s="401" t="s">
        <v>827</v>
      </c>
      <c r="H311" s="401" t="s">
        <v>628</v>
      </c>
      <c r="I311" s="401"/>
      <c r="J311" s="401" t="s">
        <v>981</v>
      </c>
      <c r="K311" s="401"/>
      <c r="L311" s="401"/>
      <c r="M311" s="401">
        <v>83</v>
      </c>
      <c r="N311" s="607">
        <f t="shared" si="4"/>
        <v>83</v>
      </c>
      <c r="O311" s="401"/>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M311" s="29"/>
    </row>
    <row r="312" spans="1:65">
      <c r="A312" s="401" t="s">
        <v>338</v>
      </c>
      <c r="B312" s="401" t="s">
        <v>338</v>
      </c>
      <c r="C312" s="401"/>
      <c r="D312" s="401">
        <v>2016</v>
      </c>
      <c r="E312" s="401" t="s">
        <v>20</v>
      </c>
      <c r="F312" s="401" t="s">
        <v>7</v>
      </c>
      <c r="G312" s="401" t="s">
        <v>827</v>
      </c>
      <c r="H312" s="401" t="s">
        <v>628</v>
      </c>
      <c r="I312" s="401"/>
      <c r="J312" s="401" t="s">
        <v>1015</v>
      </c>
      <c r="K312" s="401"/>
      <c r="L312" s="401">
        <v>81</v>
      </c>
      <c r="M312" s="401"/>
      <c r="N312" s="607">
        <f t="shared" si="4"/>
        <v>81</v>
      </c>
      <c r="O312" s="401"/>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M312" s="29"/>
    </row>
    <row r="313" spans="1:65">
      <c r="A313" s="401" t="s">
        <v>338</v>
      </c>
      <c r="B313" s="401" t="s">
        <v>338</v>
      </c>
      <c r="C313" s="401"/>
      <c r="D313" s="401">
        <v>2016</v>
      </c>
      <c r="E313" s="401" t="s">
        <v>20</v>
      </c>
      <c r="F313" s="401" t="s">
        <v>7</v>
      </c>
      <c r="G313" s="401" t="s">
        <v>827</v>
      </c>
      <c r="H313" s="401" t="s">
        <v>628</v>
      </c>
      <c r="I313" s="401"/>
      <c r="J313" s="401" t="s">
        <v>989</v>
      </c>
      <c r="K313" s="401"/>
      <c r="L313" s="401"/>
      <c r="M313" s="401">
        <v>2327</v>
      </c>
      <c r="N313" s="607">
        <f t="shared" ref="N313:N376" si="5">K313+L313+M313</f>
        <v>2327</v>
      </c>
      <c r="O313" s="401"/>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M313" s="29"/>
    </row>
    <row r="314" spans="1:65">
      <c r="A314" s="401" t="s">
        <v>338</v>
      </c>
      <c r="B314" s="401" t="s">
        <v>338</v>
      </c>
      <c r="C314" s="401"/>
      <c r="D314" s="401">
        <v>2016</v>
      </c>
      <c r="E314" s="401" t="s">
        <v>20</v>
      </c>
      <c r="F314" s="401" t="s">
        <v>7</v>
      </c>
      <c r="G314" s="401" t="s">
        <v>827</v>
      </c>
      <c r="H314" s="401" t="s">
        <v>630</v>
      </c>
      <c r="I314" s="401"/>
      <c r="J314" s="401" t="s">
        <v>1012</v>
      </c>
      <c r="K314" s="401"/>
      <c r="L314" s="401">
        <v>6</v>
      </c>
      <c r="M314" s="401"/>
      <c r="N314" s="607">
        <f t="shared" si="5"/>
        <v>6</v>
      </c>
      <c r="O314" s="401"/>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M314" s="29"/>
    </row>
    <row r="315" spans="1:65">
      <c r="A315" s="401" t="s">
        <v>338</v>
      </c>
      <c r="B315" s="401" t="s">
        <v>338</v>
      </c>
      <c r="C315" s="401"/>
      <c r="D315" s="401">
        <v>2016</v>
      </c>
      <c r="E315" s="401" t="s">
        <v>20</v>
      </c>
      <c r="F315" s="401" t="s">
        <v>7</v>
      </c>
      <c r="G315" s="401" t="s">
        <v>827</v>
      </c>
      <c r="H315" s="401" t="s">
        <v>630</v>
      </c>
      <c r="I315" s="401"/>
      <c r="J315" s="401" t="s">
        <v>1013</v>
      </c>
      <c r="K315" s="401"/>
      <c r="L315" s="401">
        <v>6</v>
      </c>
      <c r="M315" s="401"/>
      <c r="N315" s="607">
        <f t="shared" si="5"/>
        <v>6</v>
      </c>
      <c r="O315" s="401"/>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M315" s="29"/>
    </row>
    <row r="316" spans="1:65">
      <c r="A316" s="401" t="s">
        <v>338</v>
      </c>
      <c r="B316" s="401" t="s">
        <v>338</v>
      </c>
      <c r="C316" s="401"/>
      <c r="D316" s="401">
        <v>2016</v>
      </c>
      <c r="E316" s="401" t="s">
        <v>20</v>
      </c>
      <c r="F316" s="401" t="s">
        <v>7</v>
      </c>
      <c r="G316" s="401" t="s">
        <v>827</v>
      </c>
      <c r="H316" s="401" t="s">
        <v>630</v>
      </c>
      <c r="I316" s="401"/>
      <c r="J316" s="401" t="s">
        <v>1015</v>
      </c>
      <c r="K316" s="401"/>
      <c r="L316" s="401">
        <v>84</v>
      </c>
      <c r="M316" s="401"/>
      <c r="N316" s="607">
        <f t="shared" si="5"/>
        <v>84</v>
      </c>
      <c r="O316" s="401"/>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M316" s="29"/>
    </row>
    <row r="317" spans="1:65">
      <c r="A317" s="401" t="s">
        <v>338</v>
      </c>
      <c r="B317" s="401" t="s">
        <v>338</v>
      </c>
      <c r="C317" s="401"/>
      <c r="D317" s="401">
        <v>2016</v>
      </c>
      <c r="E317" s="401" t="s">
        <v>20</v>
      </c>
      <c r="F317" s="401" t="s">
        <v>7</v>
      </c>
      <c r="G317" s="401" t="s">
        <v>827</v>
      </c>
      <c r="H317" s="401" t="s">
        <v>630</v>
      </c>
      <c r="I317" s="401"/>
      <c r="J317" s="401" t="s">
        <v>1014</v>
      </c>
      <c r="K317" s="401"/>
      <c r="L317" s="401">
        <v>2</v>
      </c>
      <c r="M317" s="401"/>
      <c r="N317" s="607">
        <f t="shared" si="5"/>
        <v>2</v>
      </c>
      <c r="O317" s="401"/>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M317" s="29"/>
    </row>
    <row r="318" spans="1:65">
      <c r="A318" s="401" t="s">
        <v>338</v>
      </c>
      <c r="B318" s="401" t="s">
        <v>338</v>
      </c>
      <c r="C318" s="401"/>
      <c r="D318" s="401">
        <v>2016</v>
      </c>
      <c r="E318" s="401" t="s">
        <v>20</v>
      </c>
      <c r="F318" s="401" t="s">
        <v>7</v>
      </c>
      <c r="G318" s="401" t="s">
        <v>827</v>
      </c>
      <c r="H318" s="401" t="s">
        <v>630</v>
      </c>
      <c r="I318" s="401"/>
      <c r="J318" s="401" t="s">
        <v>1020</v>
      </c>
      <c r="K318" s="401"/>
      <c r="L318" s="401">
        <v>4</v>
      </c>
      <c r="M318" s="401"/>
      <c r="N318" s="607">
        <f t="shared" si="5"/>
        <v>4</v>
      </c>
      <c r="O318" s="401"/>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M318" s="29"/>
    </row>
    <row r="319" spans="1:65">
      <c r="A319" s="401" t="s">
        <v>338</v>
      </c>
      <c r="B319" s="401" t="s">
        <v>338</v>
      </c>
      <c r="C319" s="401"/>
      <c r="D319" s="401">
        <v>2016</v>
      </c>
      <c r="E319" s="401" t="s">
        <v>20</v>
      </c>
      <c r="F319" s="401" t="s">
        <v>7</v>
      </c>
      <c r="G319" s="401" t="s">
        <v>827</v>
      </c>
      <c r="H319" s="401" t="s">
        <v>1539</v>
      </c>
      <c r="I319" s="401"/>
      <c r="J319" s="401" t="s">
        <v>1036</v>
      </c>
      <c r="K319" s="401"/>
      <c r="L319" s="401">
        <v>21</v>
      </c>
      <c r="M319" s="401"/>
      <c r="N319" s="607">
        <f t="shared" si="5"/>
        <v>21</v>
      </c>
      <c r="O319" s="401"/>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M319" s="29"/>
    </row>
    <row r="320" spans="1:65">
      <c r="A320" s="401" t="s">
        <v>338</v>
      </c>
      <c r="B320" s="401" t="s">
        <v>338</v>
      </c>
      <c r="C320" s="401"/>
      <c r="D320" s="401">
        <v>2016</v>
      </c>
      <c r="E320" s="401" t="s">
        <v>20</v>
      </c>
      <c r="F320" s="401" t="s">
        <v>7</v>
      </c>
      <c r="G320" s="401" t="s">
        <v>827</v>
      </c>
      <c r="H320" s="401" t="s">
        <v>1539</v>
      </c>
      <c r="I320" s="401"/>
      <c r="J320" s="401" t="s">
        <v>1015</v>
      </c>
      <c r="K320" s="401"/>
      <c r="L320" s="401">
        <v>184</v>
      </c>
      <c r="M320" s="401"/>
      <c r="N320" s="607">
        <f t="shared" si="5"/>
        <v>184</v>
      </c>
      <c r="O320" s="401"/>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M320" s="29"/>
    </row>
    <row r="321" spans="1:65">
      <c r="A321" s="401" t="s">
        <v>338</v>
      </c>
      <c r="B321" s="401" t="s">
        <v>338</v>
      </c>
      <c r="C321" s="401"/>
      <c r="D321" s="401">
        <v>2016</v>
      </c>
      <c r="E321" s="401" t="s">
        <v>20</v>
      </c>
      <c r="F321" s="401" t="s">
        <v>7</v>
      </c>
      <c r="G321" s="401" t="s">
        <v>827</v>
      </c>
      <c r="H321" s="401" t="s">
        <v>1539</v>
      </c>
      <c r="I321" s="401"/>
      <c r="J321" s="401" t="s">
        <v>1014</v>
      </c>
      <c r="K321" s="401"/>
      <c r="L321" s="401">
        <v>6</v>
      </c>
      <c r="M321" s="401"/>
      <c r="N321" s="607">
        <f t="shared" si="5"/>
        <v>6</v>
      </c>
      <c r="O321" s="401"/>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M321" s="29"/>
    </row>
    <row r="322" spans="1:65">
      <c r="A322" s="401" t="s">
        <v>338</v>
      </c>
      <c r="B322" s="401" t="s">
        <v>338</v>
      </c>
      <c r="C322" s="401"/>
      <c r="D322" s="401">
        <v>2016</v>
      </c>
      <c r="E322" s="401" t="s">
        <v>20</v>
      </c>
      <c r="F322" s="401" t="s">
        <v>7</v>
      </c>
      <c r="G322" s="401" t="s">
        <v>827</v>
      </c>
      <c r="H322" s="401" t="s">
        <v>643</v>
      </c>
      <c r="I322" s="401"/>
      <c r="J322" s="401" t="s">
        <v>1015</v>
      </c>
      <c r="K322" s="401"/>
      <c r="L322" s="401">
        <v>290</v>
      </c>
      <c r="M322" s="401">
        <v>5</v>
      </c>
      <c r="N322" s="607">
        <f t="shared" si="5"/>
        <v>295</v>
      </c>
      <c r="O322" s="401"/>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M322" s="29"/>
    </row>
    <row r="323" spans="1:65">
      <c r="A323" s="401" t="s">
        <v>338</v>
      </c>
      <c r="B323" s="401" t="s">
        <v>338</v>
      </c>
      <c r="C323" s="401"/>
      <c r="D323" s="401">
        <v>2016</v>
      </c>
      <c r="E323" s="401" t="s">
        <v>20</v>
      </c>
      <c r="F323" s="401" t="s">
        <v>7</v>
      </c>
      <c r="G323" s="401" t="s">
        <v>827</v>
      </c>
      <c r="H323" s="401" t="s">
        <v>643</v>
      </c>
      <c r="I323" s="401"/>
      <c r="J323" s="401" t="s">
        <v>1014</v>
      </c>
      <c r="K323" s="401"/>
      <c r="L323" s="401">
        <v>1</v>
      </c>
      <c r="M323" s="401"/>
      <c r="N323" s="607">
        <f t="shared" si="5"/>
        <v>1</v>
      </c>
      <c r="O323" s="401"/>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M323" s="29"/>
    </row>
    <row r="324" spans="1:65">
      <c r="A324" s="401" t="s">
        <v>338</v>
      </c>
      <c r="B324" s="401" t="s">
        <v>338</v>
      </c>
      <c r="C324" s="401"/>
      <c r="D324" s="401">
        <v>2016</v>
      </c>
      <c r="E324" s="401" t="s">
        <v>20</v>
      </c>
      <c r="F324" s="401" t="s">
        <v>7</v>
      </c>
      <c r="G324" s="401" t="s">
        <v>827</v>
      </c>
      <c r="H324" s="401" t="s">
        <v>643</v>
      </c>
      <c r="I324" s="401"/>
      <c r="J324" s="401" t="s">
        <v>989</v>
      </c>
      <c r="K324" s="401"/>
      <c r="L324" s="401"/>
      <c r="M324" s="401">
        <v>2</v>
      </c>
      <c r="N324" s="607">
        <f t="shared" si="5"/>
        <v>2</v>
      </c>
      <c r="O324" s="401"/>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M324" s="29"/>
    </row>
    <row r="325" spans="1:65">
      <c r="A325" s="401" t="s">
        <v>338</v>
      </c>
      <c r="B325" s="401" t="s">
        <v>338</v>
      </c>
      <c r="C325" s="401"/>
      <c r="D325" s="401">
        <v>2016</v>
      </c>
      <c r="E325" s="401" t="s">
        <v>20</v>
      </c>
      <c r="F325" s="401" t="s">
        <v>7</v>
      </c>
      <c r="G325" s="401" t="s">
        <v>827</v>
      </c>
      <c r="H325" s="401" t="s">
        <v>643</v>
      </c>
      <c r="I325" s="401"/>
      <c r="J325" s="401" t="s">
        <v>1020</v>
      </c>
      <c r="K325" s="401"/>
      <c r="L325" s="401">
        <v>1</v>
      </c>
      <c r="M325" s="401"/>
      <c r="N325" s="607">
        <f t="shared" si="5"/>
        <v>1</v>
      </c>
      <c r="O325" s="401"/>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M325" s="29"/>
    </row>
    <row r="326" spans="1:65">
      <c r="A326" s="401" t="s">
        <v>338</v>
      </c>
      <c r="B326" s="401" t="s">
        <v>338</v>
      </c>
      <c r="C326" s="401"/>
      <c r="D326" s="401">
        <v>2016</v>
      </c>
      <c r="E326" s="401" t="s">
        <v>20</v>
      </c>
      <c r="F326" s="401" t="s">
        <v>7</v>
      </c>
      <c r="G326" s="401" t="s">
        <v>827</v>
      </c>
      <c r="H326" s="401" t="s">
        <v>898</v>
      </c>
      <c r="I326" s="401"/>
      <c r="J326" s="401" t="s">
        <v>1013</v>
      </c>
      <c r="K326" s="401"/>
      <c r="L326" s="401">
        <v>3676</v>
      </c>
      <c r="M326" s="401"/>
      <c r="N326" s="607">
        <f t="shared" si="5"/>
        <v>3676</v>
      </c>
      <c r="O326" s="401"/>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M326" s="29"/>
    </row>
    <row r="327" spans="1:65">
      <c r="A327" s="401" t="s">
        <v>338</v>
      </c>
      <c r="B327" s="401" t="s">
        <v>338</v>
      </c>
      <c r="C327" s="401"/>
      <c r="D327" s="401">
        <v>2016</v>
      </c>
      <c r="E327" s="401" t="s">
        <v>20</v>
      </c>
      <c r="F327" s="401" t="s">
        <v>7</v>
      </c>
      <c r="G327" s="401" t="s">
        <v>827</v>
      </c>
      <c r="H327" s="401" t="s">
        <v>898</v>
      </c>
      <c r="I327" s="401"/>
      <c r="J327" s="401" t="s">
        <v>1040</v>
      </c>
      <c r="K327" s="401"/>
      <c r="L327" s="401"/>
      <c r="M327" s="401">
        <v>759</v>
      </c>
      <c r="N327" s="607">
        <f t="shared" si="5"/>
        <v>759</v>
      </c>
      <c r="O327" s="401"/>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M327" s="29"/>
    </row>
    <row r="328" spans="1:65">
      <c r="A328" s="401" t="s">
        <v>338</v>
      </c>
      <c r="B328" s="401" t="s">
        <v>338</v>
      </c>
      <c r="C328" s="401"/>
      <c r="D328" s="401">
        <v>2016</v>
      </c>
      <c r="E328" s="401" t="s">
        <v>20</v>
      </c>
      <c r="F328" s="401" t="s">
        <v>7</v>
      </c>
      <c r="G328" s="401" t="s">
        <v>827</v>
      </c>
      <c r="H328" s="401" t="s">
        <v>898</v>
      </c>
      <c r="I328" s="401"/>
      <c r="J328" s="401" t="s">
        <v>1015</v>
      </c>
      <c r="K328" s="401"/>
      <c r="L328" s="401">
        <v>741</v>
      </c>
      <c r="M328" s="401"/>
      <c r="N328" s="607">
        <f t="shared" si="5"/>
        <v>741</v>
      </c>
      <c r="O328" s="401"/>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M328" s="29"/>
    </row>
    <row r="329" spans="1:65">
      <c r="A329" s="401" t="s">
        <v>338</v>
      </c>
      <c r="B329" s="401" t="s">
        <v>338</v>
      </c>
      <c r="C329" s="401"/>
      <c r="D329" s="401">
        <v>2016</v>
      </c>
      <c r="E329" s="401" t="s">
        <v>20</v>
      </c>
      <c r="F329" s="401" t="s">
        <v>7</v>
      </c>
      <c r="G329" s="401" t="s">
        <v>827</v>
      </c>
      <c r="H329" s="401" t="s">
        <v>898</v>
      </c>
      <c r="I329" s="401"/>
      <c r="J329" s="401" t="s">
        <v>1020</v>
      </c>
      <c r="K329" s="401"/>
      <c r="L329" s="401">
        <v>2</v>
      </c>
      <c r="M329" s="401"/>
      <c r="N329" s="607">
        <f t="shared" si="5"/>
        <v>2</v>
      </c>
      <c r="O329" s="401"/>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M329" s="29"/>
    </row>
    <row r="330" spans="1:65">
      <c r="A330" s="401" t="s">
        <v>338</v>
      </c>
      <c r="B330" s="401" t="s">
        <v>338</v>
      </c>
      <c r="C330" s="401"/>
      <c r="D330" s="401">
        <v>2016</v>
      </c>
      <c r="E330" s="401" t="s">
        <v>20</v>
      </c>
      <c r="F330" s="401" t="s">
        <v>7</v>
      </c>
      <c r="G330" s="401" t="s">
        <v>827</v>
      </c>
      <c r="H330" s="401" t="s">
        <v>1540</v>
      </c>
      <c r="I330" s="401"/>
      <c r="J330" s="401" t="s">
        <v>1012</v>
      </c>
      <c r="K330" s="401"/>
      <c r="L330" s="401">
        <v>3</v>
      </c>
      <c r="M330" s="401"/>
      <c r="N330" s="607">
        <f t="shared" si="5"/>
        <v>3</v>
      </c>
      <c r="O330" s="401"/>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M330" s="29"/>
    </row>
    <row r="331" spans="1:65">
      <c r="A331" s="401" t="s">
        <v>338</v>
      </c>
      <c r="B331" s="401" t="s">
        <v>338</v>
      </c>
      <c r="C331" s="401"/>
      <c r="D331" s="401">
        <v>2016</v>
      </c>
      <c r="E331" s="401" t="s">
        <v>20</v>
      </c>
      <c r="F331" s="401" t="s">
        <v>7</v>
      </c>
      <c r="G331" s="401" t="s">
        <v>827</v>
      </c>
      <c r="H331" s="401" t="s">
        <v>1540</v>
      </c>
      <c r="I331" s="401"/>
      <c r="J331" s="401" t="s">
        <v>1015</v>
      </c>
      <c r="K331" s="401"/>
      <c r="L331" s="401">
        <v>3</v>
      </c>
      <c r="M331" s="401"/>
      <c r="N331" s="607">
        <f t="shared" si="5"/>
        <v>3</v>
      </c>
      <c r="O331" s="401"/>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M331" s="29"/>
    </row>
    <row r="332" spans="1:65">
      <c r="A332" s="401" t="s">
        <v>338</v>
      </c>
      <c r="B332" s="401" t="s">
        <v>338</v>
      </c>
      <c r="C332" s="401"/>
      <c r="D332" s="401">
        <v>2016</v>
      </c>
      <c r="E332" s="401" t="s">
        <v>20</v>
      </c>
      <c r="F332" s="401" t="s">
        <v>7</v>
      </c>
      <c r="G332" s="401" t="s">
        <v>827</v>
      </c>
      <c r="H332" s="401" t="s">
        <v>1541</v>
      </c>
      <c r="I332" s="401"/>
      <c r="J332" s="401" t="s">
        <v>1013</v>
      </c>
      <c r="K332" s="401"/>
      <c r="L332" s="401">
        <v>1</v>
      </c>
      <c r="M332" s="401"/>
      <c r="N332" s="607">
        <f t="shared" si="5"/>
        <v>1</v>
      </c>
      <c r="O332" s="401"/>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M332" s="29"/>
    </row>
    <row r="333" spans="1:65">
      <c r="A333" s="401" t="s">
        <v>338</v>
      </c>
      <c r="B333" s="401" t="s">
        <v>338</v>
      </c>
      <c r="C333" s="401"/>
      <c r="D333" s="401">
        <v>2016</v>
      </c>
      <c r="E333" s="401" t="s">
        <v>20</v>
      </c>
      <c r="F333" s="401" t="s">
        <v>7</v>
      </c>
      <c r="G333" s="401" t="s">
        <v>827</v>
      </c>
      <c r="H333" s="401" t="s">
        <v>1541</v>
      </c>
      <c r="I333" s="401"/>
      <c r="J333" s="401" t="s">
        <v>1015</v>
      </c>
      <c r="K333" s="401"/>
      <c r="L333" s="401">
        <v>133</v>
      </c>
      <c r="M333" s="401"/>
      <c r="N333" s="607">
        <f t="shared" si="5"/>
        <v>133</v>
      </c>
      <c r="O333" s="401"/>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M333" s="29"/>
    </row>
    <row r="334" spans="1:65">
      <c r="A334" s="401" t="s">
        <v>338</v>
      </c>
      <c r="B334" s="401" t="s">
        <v>338</v>
      </c>
      <c r="C334" s="401"/>
      <c r="D334" s="401">
        <v>2016</v>
      </c>
      <c r="E334" s="401" t="s">
        <v>20</v>
      </c>
      <c r="F334" s="401" t="s">
        <v>7</v>
      </c>
      <c r="G334" s="401" t="s">
        <v>827</v>
      </c>
      <c r="H334" s="401" t="s">
        <v>648</v>
      </c>
      <c r="I334" s="401"/>
      <c r="J334" s="401" t="s">
        <v>1015</v>
      </c>
      <c r="K334" s="401"/>
      <c r="L334" s="401">
        <v>2</v>
      </c>
      <c r="M334" s="401"/>
      <c r="N334" s="607">
        <f t="shared" si="5"/>
        <v>2</v>
      </c>
      <c r="O334" s="401"/>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M334" s="29"/>
    </row>
    <row r="335" spans="1:65">
      <c r="A335" s="401" t="s">
        <v>338</v>
      </c>
      <c r="B335" s="401" t="s">
        <v>338</v>
      </c>
      <c r="C335" s="401"/>
      <c r="D335" s="401">
        <v>2016</v>
      </c>
      <c r="E335" s="401" t="s">
        <v>20</v>
      </c>
      <c r="F335" s="401" t="s">
        <v>7</v>
      </c>
      <c r="G335" s="401" t="s">
        <v>63</v>
      </c>
      <c r="H335" s="401" t="s">
        <v>1503</v>
      </c>
      <c r="I335" s="401"/>
      <c r="J335" s="401" t="s">
        <v>1490</v>
      </c>
      <c r="K335" s="401"/>
      <c r="L335" s="401">
        <v>1</v>
      </c>
      <c r="M335" s="401"/>
      <c r="N335" s="607">
        <f t="shared" si="5"/>
        <v>1</v>
      </c>
      <c r="O335" s="401"/>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M335" s="29"/>
    </row>
    <row r="336" spans="1:65">
      <c r="A336" s="401" t="s">
        <v>338</v>
      </c>
      <c r="B336" s="401" t="s">
        <v>338</v>
      </c>
      <c r="C336" s="401"/>
      <c r="D336" s="401">
        <v>2016</v>
      </c>
      <c r="E336" s="401" t="s">
        <v>20</v>
      </c>
      <c r="F336" s="401" t="s">
        <v>7</v>
      </c>
      <c r="G336" s="401" t="s">
        <v>63</v>
      </c>
      <c r="H336" s="401" t="s">
        <v>1503</v>
      </c>
      <c r="I336" s="401"/>
      <c r="J336" s="401" t="s">
        <v>1014</v>
      </c>
      <c r="K336" s="401"/>
      <c r="L336" s="401">
        <v>1</v>
      </c>
      <c r="M336" s="401"/>
      <c r="N336" s="607">
        <f t="shared" si="5"/>
        <v>1</v>
      </c>
      <c r="O336" s="401"/>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M336" s="29"/>
    </row>
    <row r="337" spans="1:65">
      <c r="A337" s="401" t="s">
        <v>338</v>
      </c>
      <c r="B337" s="401" t="s">
        <v>338</v>
      </c>
      <c r="C337" s="401"/>
      <c r="D337" s="401">
        <v>2016</v>
      </c>
      <c r="E337" s="401" t="s">
        <v>20</v>
      </c>
      <c r="F337" s="401" t="s">
        <v>7</v>
      </c>
      <c r="G337" s="401" t="s">
        <v>63</v>
      </c>
      <c r="H337" s="401" t="s">
        <v>1503</v>
      </c>
      <c r="I337" s="401"/>
      <c r="J337" s="401" t="s">
        <v>1044</v>
      </c>
      <c r="K337" s="401"/>
      <c r="L337" s="401">
        <v>288</v>
      </c>
      <c r="M337" s="401"/>
      <c r="N337" s="607">
        <f t="shared" si="5"/>
        <v>288</v>
      </c>
      <c r="O337" s="401"/>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M337" s="29"/>
    </row>
    <row r="338" spans="1:65">
      <c r="A338" s="401" t="s">
        <v>338</v>
      </c>
      <c r="B338" s="401" t="s">
        <v>338</v>
      </c>
      <c r="C338" s="401"/>
      <c r="D338" s="401">
        <v>2016</v>
      </c>
      <c r="E338" s="401" t="s">
        <v>20</v>
      </c>
      <c r="F338" s="401" t="s">
        <v>7</v>
      </c>
      <c r="G338" s="401" t="s">
        <v>63</v>
      </c>
      <c r="H338" s="401" t="s">
        <v>1506</v>
      </c>
      <c r="I338" s="401"/>
      <c r="J338" s="401" t="s">
        <v>1489</v>
      </c>
      <c r="K338" s="401"/>
      <c r="L338" s="401"/>
      <c r="M338" s="401">
        <v>4</v>
      </c>
      <c r="N338" s="607">
        <f t="shared" si="5"/>
        <v>4</v>
      </c>
      <c r="O338" s="401"/>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M338" s="29"/>
    </row>
    <row r="339" spans="1:65">
      <c r="A339" s="401" t="s">
        <v>338</v>
      </c>
      <c r="B339" s="401" t="s">
        <v>338</v>
      </c>
      <c r="C339" s="401"/>
      <c r="D339" s="401">
        <v>2016</v>
      </c>
      <c r="E339" s="401" t="s">
        <v>20</v>
      </c>
      <c r="F339" s="401" t="s">
        <v>7</v>
      </c>
      <c r="G339" s="401" t="s">
        <v>63</v>
      </c>
      <c r="H339" s="401" t="s">
        <v>841</v>
      </c>
      <c r="I339" s="401"/>
      <c r="J339" s="401" t="s">
        <v>1489</v>
      </c>
      <c r="K339" s="401"/>
      <c r="L339" s="401">
        <v>26</v>
      </c>
      <c r="M339" s="401"/>
      <c r="N339" s="607">
        <f t="shared" si="5"/>
        <v>26</v>
      </c>
      <c r="O339" s="401"/>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M339" s="29"/>
    </row>
    <row r="340" spans="1:65">
      <c r="A340" s="401" t="s">
        <v>338</v>
      </c>
      <c r="B340" s="401" t="s">
        <v>338</v>
      </c>
      <c r="C340" s="401"/>
      <c r="D340" s="401">
        <v>2016</v>
      </c>
      <c r="E340" s="401" t="s">
        <v>20</v>
      </c>
      <c r="F340" s="401" t="s">
        <v>7</v>
      </c>
      <c r="G340" s="401" t="s">
        <v>63</v>
      </c>
      <c r="H340" s="401" t="s">
        <v>841</v>
      </c>
      <c r="I340" s="401"/>
      <c r="J340" s="401" t="s">
        <v>1490</v>
      </c>
      <c r="K340" s="401"/>
      <c r="L340" s="401">
        <v>34</v>
      </c>
      <c r="M340" s="401"/>
      <c r="N340" s="607">
        <f t="shared" si="5"/>
        <v>34</v>
      </c>
      <c r="O340" s="401"/>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M340" s="29"/>
    </row>
    <row r="341" spans="1:65">
      <c r="A341" s="401" t="s">
        <v>338</v>
      </c>
      <c r="B341" s="401" t="s">
        <v>338</v>
      </c>
      <c r="C341" s="401"/>
      <c r="D341" s="401">
        <v>2016</v>
      </c>
      <c r="E341" s="401" t="s">
        <v>20</v>
      </c>
      <c r="F341" s="401" t="s">
        <v>7</v>
      </c>
      <c r="G341" s="401" t="s">
        <v>63</v>
      </c>
      <c r="H341" s="401" t="s">
        <v>841</v>
      </c>
      <c r="I341" s="401"/>
      <c r="J341" s="401" t="s">
        <v>1014</v>
      </c>
      <c r="K341" s="401"/>
      <c r="L341" s="401">
        <v>3296</v>
      </c>
      <c r="M341" s="401"/>
      <c r="N341" s="607">
        <f t="shared" si="5"/>
        <v>3296</v>
      </c>
      <c r="O341" s="401"/>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M341" s="29"/>
    </row>
    <row r="342" spans="1:65">
      <c r="A342" s="401" t="s">
        <v>338</v>
      </c>
      <c r="B342" s="401" t="s">
        <v>338</v>
      </c>
      <c r="C342" s="401"/>
      <c r="D342" s="401">
        <v>2016</v>
      </c>
      <c r="E342" s="401" t="s">
        <v>20</v>
      </c>
      <c r="F342" s="401" t="s">
        <v>7</v>
      </c>
      <c r="G342" s="401" t="s">
        <v>63</v>
      </c>
      <c r="H342" s="401" t="s">
        <v>841</v>
      </c>
      <c r="I342" s="401"/>
      <c r="J342" s="401" t="s">
        <v>1029</v>
      </c>
      <c r="K342" s="401"/>
      <c r="L342" s="401">
        <v>40</v>
      </c>
      <c r="M342" s="401"/>
      <c r="N342" s="607">
        <f t="shared" si="5"/>
        <v>40</v>
      </c>
      <c r="O342" s="401"/>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M342" s="29"/>
    </row>
    <row r="343" spans="1:65">
      <c r="A343" s="401" t="s">
        <v>338</v>
      </c>
      <c r="B343" s="401" t="s">
        <v>338</v>
      </c>
      <c r="C343" s="401"/>
      <c r="D343" s="401">
        <v>2016</v>
      </c>
      <c r="E343" s="401" t="s">
        <v>20</v>
      </c>
      <c r="F343" s="401" t="s">
        <v>7</v>
      </c>
      <c r="G343" s="401" t="s">
        <v>63</v>
      </c>
      <c r="H343" s="401" t="s">
        <v>1507</v>
      </c>
      <c r="I343" s="401"/>
      <c r="J343" s="401" t="s">
        <v>1489</v>
      </c>
      <c r="K343" s="401"/>
      <c r="L343" s="401"/>
      <c r="M343" s="401">
        <v>313</v>
      </c>
      <c r="N343" s="607">
        <f t="shared" si="5"/>
        <v>313</v>
      </c>
      <c r="O343" s="401"/>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M343" s="29"/>
    </row>
    <row r="344" spans="1:65">
      <c r="A344" s="401" t="s">
        <v>338</v>
      </c>
      <c r="B344" s="401" t="s">
        <v>338</v>
      </c>
      <c r="C344" s="401"/>
      <c r="D344" s="401">
        <v>2016</v>
      </c>
      <c r="E344" s="401" t="s">
        <v>20</v>
      </c>
      <c r="F344" s="401" t="s">
        <v>7</v>
      </c>
      <c r="G344" s="401" t="s">
        <v>63</v>
      </c>
      <c r="H344" s="401" t="s">
        <v>1507</v>
      </c>
      <c r="I344" s="401"/>
      <c r="J344" s="401" t="s">
        <v>981</v>
      </c>
      <c r="K344" s="401"/>
      <c r="L344" s="401"/>
      <c r="M344" s="401">
        <v>44646</v>
      </c>
      <c r="N344" s="607">
        <f t="shared" si="5"/>
        <v>44646</v>
      </c>
      <c r="O344" s="401"/>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M344" s="29"/>
    </row>
    <row r="345" spans="1:65">
      <c r="A345" s="401" t="s">
        <v>338</v>
      </c>
      <c r="B345" s="401" t="s">
        <v>338</v>
      </c>
      <c r="C345" s="401"/>
      <c r="D345" s="401">
        <v>2016</v>
      </c>
      <c r="E345" s="401" t="s">
        <v>20</v>
      </c>
      <c r="F345" s="401" t="s">
        <v>7</v>
      </c>
      <c r="G345" s="401" t="s">
        <v>63</v>
      </c>
      <c r="H345" s="401" t="s">
        <v>1507</v>
      </c>
      <c r="I345" s="401"/>
      <c r="J345" s="401" t="s">
        <v>989</v>
      </c>
      <c r="K345" s="401"/>
      <c r="L345" s="401"/>
      <c r="M345" s="401">
        <v>2</v>
      </c>
      <c r="N345" s="607">
        <f t="shared" si="5"/>
        <v>2</v>
      </c>
      <c r="O345" s="401"/>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M345" s="29"/>
    </row>
    <row r="346" spans="1:65">
      <c r="A346" s="401" t="s">
        <v>338</v>
      </c>
      <c r="B346" s="401" t="s">
        <v>338</v>
      </c>
      <c r="C346" s="401"/>
      <c r="D346" s="401">
        <v>2016</v>
      </c>
      <c r="E346" s="401" t="s">
        <v>20</v>
      </c>
      <c r="F346" s="401" t="s">
        <v>7</v>
      </c>
      <c r="G346" s="401" t="s">
        <v>63</v>
      </c>
      <c r="H346" s="401" t="s">
        <v>1507</v>
      </c>
      <c r="I346" s="401"/>
      <c r="J346" s="401" t="s">
        <v>1044</v>
      </c>
      <c r="K346" s="401"/>
      <c r="L346" s="401">
        <v>15</v>
      </c>
      <c r="M346" s="401"/>
      <c r="N346" s="607">
        <f t="shared" si="5"/>
        <v>15</v>
      </c>
      <c r="O346" s="401"/>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M346" s="29"/>
    </row>
    <row r="347" spans="1:65">
      <c r="A347" s="401" t="s">
        <v>338</v>
      </c>
      <c r="B347" s="401" t="s">
        <v>338</v>
      </c>
      <c r="C347" s="401"/>
      <c r="D347" s="401">
        <v>2016</v>
      </c>
      <c r="E347" s="401" t="s">
        <v>20</v>
      </c>
      <c r="F347" s="401" t="s">
        <v>7</v>
      </c>
      <c r="G347" s="401" t="s">
        <v>63</v>
      </c>
      <c r="H347" s="401" t="s">
        <v>1508</v>
      </c>
      <c r="I347" s="401"/>
      <c r="J347" s="401" t="s">
        <v>1014</v>
      </c>
      <c r="K347" s="401"/>
      <c r="L347" s="401">
        <v>5</v>
      </c>
      <c r="M347" s="401"/>
      <c r="N347" s="607">
        <f t="shared" si="5"/>
        <v>5</v>
      </c>
      <c r="O347" s="401"/>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M347" s="29"/>
    </row>
    <row r="348" spans="1:65">
      <c r="A348" s="401" t="s">
        <v>338</v>
      </c>
      <c r="B348" s="401" t="s">
        <v>338</v>
      </c>
      <c r="C348" s="401"/>
      <c r="D348" s="401">
        <v>2016</v>
      </c>
      <c r="E348" s="401" t="s">
        <v>20</v>
      </c>
      <c r="F348" s="401" t="s">
        <v>7</v>
      </c>
      <c r="G348" s="401" t="s">
        <v>63</v>
      </c>
      <c r="H348" s="401" t="s">
        <v>1543</v>
      </c>
      <c r="I348" s="401"/>
      <c r="J348" s="401" t="s">
        <v>1014</v>
      </c>
      <c r="K348" s="401"/>
      <c r="L348" s="401">
        <v>101</v>
      </c>
      <c r="M348" s="401"/>
      <c r="N348" s="607">
        <f t="shared" si="5"/>
        <v>101</v>
      </c>
      <c r="O348" s="401"/>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M348" s="29"/>
    </row>
    <row r="349" spans="1:65">
      <c r="A349" s="401" t="s">
        <v>338</v>
      </c>
      <c r="B349" s="401" t="s">
        <v>338</v>
      </c>
      <c r="C349" s="401"/>
      <c r="D349" s="401">
        <v>2016</v>
      </c>
      <c r="E349" s="401" t="s">
        <v>20</v>
      </c>
      <c r="F349" s="401" t="s">
        <v>7</v>
      </c>
      <c r="G349" s="401" t="s">
        <v>63</v>
      </c>
      <c r="H349" s="401" t="s">
        <v>1509</v>
      </c>
      <c r="I349" s="401"/>
      <c r="J349" s="401" t="s">
        <v>1040</v>
      </c>
      <c r="K349" s="401"/>
      <c r="L349" s="401"/>
      <c r="M349" s="401">
        <v>19</v>
      </c>
      <c r="N349" s="607">
        <f t="shared" si="5"/>
        <v>19</v>
      </c>
      <c r="O349" s="401"/>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M349" s="29"/>
    </row>
    <row r="350" spans="1:65">
      <c r="A350" s="401" t="s">
        <v>338</v>
      </c>
      <c r="B350" s="401" t="s">
        <v>338</v>
      </c>
      <c r="C350" s="401"/>
      <c r="D350" s="401">
        <v>2016</v>
      </c>
      <c r="E350" s="401" t="s">
        <v>20</v>
      </c>
      <c r="F350" s="401" t="s">
        <v>7</v>
      </c>
      <c r="G350" s="401" t="s">
        <v>63</v>
      </c>
      <c r="H350" s="401" t="s">
        <v>1509</v>
      </c>
      <c r="I350" s="401"/>
      <c r="J350" s="401" t="s">
        <v>1014</v>
      </c>
      <c r="K350" s="401"/>
      <c r="L350" s="401">
        <v>246</v>
      </c>
      <c r="M350" s="401"/>
      <c r="N350" s="607">
        <f t="shared" si="5"/>
        <v>246</v>
      </c>
      <c r="O350" s="401"/>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M350" s="29"/>
    </row>
    <row r="351" spans="1:65">
      <c r="A351" s="401" t="s">
        <v>338</v>
      </c>
      <c r="B351" s="401" t="s">
        <v>338</v>
      </c>
      <c r="C351" s="401"/>
      <c r="D351" s="401">
        <v>2016</v>
      </c>
      <c r="E351" s="401" t="s">
        <v>20</v>
      </c>
      <c r="F351" s="401" t="s">
        <v>7</v>
      </c>
      <c r="G351" s="401" t="s">
        <v>63</v>
      </c>
      <c r="H351" s="401" t="s">
        <v>1509</v>
      </c>
      <c r="I351" s="401"/>
      <c r="J351" s="401" t="s">
        <v>1029</v>
      </c>
      <c r="K351" s="401"/>
      <c r="L351" s="401">
        <v>12</v>
      </c>
      <c r="M351" s="401"/>
      <c r="N351" s="607">
        <f t="shared" si="5"/>
        <v>12</v>
      </c>
      <c r="O351" s="401"/>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M351" s="29"/>
    </row>
    <row r="352" spans="1:65">
      <c r="A352" s="401" t="s">
        <v>338</v>
      </c>
      <c r="B352" s="401" t="s">
        <v>338</v>
      </c>
      <c r="C352" s="401"/>
      <c r="D352" s="401">
        <v>2016</v>
      </c>
      <c r="E352" s="401" t="s">
        <v>20</v>
      </c>
      <c r="F352" s="401" t="s">
        <v>7</v>
      </c>
      <c r="G352" s="401" t="s">
        <v>63</v>
      </c>
      <c r="H352" s="401" t="s">
        <v>1511</v>
      </c>
      <c r="I352" s="401"/>
      <c r="J352" s="401" t="s">
        <v>1044</v>
      </c>
      <c r="K352" s="401"/>
      <c r="L352" s="401">
        <v>10</v>
      </c>
      <c r="M352" s="401"/>
      <c r="N352" s="607">
        <f t="shared" si="5"/>
        <v>10</v>
      </c>
      <c r="O352" s="401"/>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M352" s="29"/>
    </row>
    <row r="353" spans="1:65">
      <c r="A353" s="401" t="s">
        <v>338</v>
      </c>
      <c r="B353" s="401" t="s">
        <v>338</v>
      </c>
      <c r="C353" s="401"/>
      <c r="D353" s="401">
        <v>2016</v>
      </c>
      <c r="E353" s="401" t="s">
        <v>20</v>
      </c>
      <c r="F353" s="401" t="s">
        <v>7</v>
      </c>
      <c r="G353" s="401" t="s">
        <v>63</v>
      </c>
      <c r="H353" s="401" t="s">
        <v>1512</v>
      </c>
      <c r="I353" s="401"/>
      <c r="J353" s="401" t="s">
        <v>1044</v>
      </c>
      <c r="K353" s="401"/>
      <c r="L353" s="401">
        <v>61</v>
      </c>
      <c r="M353" s="401"/>
      <c r="N353" s="607">
        <f t="shared" si="5"/>
        <v>61</v>
      </c>
      <c r="O353" s="401"/>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M353" s="29"/>
    </row>
    <row r="354" spans="1:65">
      <c r="A354" s="401" t="s">
        <v>338</v>
      </c>
      <c r="B354" s="401" t="s">
        <v>338</v>
      </c>
      <c r="C354" s="401"/>
      <c r="D354" s="401">
        <v>2016</v>
      </c>
      <c r="E354" s="401" t="s">
        <v>20</v>
      </c>
      <c r="F354" s="401" t="s">
        <v>7</v>
      </c>
      <c r="G354" s="401" t="s">
        <v>63</v>
      </c>
      <c r="H354" s="401" t="s">
        <v>1513</v>
      </c>
      <c r="I354" s="401"/>
      <c r="J354" s="401" t="s">
        <v>1490</v>
      </c>
      <c r="K354" s="401"/>
      <c r="L354" s="401">
        <v>38</v>
      </c>
      <c r="M354" s="401"/>
      <c r="N354" s="607">
        <f t="shared" si="5"/>
        <v>38</v>
      </c>
      <c r="O354" s="401"/>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M354" s="29"/>
    </row>
    <row r="355" spans="1:65">
      <c r="A355" s="401" t="s">
        <v>338</v>
      </c>
      <c r="B355" s="401" t="s">
        <v>338</v>
      </c>
      <c r="C355" s="401"/>
      <c r="D355" s="401">
        <v>2016</v>
      </c>
      <c r="E355" s="401" t="s">
        <v>20</v>
      </c>
      <c r="F355" s="401" t="s">
        <v>7</v>
      </c>
      <c r="G355" s="401" t="s">
        <v>63</v>
      </c>
      <c r="H355" s="401" t="s">
        <v>1513</v>
      </c>
      <c r="I355" s="401"/>
      <c r="J355" s="401" t="s">
        <v>1014</v>
      </c>
      <c r="K355" s="401"/>
      <c r="L355" s="401">
        <v>8</v>
      </c>
      <c r="M355" s="401"/>
      <c r="N355" s="607">
        <f t="shared" si="5"/>
        <v>8</v>
      </c>
      <c r="O355" s="401"/>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M355" s="29"/>
    </row>
    <row r="356" spans="1:65">
      <c r="A356" s="401" t="s">
        <v>338</v>
      </c>
      <c r="B356" s="401" t="s">
        <v>338</v>
      </c>
      <c r="C356" s="401"/>
      <c r="D356" s="401">
        <v>2016</v>
      </c>
      <c r="E356" s="401" t="s">
        <v>20</v>
      </c>
      <c r="F356" s="401" t="s">
        <v>7</v>
      </c>
      <c r="G356" s="401" t="s">
        <v>63</v>
      </c>
      <c r="H356" s="401" t="s">
        <v>1513</v>
      </c>
      <c r="I356" s="401"/>
      <c r="J356" s="401" t="s">
        <v>1044</v>
      </c>
      <c r="K356" s="401"/>
      <c r="L356" s="401">
        <v>19</v>
      </c>
      <c r="M356" s="401"/>
      <c r="N356" s="607">
        <f t="shared" si="5"/>
        <v>19</v>
      </c>
      <c r="O356" s="401"/>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M356" s="29"/>
    </row>
    <row r="357" spans="1:65">
      <c r="A357" s="401" t="s">
        <v>338</v>
      </c>
      <c r="B357" s="401" t="s">
        <v>338</v>
      </c>
      <c r="C357" s="401"/>
      <c r="D357" s="401">
        <v>2016</v>
      </c>
      <c r="E357" s="401" t="s">
        <v>20</v>
      </c>
      <c r="F357" s="401" t="s">
        <v>7</v>
      </c>
      <c r="G357" s="401" t="s">
        <v>63</v>
      </c>
      <c r="H357" s="401" t="s">
        <v>1514</v>
      </c>
      <c r="I357" s="401"/>
      <c r="J357" s="401" t="s">
        <v>1044</v>
      </c>
      <c r="K357" s="401"/>
      <c r="L357" s="401">
        <v>3</v>
      </c>
      <c r="M357" s="401"/>
      <c r="N357" s="607">
        <f t="shared" si="5"/>
        <v>3</v>
      </c>
      <c r="O357" s="401"/>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M357" s="29"/>
    </row>
    <row r="358" spans="1:65">
      <c r="A358" s="401" t="s">
        <v>338</v>
      </c>
      <c r="B358" s="401" t="s">
        <v>338</v>
      </c>
      <c r="C358" s="401"/>
      <c r="D358" s="401">
        <v>2016</v>
      </c>
      <c r="E358" s="401" t="s">
        <v>20</v>
      </c>
      <c r="F358" s="401" t="s">
        <v>7</v>
      </c>
      <c r="G358" s="401" t="s">
        <v>63</v>
      </c>
      <c r="H358" s="401" t="s">
        <v>493</v>
      </c>
      <c r="I358" s="401"/>
      <c r="J358" s="401" t="s">
        <v>1490</v>
      </c>
      <c r="K358" s="401"/>
      <c r="L358" s="401">
        <v>15</v>
      </c>
      <c r="M358" s="401"/>
      <c r="N358" s="607">
        <f t="shared" si="5"/>
        <v>15</v>
      </c>
      <c r="O358" s="401"/>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M358" s="29"/>
    </row>
    <row r="359" spans="1:65">
      <c r="A359" s="401" t="s">
        <v>338</v>
      </c>
      <c r="B359" s="401" t="s">
        <v>338</v>
      </c>
      <c r="C359" s="401"/>
      <c r="D359" s="401">
        <v>2016</v>
      </c>
      <c r="E359" s="401" t="s">
        <v>20</v>
      </c>
      <c r="F359" s="401" t="s">
        <v>7</v>
      </c>
      <c r="G359" s="401" t="s">
        <v>63</v>
      </c>
      <c r="H359" s="401" t="s">
        <v>1825</v>
      </c>
      <c r="I359" s="401"/>
      <c r="J359" s="401" t="s">
        <v>1044</v>
      </c>
      <c r="K359" s="401"/>
      <c r="L359" s="401">
        <v>23</v>
      </c>
      <c r="M359" s="401"/>
      <c r="N359" s="607">
        <f t="shared" si="5"/>
        <v>23</v>
      </c>
      <c r="O359" s="401"/>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M359" s="29"/>
    </row>
    <row r="360" spans="1:65">
      <c r="A360" s="401" t="s">
        <v>338</v>
      </c>
      <c r="B360" s="401" t="s">
        <v>338</v>
      </c>
      <c r="C360" s="401"/>
      <c r="D360" s="401">
        <v>2016</v>
      </c>
      <c r="E360" s="401" t="s">
        <v>20</v>
      </c>
      <c r="F360" s="401" t="s">
        <v>7</v>
      </c>
      <c r="G360" s="401" t="s">
        <v>63</v>
      </c>
      <c r="H360" s="401" t="s">
        <v>1516</v>
      </c>
      <c r="I360" s="401"/>
      <c r="J360" s="401" t="s">
        <v>1014</v>
      </c>
      <c r="K360" s="401"/>
      <c r="L360" s="401">
        <v>4</v>
      </c>
      <c r="M360" s="401"/>
      <c r="N360" s="607">
        <f t="shared" si="5"/>
        <v>4</v>
      </c>
      <c r="O360" s="401"/>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M360" s="29"/>
    </row>
    <row r="361" spans="1:65">
      <c r="A361" s="401" t="s">
        <v>338</v>
      </c>
      <c r="B361" s="401" t="s">
        <v>338</v>
      </c>
      <c r="C361" s="401"/>
      <c r="D361" s="401">
        <v>2016</v>
      </c>
      <c r="E361" s="401" t="s">
        <v>20</v>
      </c>
      <c r="F361" s="401" t="s">
        <v>7</v>
      </c>
      <c r="G361" s="401" t="s">
        <v>63</v>
      </c>
      <c r="H361" s="401" t="s">
        <v>1517</v>
      </c>
      <c r="I361" s="401"/>
      <c r="J361" s="401" t="s">
        <v>1014</v>
      </c>
      <c r="K361" s="401"/>
      <c r="L361" s="401">
        <v>42</v>
      </c>
      <c r="M361" s="401"/>
      <c r="N361" s="607">
        <f t="shared" si="5"/>
        <v>42</v>
      </c>
      <c r="O361" s="401"/>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M361" s="29"/>
    </row>
    <row r="362" spans="1:65">
      <c r="A362" s="401" t="s">
        <v>338</v>
      </c>
      <c r="B362" s="401" t="s">
        <v>338</v>
      </c>
      <c r="C362" s="401"/>
      <c r="D362" s="401">
        <v>2016</v>
      </c>
      <c r="E362" s="401" t="s">
        <v>20</v>
      </c>
      <c r="F362" s="401" t="s">
        <v>7</v>
      </c>
      <c r="G362" s="401" t="s">
        <v>63</v>
      </c>
      <c r="H362" s="401" t="s">
        <v>503</v>
      </c>
      <c r="I362" s="401"/>
      <c r="J362" s="401" t="s">
        <v>1489</v>
      </c>
      <c r="K362" s="401"/>
      <c r="L362" s="401"/>
      <c r="M362" s="401">
        <v>1101</v>
      </c>
      <c r="N362" s="607">
        <f t="shared" si="5"/>
        <v>1101</v>
      </c>
      <c r="O362" s="401"/>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M362" s="29"/>
    </row>
    <row r="363" spans="1:65">
      <c r="A363" s="401" t="s">
        <v>338</v>
      </c>
      <c r="B363" s="401" t="s">
        <v>338</v>
      </c>
      <c r="C363" s="401"/>
      <c r="D363" s="401">
        <v>2016</v>
      </c>
      <c r="E363" s="401" t="s">
        <v>20</v>
      </c>
      <c r="F363" s="401" t="s">
        <v>7</v>
      </c>
      <c r="G363" s="401" t="s">
        <v>63</v>
      </c>
      <c r="H363" s="401" t="s">
        <v>503</v>
      </c>
      <c r="I363" s="401"/>
      <c r="J363" s="401" t="s">
        <v>1040</v>
      </c>
      <c r="K363" s="401"/>
      <c r="L363" s="401"/>
      <c r="M363" s="401">
        <v>28</v>
      </c>
      <c r="N363" s="607">
        <f t="shared" si="5"/>
        <v>28</v>
      </c>
      <c r="O363" s="401"/>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M363" s="29"/>
    </row>
    <row r="364" spans="1:65">
      <c r="A364" s="401" t="s">
        <v>338</v>
      </c>
      <c r="B364" s="401" t="s">
        <v>338</v>
      </c>
      <c r="C364" s="401"/>
      <c r="D364" s="401">
        <v>2016</v>
      </c>
      <c r="E364" s="401" t="s">
        <v>20</v>
      </c>
      <c r="F364" s="401" t="s">
        <v>7</v>
      </c>
      <c r="G364" s="401" t="s">
        <v>63</v>
      </c>
      <c r="H364" s="401" t="s">
        <v>503</v>
      </c>
      <c r="I364" s="401"/>
      <c r="J364" s="401" t="s">
        <v>981</v>
      </c>
      <c r="K364" s="401"/>
      <c r="L364" s="401"/>
      <c r="M364" s="401">
        <v>15</v>
      </c>
      <c r="N364" s="607">
        <f t="shared" si="5"/>
        <v>15</v>
      </c>
      <c r="O364" s="401"/>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M364" s="29"/>
    </row>
    <row r="365" spans="1:65">
      <c r="A365" s="401" t="s">
        <v>338</v>
      </c>
      <c r="B365" s="401" t="s">
        <v>338</v>
      </c>
      <c r="C365" s="401"/>
      <c r="D365" s="401">
        <v>2016</v>
      </c>
      <c r="E365" s="401" t="s">
        <v>20</v>
      </c>
      <c r="F365" s="401" t="s">
        <v>7</v>
      </c>
      <c r="G365" s="401" t="s">
        <v>63</v>
      </c>
      <c r="H365" s="401" t="s">
        <v>503</v>
      </c>
      <c r="I365" s="401"/>
      <c r="J365" s="401" t="s">
        <v>1490</v>
      </c>
      <c r="K365" s="401"/>
      <c r="L365" s="401">
        <v>1</v>
      </c>
      <c r="M365" s="401"/>
      <c r="N365" s="607">
        <f t="shared" si="5"/>
        <v>1</v>
      </c>
      <c r="O365" s="401"/>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M365" s="29"/>
    </row>
    <row r="366" spans="1:65">
      <c r="A366" s="401" t="s">
        <v>338</v>
      </c>
      <c r="B366" s="401" t="s">
        <v>338</v>
      </c>
      <c r="C366" s="401"/>
      <c r="D366" s="401">
        <v>2016</v>
      </c>
      <c r="E366" s="401" t="s">
        <v>20</v>
      </c>
      <c r="F366" s="401" t="s">
        <v>7</v>
      </c>
      <c r="G366" s="401" t="s">
        <v>63</v>
      </c>
      <c r="H366" s="401" t="s">
        <v>503</v>
      </c>
      <c r="I366" s="401"/>
      <c r="J366" s="401" t="s">
        <v>1014</v>
      </c>
      <c r="K366" s="401"/>
      <c r="L366" s="401">
        <v>377</v>
      </c>
      <c r="M366" s="401">
        <v>1</v>
      </c>
      <c r="N366" s="607">
        <f t="shared" si="5"/>
        <v>378</v>
      </c>
      <c r="O366" s="401"/>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M366" s="29"/>
    </row>
    <row r="367" spans="1:65">
      <c r="A367" s="401" t="s">
        <v>338</v>
      </c>
      <c r="B367" s="401" t="s">
        <v>338</v>
      </c>
      <c r="C367" s="401"/>
      <c r="D367" s="401">
        <v>2016</v>
      </c>
      <c r="E367" s="401" t="s">
        <v>20</v>
      </c>
      <c r="F367" s="401" t="s">
        <v>7</v>
      </c>
      <c r="G367" s="401" t="s">
        <v>63</v>
      </c>
      <c r="H367" s="401" t="s">
        <v>503</v>
      </c>
      <c r="I367" s="401"/>
      <c r="J367" s="401" t="s">
        <v>1007</v>
      </c>
      <c r="K367" s="401"/>
      <c r="L367" s="401"/>
      <c r="M367" s="401">
        <v>10170</v>
      </c>
      <c r="N367" s="607">
        <f t="shared" si="5"/>
        <v>10170</v>
      </c>
      <c r="O367" s="401"/>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M367" s="29"/>
    </row>
    <row r="368" spans="1:65">
      <c r="A368" s="401" t="s">
        <v>338</v>
      </c>
      <c r="B368" s="401" t="s">
        <v>338</v>
      </c>
      <c r="C368" s="401"/>
      <c r="D368" s="401">
        <v>2016</v>
      </c>
      <c r="E368" s="401" t="s">
        <v>20</v>
      </c>
      <c r="F368" s="401" t="s">
        <v>7</v>
      </c>
      <c r="G368" s="401" t="s">
        <v>63</v>
      </c>
      <c r="H368" s="401" t="s">
        <v>503</v>
      </c>
      <c r="I368" s="401"/>
      <c r="J368" s="401" t="s">
        <v>989</v>
      </c>
      <c r="K368" s="401"/>
      <c r="L368" s="401"/>
      <c r="M368" s="401">
        <v>887</v>
      </c>
      <c r="N368" s="607">
        <f t="shared" si="5"/>
        <v>887</v>
      </c>
      <c r="O368" s="401"/>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M368" s="29"/>
    </row>
    <row r="369" spans="1:65">
      <c r="A369" s="401" t="s">
        <v>338</v>
      </c>
      <c r="B369" s="401" t="s">
        <v>338</v>
      </c>
      <c r="C369" s="401"/>
      <c r="D369" s="401">
        <v>2016</v>
      </c>
      <c r="E369" s="401" t="s">
        <v>20</v>
      </c>
      <c r="F369" s="401" t="s">
        <v>7</v>
      </c>
      <c r="G369" s="401" t="s">
        <v>63</v>
      </c>
      <c r="H369" s="401" t="s">
        <v>503</v>
      </c>
      <c r="I369" s="401"/>
      <c r="J369" s="401" t="s">
        <v>1029</v>
      </c>
      <c r="K369" s="401"/>
      <c r="L369" s="401">
        <v>2</v>
      </c>
      <c r="M369" s="401"/>
      <c r="N369" s="607">
        <f t="shared" si="5"/>
        <v>2</v>
      </c>
      <c r="O369" s="401"/>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M369" s="29"/>
    </row>
    <row r="370" spans="1:65">
      <c r="A370" s="401" t="s">
        <v>338</v>
      </c>
      <c r="B370" s="401" t="s">
        <v>338</v>
      </c>
      <c r="C370" s="401"/>
      <c r="D370" s="401">
        <v>2016</v>
      </c>
      <c r="E370" s="401" t="s">
        <v>20</v>
      </c>
      <c r="F370" s="401" t="s">
        <v>7</v>
      </c>
      <c r="G370" s="401" t="s">
        <v>63</v>
      </c>
      <c r="H370" s="401" t="s">
        <v>503</v>
      </c>
      <c r="I370" s="401"/>
      <c r="J370" s="401" t="s">
        <v>1044</v>
      </c>
      <c r="K370" s="401"/>
      <c r="L370" s="401">
        <v>278</v>
      </c>
      <c r="M370" s="401"/>
      <c r="N370" s="607">
        <f t="shared" si="5"/>
        <v>278</v>
      </c>
      <c r="O370" s="401"/>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M370" s="29"/>
    </row>
    <row r="371" spans="1:65">
      <c r="A371" s="401" t="s">
        <v>338</v>
      </c>
      <c r="B371" s="401" t="s">
        <v>338</v>
      </c>
      <c r="C371" s="401"/>
      <c r="D371" s="401">
        <v>2016</v>
      </c>
      <c r="E371" s="401" t="s">
        <v>20</v>
      </c>
      <c r="F371" s="401" t="s">
        <v>7</v>
      </c>
      <c r="G371" s="401" t="s">
        <v>63</v>
      </c>
      <c r="H371" s="401" t="s">
        <v>509</v>
      </c>
      <c r="I371" s="401"/>
      <c r="J371" s="401" t="s">
        <v>1044</v>
      </c>
      <c r="K371" s="401"/>
      <c r="L371" s="401">
        <v>4123</v>
      </c>
      <c r="M371" s="401">
        <v>5493</v>
      </c>
      <c r="N371" s="607">
        <f t="shared" si="5"/>
        <v>9616</v>
      </c>
      <c r="O371" s="401"/>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M371" s="29"/>
    </row>
    <row r="372" spans="1:65">
      <c r="A372" s="401" t="s">
        <v>338</v>
      </c>
      <c r="B372" s="401" t="s">
        <v>338</v>
      </c>
      <c r="C372" s="401"/>
      <c r="D372" s="401">
        <v>2016</v>
      </c>
      <c r="E372" s="401" t="s">
        <v>20</v>
      </c>
      <c r="F372" s="401" t="s">
        <v>7</v>
      </c>
      <c r="G372" s="401" t="s">
        <v>63</v>
      </c>
      <c r="H372" s="401" t="s">
        <v>1518</v>
      </c>
      <c r="I372" s="401"/>
      <c r="J372" s="401" t="s">
        <v>1014</v>
      </c>
      <c r="K372" s="401"/>
      <c r="L372" s="401">
        <v>2</v>
      </c>
      <c r="M372" s="401"/>
      <c r="N372" s="607">
        <f t="shared" si="5"/>
        <v>2</v>
      </c>
      <c r="O372" s="401"/>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M372" s="29"/>
    </row>
    <row r="373" spans="1:65">
      <c r="A373" s="401" t="s">
        <v>338</v>
      </c>
      <c r="B373" s="401" t="s">
        <v>338</v>
      </c>
      <c r="C373" s="401"/>
      <c r="D373" s="401">
        <v>2016</v>
      </c>
      <c r="E373" s="401" t="s">
        <v>20</v>
      </c>
      <c r="F373" s="401" t="s">
        <v>7</v>
      </c>
      <c r="G373" s="401" t="s">
        <v>63</v>
      </c>
      <c r="H373" s="401" t="s">
        <v>1519</v>
      </c>
      <c r="I373" s="401"/>
      <c r="J373" s="401" t="s">
        <v>1490</v>
      </c>
      <c r="K373" s="401"/>
      <c r="L373" s="401">
        <v>7</v>
      </c>
      <c r="M373" s="401"/>
      <c r="N373" s="607">
        <f t="shared" si="5"/>
        <v>7</v>
      </c>
      <c r="O373" s="401"/>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M373" s="29"/>
    </row>
    <row r="374" spans="1:65">
      <c r="A374" s="401" t="s">
        <v>338</v>
      </c>
      <c r="B374" s="401" t="s">
        <v>338</v>
      </c>
      <c r="C374" s="401"/>
      <c r="D374" s="401">
        <v>2016</v>
      </c>
      <c r="E374" s="401" t="s">
        <v>20</v>
      </c>
      <c r="F374" s="401" t="s">
        <v>7</v>
      </c>
      <c r="G374" s="401" t="s">
        <v>63</v>
      </c>
      <c r="H374" s="401" t="s">
        <v>1519</v>
      </c>
      <c r="I374" s="401"/>
      <c r="J374" s="401" t="s">
        <v>1014</v>
      </c>
      <c r="K374" s="401"/>
      <c r="L374" s="401">
        <v>103</v>
      </c>
      <c r="M374" s="401"/>
      <c r="N374" s="607">
        <f t="shared" si="5"/>
        <v>103</v>
      </c>
      <c r="O374" s="401"/>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M374" s="29"/>
    </row>
    <row r="375" spans="1:65">
      <c r="A375" s="401" t="s">
        <v>338</v>
      </c>
      <c r="B375" s="401" t="s">
        <v>338</v>
      </c>
      <c r="C375" s="401"/>
      <c r="D375" s="401">
        <v>2016</v>
      </c>
      <c r="E375" s="401" t="s">
        <v>20</v>
      </c>
      <c r="F375" s="401" t="s">
        <v>7</v>
      </c>
      <c r="G375" s="401" t="s">
        <v>63</v>
      </c>
      <c r="H375" s="401" t="s">
        <v>519</v>
      </c>
      <c r="I375" s="401"/>
      <c r="J375" s="401" t="s">
        <v>1489</v>
      </c>
      <c r="K375" s="401"/>
      <c r="L375" s="401"/>
      <c r="M375" s="401">
        <v>12</v>
      </c>
      <c r="N375" s="607">
        <f t="shared" si="5"/>
        <v>12</v>
      </c>
      <c r="O375" s="401"/>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M375" s="29"/>
    </row>
    <row r="376" spans="1:65">
      <c r="A376" s="401" t="s">
        <v>338</v>
      </c>
      <c r="B376" s="401" t="s">
        <v>338</v>
      </c>
      <c r="C376" s="401"/>
      <c r="D376" s="401">
        <v>2016</v>
      </c>
      <c r="E376" s="401" t="s">
        <v>20</v>
      </c>
      <c r="F376" s="401" t="s">
        <v>7</v>
      </c>
      <c r="G376" s="401" t="s">
        <v>63</v>
      </c>
      <c r="H376" s="401" t="s">
        <v>519</v>
      </c>
      <c r="I376" s="401"/>
      <c r="J376" s="401" t="s">
        <v>1014</v>
      </c>
      <c r="K376" s="401"/>
      <c r="L376" s="401">
        <v>8</v>
      </c>
      <c r="M376" s="401"/>
      <c r="N376" s="607">
        <f t="shared" si="5"/>
        <v>8</v>
      </c>
      <c r="O376" s="401"/>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M376" s="29"/>
    </row>
    <row r="377" spans="1:65">
      <c r="A377" s="401" t="s">
        <v>338</v>
      </c>
      <c r="B377" s="401" t="s">
        <v>338</v>
      </c>
      <c r="C377" s="401"/>
      <c r="D377" s="401">
        <v>2016</v>
      </c>
      <c r="E377" s="401" t="s">
        <v>20</v>
      </c>
      <c r="F377" s="401" t="s">
        <v>7</v>
      </c>
      <c r="G377" s="401" t="s">
        <v>63</v>
      </c>
      <c r="H377" s="401" t="s">
        <v>519</v>
      </c>
      <c r="I377" s="401"/>
      <c r="J377" s="401" t="s">
        <v>1044</v>
      </c>
      <c r="K377" s="401"/>
      <c r="L377" s="401">
        <v>30</v>
      </c>
      <c r="M377" s="401"/>
      <c r="N377" s="607">
        <f t="shared" ref="N377:N440" si="6">K377+L377+M377</f>
        <v>30</v>
      </c>
      <c r="O377" s="401"/>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M377" s="29"/>
    </row>
    <row r="378" spans="1:65">
      <c r="A378" s="401" t="s">
        <v>338</v>
      </c>
      <c r="B378" s="401" t="s">
        <v>338</v>
      </c>
      <c r="C378" s="401"/>
      <c r="D378" s="401">
        <v>2016</v>
      </c>
      <c r="E378" s="401" t="s">
        <v>20</v>
      </c>
      <c r="F378" s="401" t="s">
        <v>7</v>
      </c>
      <c r="G378" s="401" t="s">
        <v>63</v>
      </c>
      <c r="H378" s="401" t="s">
        <v>1830</v>
      </c>
      <c r="I378" s="401"/>
      <c r="J378" s="401" t="s">
        <v>1044</v>
      </c>
      <c r="K378" s="401"/>
      <c r="L378" s="401">
        <v>3</v>
      </c>
      <c r="M378" s="401"/>
      <c r="N378" s="607">
        <f t="shared" si="6"/>
        <v>3</v>
      </c>
      <c r="O378" s="401"/>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M378" s="29"/>
    </row>
    <row r="379" spans="1:65">
      <c r="A379" s="401" t="s">
        <v>338</v>
      </c>
      <c r="B379" s="401" t="s">
        <v>338</v>
      </c>
      <c r="C379" s="401"/>
      <c r="D379" s="401">
        <v>2016</v>
      </c>
      <c r="E379" s="401" t="s">
        <v>20</v>
      </c>
      <c r="F379" s="401" t="s">
        <v>7</v>
      </c>
      <c r="G379" s="401" t="s">
        <v>63</v>
      </c>
      <c r="H379" s="401" t="s">
        <v>521</v>
      </c>
      <c r="I379" s="401"/>
      <c r="J379" s="401" t="s">
        <v>1014</v>
      </c>
      <c r="K379" s="401"/>
      <c r="L379" s="401">
        <v>388</v>
      </c>
      <c r="M379" s="401"/>
      <c r="N379" s="607">
        <f t="shared" si="6"/>
        <v>388</v>
      </c>
      <c r="O379" s="401"/>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M379" s="29"/>
    </row>
    <row r="380" spans="1:65">
      <c r="A380" s="401" t="s">
        <v>338</v>
      </c>
      <c r="B380" s="401" t="s">
        <v>338</v>
      </c>
      <c r="C380" s="401"/>
      <c r="D380" s="401">
        <v>2016</v>
      </c>
      <c r="E380" s="401" t="s">
        <v>20</v>
      </c>
      <c r="F380" s="401" t="s">
        <v>7</v>
      </c>
      <c r="G380" s="401" t="s">
        <v>63</v>
      </c>
      <c r="H380" s="401" t="s">
        <v>523</v>
      </c>
      <c r="I380" s="401"/>
      <c r="J380" s="401" t="s">
        <v>1012</v>
      </c>
      <c r="K380" s="401"/>
      <c r="L380" s="401">
        <v>354</v>
      </c>
      <c r="M380" s="401">
        <v>18</v>
      </c>
      <c r="N380" s="607">
        <f t="shared" si="6"/>
        <v>372</v>
      </c>
      <c r="O380" s="401"/>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M380" s="29"/>
    </row>
    <row r="381" spans="1:65">
      <c r="A381" s="401" t="s">
        <v>338</v>
      </c>
      <c r="B381" s="401" t="s">
        <v>338</v>
      </c>
      <c r="C381" s="401"/>
      <c r="D381" s="401">
        <v>2016</v>
      </c>
      <c r="E381" s="401" t="s">
        <v>20</v>
      </c>
      <c r="F381" s="401" t="s">
        <v>7</v>
      </c>
      <c r="G381" s="401" t="s">
        <v>63</v>
      </c>
      <c r="H381" s="401" t="s">
        <v>523</v>
      </c>
      <c r="I381" s="401"/>
      <c r="J381" s="401" t="s">
        <v>1489</v>
      </c>
      <c r="K381" s="401"/>
      <c r="L381" s="401">
        <v>379</v>
      </c>
      <c r="M381" s="401"/>
      <c r="N381" s="607">
        <f t="shared" si="6"/>
        <v>379</v>
      </c>
      <c r="O381" s="401"/>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M381" s="29"/>
    </row>
    <row r="382" spans="1:65">
      <c r="A382" s="401" t="s">
        <v>338</v>
      </c>
      <c r="B382" s="401" t="s">
        <v>338</v>
      </c>
      <c r="C382" s="401"/>
      <c r="D382" s="401">
        <v>2016</v>
      </c>
      <c r="E382" s="401" t="s">
        <v>20</v>
      </c>
      <c r="F382" s="401" t="s">
        <v>7</v>
      </c>
      <c r="G382" s="401" t="s">
        <v>63</v>
      </c>
      <c r="H382" s="401" t="s">
        <v>523</v>
      </c>
      <c r="I382" s="401"/>
      <c r="J382" s="401" t="s">
        <v>981</v>
      </c>
      <c r="K382" s="401"/>
      <c r="L382" s="401"/>
      <c r="M382" s="401">
        <v>1</v>
      </c>
      <c r="N382" s="607">
        <f t="shared" si="6"/>
        <v>1</v>
      </c>
      <c r="O382" s="401"/>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M382" s="29"/>
    </row>
    <row r="383" spans="1:65">
      <c r="A383" s="401" t="s">
        <v>338</v>
      </c>
      <c r="B383" s="401" t="s">
        <v>338</v>
      </c>
      <c r="C383" s="401"/>
      <c r="D383" s="401">
        <v>2016</v>
      </c>
      <c r="E383" s="401" t="s">
        <v>20</v>
      </c>
      <c r="F383" s="401" t="s">
        <v>7</v>
      </c>
      <c r="G383" s="401" t="s">
        <v>63</v>
      </c>
      <c r="H383" s="401" t="s">
        <v>523</v>
      </c>
      <c r="I383" s="401"/>
      <c r="J383" s="401" t="s">
        <v>1490</v>
      </c>
      <c r="K383" s="401"/>
      <c r="L383" s="401">
        <v>139</v>
      </c>
      <c r="M383" s="401"/>
      <c r="N383" s="607">
        <f t="shared" si="6"/>
        <v>139</v>
      </c>
      <c r="O383" s="401"/>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M383" s="29"/>
    </row>
    <row r="384" spans="1:65">
      <c r="A384" s="401" t="s">
        <v>338</v>
      </c>
      <c r="B384" s="401" t="s">
        <v>338</v>
      </c>
      <c r="C384" s="401"/>
      <c r="D384" s="401">
        <v>2016</v>
      </c>
      <c r="E384" s="401" t="s">
        <v>20</v>
      </c>
      <c r="F384" s="401" t="s">
        <v>7</v>
      </c>
      <c r="G384" s="401" t="s">
        <v>63</v>
      </c>
      <c r="H384" s="401" t="s">
        <v>523</v>
      </c>
      <c r="I384" s="401"/>
      <c r="J384" s="401" t="s">
        <v>1014</v>
      </c>
      <c r="K384" s="401"/>
      <c r="L384" s="401">
        <v>1585</v>
      </c>
      <c r="M384" s="401"/>
      <c r="N384" s="607">
        <f t="shared" si="6"/>
        <v>1585</v>
      </c>
      <c r="O384" s="401"/>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M384" s="29"/>
    </row>
    <row r="385" spans="1:65">
      <c r="A385" s="401" t="s">
        <v>338</v>
      </c>
      <c r="B385" s="401" t="s">
        <v>338</v>
      </c>
      <c r="C385" s="401"/>
      <c r="D385" s="401">
        <v>2016</v>
      </c>
      <c r="E385" s="401" t="s">
        <v>20</v>
      </c>
      <c r="F385" s="401" t="s">
        <v>7</v>
      </c>
      <c r="G385" s="401" t="s">
        <v>63</v>
      </c>
      <c r="H385" s="401" t="s">
        <v>523</v>
      </c>
      <c r="I385" s="401"/>
      <c r="J385" s="401" t="s">
        <v>989</v>
      </c>
      <c r="K385" s="401"/>
      <c r="L385" s="401"/>
      <c r="M385" s="401">
        <v>5</v>
      </c>
      <c r="N385" s="607">
        <f t="shared" si="6"/>
        <v>5</v>
      </c>
      <c r="O385" s="401"/>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M385" s="29"/>
    </row>
    <row r="386" spans="1:65">
      <c r="A386" s="401" t="s">
        <v>338</v>
      </c>
      <c r="B386" s="401" t="s">
        <v>338</v>
      </c>
      <c r="C386" s="401"/>
      <c r="D386" s="401">
        <v>2016</v>
      </c>
      <c r="E386" s="401" t="s">
        <v>20</v>
      </c>
      <c r="F386" s="401" t="s">
        <v>7</v>
      </c>
      <c r="G386" s="401" t="s">
        <v>63</v>
      </c>
      <c r="H386" s="401" t="s">
        <v>523</v>
      </c>
      <c r="I386" s="401"/>
      <c r="J386" s="401" t="s">
        <v>1029</v>
      </c>
      <c r="K386" s="401"/>
      <c r="L386" s="401">
        <v>70</v>
      </c>
      <c r="M386" s="401"/>
      <c r="N386" s="607">
        <f t="shared" si="6"/>
        <v>70</v>
      </c>
      <c r="O386" s="401"/>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M386" s="29"/>
    </row>
    <row r="387" spans="1:65">
      <c r="A387" s="401" t="s">
        <v>338</v>
      </c>
      <c r="B387" s="401" t="s">
        <v>338</v>
      </c>
      <c r="C387" s="401"/>
      <c r="D387" s="401">
        <v>2016</v>
      </c>
      <c r="E387" s="401" t="s">
        <v>20</v>
      </c>
      <c r="F387" s="401" t="s">
        <v>7</v>
      </c>
      <c r="G387" s="401" t="s">
        <v>63</v>
      </c>
      <c r="H387" s="401" t="s">
        <v>1521</v>
      </c>
      <c r="I387" s="401"/>
      <c r="J387" s="401" t="s">
        <v>1040</v>
      </c>
      <c r="K387" s="401"/>
      <c r="L387" s="401"/>
      <c r="M387" s="401">
        <v>28</v>
      </c>
      <c r="N387" s="607">
        <f t="shared" si="6"/>
        <v>28</v>
      </c>
      <c r="O387" s="401"/>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M387" s="29"/>
    </row>
    <row r="388" spans="1:65">
      <c r="A388" s="401" t="s">
        <v>338</v>
      </c>
      <c r="B388" s="401" t="s">
        <v>338</v>
      </c>
      <c r="C388" s="401"/>
      <c r="D388" s="401">
        <v>2016</v>
      </c>
      <c r="E388" s="401" t="s">
        <v>20</v>
      </c>
      <c r="F388" s="401" t="s">
        <v>7</v>
      </c>
      <c r="G388" s="401" t="s">
        <v>63</v>
      </c>
      <c r="H388" s="401" t="s">
        <v>93</v>
      </c>
      <c r="I388" s="401"/>
      <c r="J388" s="401" t="s">
        <v>1012</v>
      </c>
      <c r="K388" s="401"/>
      <c r="L388" s="401">
        <v>182</v>
      </c>
      <c r="M388" s="401">
        <v>574</v>
      </c>
      <c r="N388" s="607">
        <f t="shared" si="6"/>
        <v>756</v>
      </c>
      <c r="O388" s="401"/>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M388" s="29"/>
    </row>
    <row r="389" spans="1:65">
      <c r="A389" s="401" t="s">
        <v>338</v>
      </c>
      <c r="B389" s="401" t="s">
        <v>338</v>
      </c>
      <c r="C389" s="401"/>
      <c r="D389" s="401">
        <v>2016</v>
      </c>
      <c r="E389" s="401" t="s">
        <v>20</v>
      </c>
      <c r="F389" s="401" t="s">
        <v>7</v>
      </c>
      <c r="G389" s="401" t="s">
        <v>63</v>
      </c>
      <c r="H389" s="401" t="s">
        <v>93</v>
      </c>
      <c r="I389" s="401"/>
      <c r="J389" s="401" t="s">
        <v>1021</v>
      </c>
      <c r="K389" s="401"/>
      <c r="L389" s="401"/>
      <c r="M389" s="401">
        <v>8</v>
      </c>
      <c r="N389" s="607">
        <f t="shared" si="6"/>
        <v>8</v>
      </c>
      <c r="O389" s="401"/>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M389" s="29"/>
    </row>
    <row r="390" spans="1:65">
      <c r="A390" s="401" t="s">
        <v>338</v>
      </c>
      <c r="B390" s="401" t="s">
        <v>338</v>
      </c>
      <c r="C390" s="401"/>
      <c r="D390" s="401">
        <v>2016</v>
      </c>
      <c r="E390" s="401" t="s">
        <v>20</v>
      </c>
      <c r="F390" s="401" t="s">
        <v>7</v>
      </c>
      <c r="G390" s="401" t="s">
        <v>63</v>
      </c>
      <c r="H390" s="401" t="s">
        <v>93</v>
      </c>
      <c r="I390" s="401"/>
      <c r="J390" s="401" t="s">
        <v>1489</v>
      </c>
      <c r="K390" s="401"/>
      <c r="L390" s="401">
        <v>3</v>
      </c>
      <c r="M390" s="401">
        <v>21</v>
      </c>
      <c r="N390" s="607">
        <f t="shared" si="6"/>
        <v>24</v>
      </c>
      <c r="O390" s="401"/>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M390" s="29"/>
    </row>
    <row r="391" spans="1:65">
      <c r="A391" s="401" t="s">
        <v>338</v>
      </c>
      <c r="B391" s="401" t="s">
        <v>338</v>
      </c>
      <c r="C391" s="401"/>
      <c r="D391" s="401">
        <v>2016</v>
      </c>
      <c r="E391" s="401" t="s">
        <v>20</v>
      </c>
      <c r="F391" s="401" t="s">
        <v>7</v>
      </c>
      <c r="G391" s="401" t="s">
        <v>63</v>
      </c>
      <c r="H391" s="401" t="s">
        <v>93</v>
      </c>
      <c r="I391" s="401"/>
      <c r="J391" s="401" t="s">
        <v>981</v>
      </c>
      <c r="K391" s="401"/>
      <c r="L391" s="401"/>
      <c r="M391" s="401">
        <v>25</v>
      </c>
      <c r="N391" s="607">
        <f t="shared" si="6"/>
        <v>25</v>
      </c>
      <c r="O391" s="401"/>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M391" s="29"/>
    </row>
    <row r="392" spans="1:65">
      <c r="A392" s="401" t="s">
        <v>338</v>
      </c>
      <c r="B392" s="401" t="s">
        <v>338</v>
      </c>
      <c r="C392" s="401"/>
      <c r="D392" s="401">
        <v>2016</v>
      </c>
      <c r="E392" s="401" t="s">
        <v>20</v>
      </c>
      <c r="F392" s="401" t="s">
        <v>7</v>
      </c>
      <c r="G392" s="401" t="s">
        <v>63</v>
      </c>
      <c r="H392" s="401" t="s">
        <v>93</v>
      </c>
      <c r="I392" s="401"/>
      <c r="J392" s="401" t="s">
        <v>1490</v>
      </c>
      <c r="K392" s="401"/>
      <c r="L392" s="401">
        <v>10</v>
      </c>
      <c r="M392" s="401">
        <v>7</v>
      </c>
      <c r="N392" s="607">
        <f t="shared" si="6"/>
        <v>17</v>
      </c>
      <c r="O392" s="401"/>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M392" s="29"/>
    </row>
    <row r="393" spans="1:65">
      <c r="A393" s="401" t="s">
        <v>338</v>
      </c>
      <c r="B393" s="401" t="s">
        <v>338</v>
      </c>
      <c r="C393" s="401"/>
      <c r="D393" s="401">
        <v>2016</v>
      </c>
      <c r="E393" s="401" t="s">
        <v>20</v>
      </c>
      <c r="F393" s="401" t="s">
        <v>7</v>
      </c>
      <c r="G393" s="401" t="s">
        <v>63</v>
      </c>
      <c r="H393" s="401" t="s">
        <v>93</v>
      </c>
      <c r="I393" s="401"/>
      <c r="J393" s="401" t="s">
        <v>1014</v>
      </c>
      <c r="K393" s="401"/>
      <c r="L393" s="401">
        <v>1176</v>
      </c>
      <c r="M393" s="401">
        <v>424</v>
      </c>
      <c r="N393" s="607">
        <f t="shared" si="6"/>
        <v>1600</v>
      </c>
      <c r="O393" s="401"/>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M393" s="29"/>
    </row>
    <row r="394" spans="1:65">
      <c r="A394" s="401" t="s">
        <v>338</v>
      </c>
      <c r="B394" s="401" t="s">
        <v>338</v>
      </c>
      <c r="C394" s="401"/>
      <c r="D394" s="401">
        <v>2016</v>
      </c>
      <c r="E394" s="401" t="s">
        <v>20</v>
      </c>
      <c r="F394" s="401" t="s">
        <v>7</v>
      </c>
      <c r="G394" s="401" t="s">
        <v>63</v>
      </c>
      <c r="H394" s="401" t="s">
        <v>93</v>
      </c>
      <c r="I394" s="401"/>
      <c r="J394" s="401" t="s">
        <v>1019</v>
      </c>
      <c r="K394" s="401"/>
      <c r="L394" s="401"/>
      <c r="M394" s="401">
        <v>57</v>
      </c>
      <c r="N394" s="607">
        <f t="shared" si="6"/>
        <v>57</v>
      </c>
      <c r="O394" s="401"/>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M394" s="29"/>
    </row>
    <row r="395" spans="1:65">
      <c r="A395" s="401" t="s">
        <v>338</v>
      </c>
      <c r="B395" s="401" t="s">
        <v>338</v>
      </c>
      <c r="C395" s="401"/>
      <c r="D395" s="401">
        <v>2016</v>
      </c>
      <c r="E395" s="401" t="s">
        <v>20</v>
      </c>
      <c r="F395" s="401" t="s">
        <v>7</v>
      </c>
      <c r="G395" s="401" t="s">
        <v>63</v>
      </c>
      <c r="H395" s="401" t="s">
        <v>93</v>
      </c>
      <c r="I395" s="401"/>
      <c r="J395" s="401" t="s">
        <v>1029</v>
      </c>
      <c r="K395" s="401"/>
      <c r="L395" s="401"/>
      <c r="M395" s="401">
        <v>408</v>
      </c>
      <c r="N395" s="607">
        <f t="shared" si="6"/>
        <v>408</v>
      </c>
      <c r="O395" s="401"/>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M395" s="29"/>
    </row>
    <row r="396" spans="1:65">
      <c r="A396" s="401" t="s">
        <v>338</v>
      </c>
      <c r="B396" s="401" t="s">
        <v>338</v>
      </c>
      <c r="C396" s="401"/>
      <c r="D396" s="401">
        <v>2016</v>
      </c>
      <c r="E396" s="401" t="s">
        <v>20</v>
      </c>
      <c r="F396" s="401" t="s">
        <v>7</v>
      </c>
      <c r="G396" s="401" t="s">
        <v>63</v>
      </c>
      <c r="H396" s="401" t="s">
        <v>93</v>
      </c>
      <c r="I396" s="401"/>
      <c r="J396" s="401" t="s">
        <v>1044</v>
      </c>
      <c r="K396" s="401"/>
      <c r="L396" s="401">
        <v>58</v>
      </c>
      <c r="M396" s="401"/>
      <c r="N396" s="607">
        <f t="shared" si="6"/>
        <v>58</v>
      </c>
      <c r="O396" s="401"/>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M396" s="29"/>
    </row>
    <row r="397" spans="1:65">
      <c r="A397" s="401" t="s">
        <v>338</v>
      </c>
      <c r="B397" s="401" t="s">
        <v>338</v>
      </c>
      <c r="C397" s="401"/>
      <c r="D397" s="401">
        <v>2016</v>
      </c>
      <c r="E397" s="401" t="s">
        <v>20</v>
      </c>
      <c r="F397" s="401" t="s">
        <v>7</v>
      </c>
      <c r="G397" s="401" t="s">
        <v>63</v>
      </c>
      <c r="H397" s="401" t="s">
        <v>1522</v>
      </c>
      <c r="I397" s="401"/>
      <c r="J397" s="401" t="s">
        <v>1014</v>
      </c>
      <c r="K397" s="401"/>
      <c r="L397" s="401">
        <v>1</v>
      </c>
      <c r="M397" s="401"/>
      <c r="N397" s="607">
        <f t="shared" si="6"/>
        <v>1</v>
      </c>
      <c r="O397" s="401"/>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M397" s="29"/>
    </row>
    <row r="398" spans="1:65">
      <c r="A398" s="401" t="s">
        <v>338</v>
      </c>
      <c r="B398" s="401" t="s">
        <v>338</v>
      </c>
      <c r="C398" s="401"/>
      <c r="D398" s="401">
        <v>2016</v>
      </c>
      <c r="E398" s="401" t="s">
        <v>20</v>
      </c>
      <c r="F398" s="401" t="s">
        <v>7</v>
      </c>
      <c r="G398" s="401" t="s">
        <v>63</v>
      </c>
      <c r="H398" s="401" t="s">
        <v>526</v>
      </c>
      <c r="I398" s="401"/>
      <c r="J398" s="401" t="s">
        <v>1014</v>
      </c>
      <c r="K398" s="401"/>
      <c r="L398" s="401">
        <v>22</v>
      </c>
      <c r="M398" s="401"/>
      <c r="N398" s="607">
        <f t="shared" si="6"/>
        <v>22</v>
      </c>
      <c r="O398" s="401"/>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M398" s="29"/>
    </row>
    <row r="399" spans="1:65">
      <c r="A399" s="401" t="s">
        <v>338</v>
      </c>
      <c r="B399" s="401" t="s">
        <v>338</v>
      </c>
      <c r="C399" s="401"/>
      <c r="D399" s="401">
        <v>2016</v>
      </c>
      <c r="E399" s="401" t="s">
        <v>20</v>
      </c>
      <c r="F399" s="401" t="s">
        <v>7</v>
      </c>
      <c r="G399" s="401" t="s">
        <v>63</v>
      </c>
      <c r="H399" s="401" t="s">
        <v>1545</v>
      </c>
      <c r="I399" s="401"/>
      <c r="J399" s="401" t="s">
        <v>1044</v>
      </c>
      <c r="K399" s="401"/>
      <c r="L399" s="401">
        <v>100</v>
      </c>
      <c r="M399" s="401"/>
      <c r="N399" s="607">
        <f t="shared" si="6"/>
        <v>100</v>
      </c>
      <c r="O399" s="401"/>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M399" s="29"/>
    </row>
    <row r="400" spans="1:65">
      <c r="A400" s="401" t="s">
        <v>338</v>
      </c>
      <c r="B400" s="401" t="s">
        <v>338</v>
      </c>
      <c r="C400" s="401"/>
      <c r="D400" s="401">
        <v>2016</v>
      </c>
      <c r="E400" s="401" t="s">
        <v>20</v>
      </c>
      <c r="F400" s="401" t="s">
        <v>7</v>
      </c>
      <c r="G400" s="401" t="s">
        <v>63</v>
      </c>
      <c r="H400" s="401" t="s">
        <v>527</v>
      </c>
      <c r="I400" s="401"/>
      <c r="J400" s="401" t="s">
        <v>1012</v>
      </c>
      <c r="K400" s="401"/>
      <c r="L400" s="401">
        <v>1</v>
      </c>
      <c r="M400" s="401">
        <v>1</v>
      </c>
      <c r="N400" s="607">
        <f t="shared" si="6"/>
        <v>2</v>
      </c>
      <c r="O400" s="401"/>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M400" s="29"/>
    </row>
    <row r="401" spans="1:65">
      <c r="A401" s="401" t="s">
        <v>338</v>
      </c>
      <c r="B401" s="401" t="s">
        <v>338</v>
      </c>
      <c r="C401" s="401"/>
      <c r="D401" s="401">
        <v>2016</v>
      </c>
      <c r="E401" s="401" t="s">
        <v>20</v>
      </c>
      <c r="F401" s="401" t="s">
        <v>7</v>
      </c>
      <c r="G401" s="401" t="s">
        <v>63</v>
      </c>
      <c r="H401" s="401" t="s">
        <v>527</v>
      </c>
      <c r="I401" s="401"/>
      <c r="J401" s="401" t="s">
        <v>1489</v>
      </c>
      <c r="K401" s="401"/>
      <c r="L401" s="401">
        <v>4</v>
      </c>
      <c r="M401" s="401"/>
      <c r="N401" s="607">
        <f t="shared" si="6"/>
        <v>4</v>
      </c>
      <c r="O401" s="401"/>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M401" s="29"/>
    </row>
    <row r="402" spans="1:65">
      <c r="A402" s="401" t="s">
        <v>338</v>
      </c>
      <c r="B402" s="401" t="s">
        <v>338</v>
      </c>
      <c r="C402" s="401"/>
      <c r="D402" s="401">
        <v>2016</v>
      </c>
      <c r="E402" s="401" t="s">
        <v>20</v>
      </c>
      <c r="F402" s="401" t="s">
        <v>7</v>
      </c>
      <c r="G402" s="401" t="s">
        <v>63</v>
      </c>
      <c r="H402" s="401" t="s">
        <v>527</v>
      </c>
      <c r="I402" s="401"/>
      <c r="J402" s="401" t="s">
        <v>1490</v>
      </c>
      <c r="K402" s="401"/>
      <c r="L402" s="401">
        <v>8</v>
      </c>
      <c r="M402" s="401">
        <v>155</v>
      </c>
      <c r="N402" s="607">
        <f t="shared" si="6"/>
        <v>163</v>
      </c>
      <c r="O402" s="401"/>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M402" s="29"/>
    </row>
    <row r="403" spans="1:65">
      <c r="A403" s="401" t="s">
        <v>338</v>
      </c>
      <c r="B403" s="401" t="s">
        <v>338</v>
      </c>
      <c r="C403" s="401"/>
      <c r="D403" s="401">
        <v>2016</v>
      </c>
      <c r="E403" s="401" t="s">
        <v>20</v>
      </c>
      <c r="F403" s="401" t="s">
        <v>7</v>
      </c>
      <c r="G403" s="401" t="s">
        <v>63</v>
      </c>
      <c r="H403" s="401" t="s">
        <v>527</v>
      </c>
      <c r="I403" s="401"/>
      <c r="J403" s="401" t="s">
        <v>1014</v>
      </c>
      <c r="K403" s="401"/>
      <c r="L403" s="401">
        <v>1570</v>
      </c>
      <c r="M403" s="401">
        <v>322</v>
      </c>
      <c r="N403" s="607">
        <f t="shared" si="6"/>
        <v>1892</v>
      </c>
      <c r="O403" s="401"/>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M403" s="29"/>
    </row>
    <row r="404" spans="1:65">
      <c r="A404" s="401" t="s">
        <v>338</v>
      </c>
      <c r="B404" s="401" t="s">
        <v>338</v>
      </c>
      <c r="C404" s="401"/>
      <c r="D404" s="401">
        <v>2016</v>
      </c>
      <c r="E404" s="401" t="s">
        <v>20</v>
      </c>
      <c r="F404" s="401" t="s">
        <v>7</v>
      </c>
      <c r="G404" s="401" t="s">
        <v>63</v>
      </c>
      <c r="H404" s="401" t="s">
        <v>527</v>
      </c>
      <c r="I404" s="401"/>
      <c r="J404" s="401" t="s">
        <v>1029</v>
      </c>
      <c r="K404" s="401"/>
      <c r="L404" s="401">
        <v>57</v>
      </c>
      <c r="M404" s="401"/>
      <c r="N404" s="607">
        <f t="shared" si="6"/>
        <v>57</v>
      </c>
      <c r="O404" s="401"/>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M404" s="29"/>
    </row>
    <row r="405" spans="1:65">
      <c r="A405" s="401" t="s">
        <v>338</v>
      </c>
      <c r="B405" s="401" t="s">
        <v>338</v>
      </c>
      <c r="C405" s="401"/>
      <c r="D405" s="401">
        <v>2016</v>
      </c>
      <c r="E405" s="401" t="s">
        <v>20</v>
      </c>
      <c r="F405" s="401" t="s">
        <v>7</v>
      </c>
      <c r="G405" s="401" t="s">
        <v>63</v>
      </c>
      <c r="H405" s="401" t="s">
        <v>527</v>
      </c>
      <c r="I405" s="401"/>
      <c r="J405" s="401" t="s">
        <v>1044</v>
      </c>
      <c r="K405" s="401"/>
      <c r="L405" s="401">
        <v>3</v>
      </c>
      <c r="M405" s="401"/>
      <c r="N405" s="607">
        <f t="shared" si="6"/>
        <v>3</v>
      </c>
      <c r="O405" s="401"/>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M405" s="29"/>
    </row>
    <row r="406" spans="1:65">
      <c r="A406" s="401" t="s">
        <v>338</v>
      </c>
      <c r="B406" s="401" t="s">
        <v>338</v>
      </c>
      <c r="C406" s="401"/>
      <c r="D406" s="401">
        <v>2016</v>
      </c>
      <c r="E406" s="401" t="s">
        <v>20</v>
      </c>
      <c r="F406" s="401" t="s">
        <v>7</v>
      </c>
      <c r="G406" s="401" t="s">
        <v>63</v>
      </c>
      <c r="H406" s="401" t="s">
        <v>1831</v>
      </c>
      <c r="I406" s="401"/>
      <c r="J406" s="401" t="s">
        <v>1044</v>
      </c>
      <c r="K406" s="401"/>
      <c r="L406" s="401">
        <v>28</v>
      </c>
      <c r="M406" s="401"/>
      <c r="N406" s="607">
        <f t="shared" si="6"/>
        <v>28</v>
      </c>
      <c r="O406" s="401"/>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M406" s="29"/>
    </row>
    <row r="407" spans="1:65">
      <c r="A407" s="401" t="s">
        <v>338</v>
      </c>
      <c r="B407" s="401" t="s">
        <v>338</v>
      </c>
      <c r="C407" s="401"/>
      <c r="D407" s="401">
        <v>2016</v>
      </c>
      <c r="E407" s="401" t="s">
        <v>20</v>
      </c>
      <c r="F407" s="401" t="s">
        <v>7</v>
      </c>
      <c r="G407" s="401" t="s">
        <v>63</v>
      </c>
      <c r="H407" s="401" t="s">
        <v>1546</v>
      </c>
      <c r="I407" s="401"/>
      <c r="J407" s="401" t="s">
        <v>1489</v>
      </c>
      <c r="K407" s="401"/>
      <c r="L407" s="401"/>
      <c r="M407" s="401">
        <v>8</v>
      </c>
      <c r="N407" s="607">
        <f t="shared" si="6"/>
        <v>8</v>
      </c>
      <c r="O407" s="401"/>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M407" s="29"/>
    </row>
    <row r="408" spans="1:65">
      <c r="A408" s="401" t="s">
        <v>338</v>
      </c>
      <c r="B408" s="401" t="s">
        <v>338</v>
      </c>
      <c r="C408" s="401"/>
      <c r="D408" s="401">
        <v>2016</v>
      </c>
      <c r="E408" s="401" t="s">
        <v>20</v>
      </c>
      <c r="F408" s="401" t="s">
        <v>7</v>
      </c>
      <c r="G408" s="401" t="s">
        <v>63</v>
      </c>
      <c r="H408" s="401" t="s">
        <v>1546</v>
      </c>
      <c r="I408" s="401"/>
      <c r="J408" s="401" t="s">
        <v>981</v>
      </c>
      <c r="K408" s="401"/>
      <c r="L408" s="401"/>
      <c r="M408" s="401">
        <v>543</v>
      </c>
      <c r="N408" s="607">
        <f t="shared" si="6"/>
        <v>543</v>
      </c>
      <c r="O408" s="401"/>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M408" s="29"/>
    </row>
    <row r="409" spans="1:65">
      <c r="A409" s="401" t="s">
        <v>338</v>
      </c>
      <c r="B409" s="401" t="s">
        <v>338</v>
      </c>
      <c r="C409" s="401"/>
      <c r="D409" s="401">
        <v>2016</v>
      </c>
      <c r="E409" s="401" t="s">
        <v>20</v>
      </c>
      <c r="F409" s="401" t="s">
        <v>7</v>
      </c>
      <c r="G409" s="401" t="s">
        <v>63</v>
      </c>
      <c r="H409" s="401" t="s">
        <v>532</v>
      </c>
      <c r="I409" s="401"/>
      <c r="J409" s="401" t="s">
        <v>1489</v>
      </c>
      <c r="K409" s="401"/>
      <c r="L409" s="401">
        <v>1</v>
      </c>
      <c r="M409" s="401"/>
      <c r="N409" s="607">
        <f t="shared" si="6"/>
        <v>1</v>
      </c>
      <c r="O409" s="401"/>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M409" s="29"/>
    </row>
    <row r="410" spans="1:65">
      <c r="A410" s="401" t="s">
        <v>338</v>
      </c>
      <c r="B410" s="401" t="s">
        <v>338</v>
      </c>
      <c r="C410" s="401"/>
      <c r="D410" s="401">
        <v>2016</v>
      </c>
      <c r="E410" s="401" t="s">
        <v>20</v>
      </c>
      <c r="F410" s="401" t="s">
        <v>7</v>
      </c>
      <c r="G410" s="401" t="s">
        <v>63</v>
      </c>
      <c r="H410" s="401" t="s">
        <v>532</v>
      </c>
      <c r="I410" s="401"/>
      <c r="J410" s="401" t="s">
        <v>1040</v>
      </c>
      <c r="K410" s="401"/>
      <c r="L410" s="401"/>
      <c r="M410" s="401">
        <v>12</v>
      </c>
      <c r="N410" s="607">
        <f t="shared" si="6"/>
        <v>12</v>
      </c>
      <c r="O410" s="401"/>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M410" s="29"/>
    </row>
    <row r="411" spans="1:65">
      <c r="A411" s="401" t="s">
        <v>338</v>
      </c>
      <c r="B411" s="401" t="s">
        <v>338</v>
      </c>
      <c r="C411" s="401"/>
      <c r="D411" s="401">
        <v>2016</v>
      </c>
      <c r="E411" s="401" t="s">
        <v>20</v>
      </c>
      <c r="F411" s="401" t="s">
        <v>7</v>
      </c>
      <c r="G411" s="401" t="s">
        <v>63</v>
      </c>
      <c r="H411" s="401" t="s">
        <v>532</v>
      </c>
      <c r="I411" s="401"/>
      <c r="J411" s="401" t="s">
        <v>1490</v>
      </c>
      <c r="K411" s="401"/>
      <c r="L411" s="401">
        <v>17</v>
      </c>
      <c r="M411" s="401"/>
      <c r="N411" s="607">
        <f t="shared" si="6"/>
        <v>17</v>
      </c>
      <c r="O411" s="401"/>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M411" s="29"/>
    </row>
    <row r="412" spans="1:65">
      <c r="A412" s="401" t="s">
        <v>338</v>
      </c>
      <c r="B412" s="401" t="s">
        <v>338</v>
      </c>
      <c r="C412" s="401"/>
      <c r="D412" s="401">
        <v>2016</v>
      </c>
      <c r="E412" s="401" t="s">
        <v>20</v>
      </c>
      <c r="F412" s="401" t="s">
        <v>7</v>
      </c>
      <c r="G412" s="401" t="s">
        <v>63</v>
      </c>
      <c r="H412" s="401" t="s">
        <v>532</v>
      </c>
      <c r="I412" s="401"/>
      <c r="J412" s="401" t="s">
        <v>1014</v>
      </c>
      <c r="K412" s="401"/>
      <c r="L412" s="401">
        <v>1128</v>
      </c>
      <c r="M412" s="401"/>
      <c r="N412" s="607">
        <f t="shared" si="6"/>
        <v>1128</v>
      </c>
      <c r="O412" s="401"/>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M412" s="29"/>
    </row>
    <row r="413" spans="1:65">
      <c r="A413" s="401" t="s">
        <v>338</v>
      </c>
      <c r="B413" s="401" t="s">
        <v>338</v>
      </c>
      <c r="C413" s="401"/>
      <c r="D413" s="401">
        <v>2016</v>
      </c>
      <c r="E413" s="401" t="s">
        <v>20</v>
      </c>
      <c r="F413" s="401" t="s">
        <v>7</v>
      </c>
      <c r="G413" s="401" t="s">
        <v>63</v>
      </c>
      <c r="H413" s="401" t="s">
        <v>1525</v>
      </c>
      <c r="I413" s="401"/>
      <c r="J413" s="401" t="s">
        <v>1489</v>
      </c>
      <c r="K413" s="401"/>
      <c r="L413" s="401"/>
      <c r="M413" s="401">
        <v>9</v>
      </c>
      <c r="N413" s="607">
        <f t="shared" si="6"/>
        <v>9</v>
      </c>
      <c r="O413" s="401"/>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M413" s="29"/>
    </row>
    <row r="414" spans="1:65">
      <c r="A414" s="401" t="s">
        <v>338</v>
      </c>
      <c r="B414" s="401" t="s">
        <v>338</v>
      </c>
      <c r="C414" s="401"/>
      <c r="D414" s="401">
        <v>2016</v>
      </c>
      <c r="E414" s="401" t="s">
        <v>20</v>
      </c>
      <c r="F414" s="401" t="s">
        <v>7</v>
      </c>
      <c r="G414" s="401" t="s">
        <v>63</v>
      </c>
      <c r="H414" s="401" t="s">
        <v>1525</v>
      </c>
      <c r="I414" s="401"/>
      <c r="J414" s="401" t="s">
        <v>981</v>
      </c>
      <c r="K414" s="401"/>
      <c r="L414" s="401"/>
      <c r="M414" s="401">
        <v>992</v>
      </c>
      <c r="N414" s="607">
        <f t="shared" si="6"/>
        <v>992</v>
      </c>
      <c r="O414" s="401"/>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M414" s="29"/>
    </row>
    <row r="415" spans="1:65">
      <c r="A415" s="401" t="s">
        <v>338</v>
      </c>
      <c r="B415" s="401" t="s">
        <v>338</v>
      </c>
      <c r="C415" s="401"/>
      <c r="D415" s="401">
        <v>2016</v>
      </c>
      <c r="E415" s="401" t="s">
        <v>20</v>
      </c>
      <c r="F415" s="401" t="s">
        <v>7</v>
      </c>
      <c r="G415" s="401" t="s">
        <v>63</v>
      </c>
      <c r="H415" s="401" t="s">
        <v>1525</v>
      </c>
      <c r="I415" s="401"/>
      <c r="J415" s="401" t="s">
        <v>1044</v>
      </c>
      <c r="K415" s="401"/>
      <c r="L415" s="401">
        <v>26</v>
      </c>
      <c r="M415" s="401"/>
      <c r="N415" s="607">
        <f t="shared" si="6"/>
        <v>26</v>
      </c>
      <c r="O415" s="401"/>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M415" s="29"/>
    </row>
    <row r="416" spans="1:65">
      <c r="A416" s="401" t="s">
        <v>338</v>
      </c>
      <c r="B416" s="401" t="s">
        <v>338</v>
      </c>
      <c r="C416" s="401"/>
      <c r="D416" s="401">
        <v>2016</v>
      </c>
      <c r="E416" s="401" t="s">
        <v>20</v>
      </c>
      <c r="F416" s="401" t="s">
        <v>7</v>
      </c>
      <c r="G416" s="401" t="s">
        <v>63</v>
      </c>
      <c r="H416" s="401" t="s">
        <v>541</v>
      </c>
      <c r="I416" s="401"/>
      <c r="J416" s="401" t="s">
        <v>1014</v>
      </c>
      <c r="K416" s="401"/>
      <c r="L416" s="401">
        <v>1</v>
      </c>
      <c r="M416" s="401"/>
      <c r="N416" s="607">
        <f t="shared" si="6"/>
        <v>1</v>
      </c>
      <c r="O416" s="401"/>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M416" s="29"/>
    </row>
    <row r="417" spans="1:65">
      <c r="A417" s="401" t="s">
        <v>338</v>
      </c>
      <c r="B417" s="401" t="s">
        <v>338</v>
      </c>
      <c r="C417" s="401"/>
      <c r="D417" s="401">
        <v>2016</v>
      </c>
      <c r="E417" s="401" t="s">
        <v>20</v>
      </c>
      <c r="F417" s="401" t="s">
        <v>7</v>
      </c>
      <c r="G417" s="401" t="s">
        <v>63</v>
      </c>
      <c r="H417" s="401" t="s">
        <v>541</v>
      </c>
      <c r="I417" s="401"/>
      <c r="J417" s="401" t="s">
        <v>1044</v>
      </c>
      <c r="K417" s="401"/>
      <c r="L417" s="401">
        <v>1</v>
      </c>
      <c r="M417" s="401"/>
      <c r="N417" s="607">
        <f t="shared" si="6"/>
        <v>1</v>
      </c>
      <c r="O417" s="401"/>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M417" s="29"/>
    </row>
    <row r="418" spans="1:65">
      <c r="A418" s="401" t="s">
        <v>338</v>
      </c>
      <c r="B418" s="401" t="s">
        <v>338</v>
      </c>
      <c r="C418" s="401"/>
      <c r="D418" s="401">
        <v>2016</v>
      </c>
      <c r="E418" s="401" t="s">
        <v>20</v>
      </c>
      <c r="F418" s="401" t="s">
        <v>7</v>
      </c>
      <c r="G418" s="401" t="s">
        <v>63</v>
      </c>
      <c r="H418" s="401" t="s">
        <v>869</v>
      </c>
      <c r="I418" s="401"/>
      <c r="J418" s="401" t="s">
        <v>1014</v>
      </c>
      <c r="K418" s="401"/>
      <c r="L418" s="401">
        <v>4</v>
      </c>
      <c r="M418" s="401"/>
      <c r="N418" s="607">
        <f t="shared" si="6"/>
        <v>4</v>
      </c>
      <c r="O418" s="401"/>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M418" s="29"/>
    </row>
    <row r="419" spans="1:65">
      <c r="A419" s="401" t="s">
        <v>338</v>
      </c>
      <c r="B419" s="401" t="s">
        <v>338</v>
      </c>
      <c r="C419" s="401"/>
      <c r="D419" s="401">
        <v>2016</v>
      </c>
      <c r="E419" s="401" t="s">
        <v>20</v>
      </c>
      <c r="F419" s="401" t="s">
        <v>7</v>
      </c>
      <c r="G419" s="401" t="s">
        <v>63</v>
      </c>
      <c r="H419" s="401" t="s">
        <v>546</v>
      </c>
      <c r="I419" s="401"/>
      <c r="J419" s="401" t="s">
        <v>1012</v>
      </c>
      <c r="K419" s="401"/>
      <c r="L419" s="401">
        <v>1363</v>
      </c>
      <c r="M419" s="401">
        <v>933</v>
      </c>
      <c r="N419" s="607">
        <f t="shared" si="6"/>
        <v>2296</v>
      </c>
      <c r="O419" s="401"/>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M419" s="29"/>
    </row>
    <row r="420" spans="1:65">
      <c r="A420" s="401" t="s">
        <v>338</v>
      </c>
      <c r="B420" s="401" t="s">
        <v>338</v>
      </c>
      <c r="C420" s="401"/>
      <c r="D420" s="401">
        <v>2016</v>
      </c>
      <c r="E420" s="401" t="s">
        <v>20</v>
      </c>
      <c r="F420" s="401" t="s">
        <v>7</v>
      </c>
      <c r="G420" s="401" t="s">
        <v>63</v>
      </c>
      <c r="H420" s="401" t="s">
        <v>546</v>
      </c>
      <c r="I420" s="401"/>
      <c r="J420" s="401" t="s">
        <v>1489</v>
      </c>
      <c r="K420" s="401"/>
      <c r="L420" s="401"/>
      <c r="M420" s="401">
        <v>1</v>
      </c>
      <c r="N420" s="607">
        <f t="shared" si="6"/>
        <v>1</v>
      </c>
      <c r="O420" s="401"/>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M420" s="29"/>
    </row>
    <row r="421" spans="1:65">
      <c r="A421" s="401" t="s">
        <v>338</v>
      </c>
      <c r="B421" s="401" t="s">
        <v>338</v>
      </c>
      <c r="C421" s="401"/>
      <c r="D421" s="401">
        <v>2016</v>
      </c>
      <c r="E421" s="401" t="s">
        <v>20</v>
      </c>
      <c r="F421" s="401" t="s">
        <v>7</v>
      </c>
      <c r="G421" s="401" t="s">
        <v>63</v>
      </c>
      <c r="H421" s="401" t="s">
        <v>546</v>
      </c>
      <c r="I421" s="401"/>
      <c r="J421" s="401" t="s">
        <v>1040</v>
      </c>
      <c r="K421" s="401"/>
      <c r="L421" s="401"/>
      <c r="M421" s="401">
        <v>1</v>
      </c>
      <c r="N421" s="607">
        <f t="shared" si="6"/>
        <v>1</v>
      </c>
      <c r="O421" s="401"/>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M421" s="29"/>
    </row>
    <row r="422" spans="1:65">
      <c r="A422" s="401" t="s">
        <v>338</v>
      </c>
      <c r="B422" s="401" t="s">
        <v>338</v>
      </c>
      <c r="C422" s="401"/>
      <c r="D422" s="401">
        <v>2016</v>
      </c>
      <c r="E422" s="401" t="s">
        <v>20</v>
      </c>
      <c r="F422" s="401" t="s">
        <v>7</v>
      </c>
      <c r="G422" s="401" t="s">
        <v>63</v>
      </c>
      <c r="H422" s="401" t="s">
        <v>546</v>
      </c>
      <c r="I422" s="401"/>
      <c r="J422" s="401" t="s">
        <v>1490</v>
      </c>
      <c r="K422" s="401"/>
      <c r="L422" s="401">
        <v>140</v>
      </c>
      <c r="M422" s="401"/>
      <c r="N422" s="607">
        <f t="shared" si="6"/>
        <v>140</v>
      </c>
      <c r="O422" s="401"/>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M422" s="29"/>
    </row>
    <row r="423" spans="1:65">
      <c r="A423" s="401" t="s">
        <v>338</v>
      </c>
      <c r="B423" s="401" t="s">
        <v>338</v>
      </c>
      <c r="C423" s="401"/>
      <c r="D423" s="401">
        <v>2016</v>
      </c>
      <c r="E423" s="401" t="s">
        <v>20</v>
      </c>
      <c r="F423" s="401" t="s">
        <v>7</v>
      </c>
      <c r="G423" s="401" t="s">
        <v>63</v>
      </c>
      <c r="H423" s="401" t="s">
        <v>546</v>
      </c>
      <c r="I423" s="401"/>
      <c r="J423" s="401" t="s">
        <v>1014</v>
      </c>
      <c r="K423" s="401"/>
      <c r="L423" s="401">
        <v>1473</v>
      </c>
      <c r="M423" s="401">
        <v>877</v>
      </c>
      <c r="N423" s="607">
        <f t="shared" si="6"/>
        <v>2350</v>
      </c>
      <c r="O423" s="401"/>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M423" s="29"/>
    </row>
    <row r="424" spans="1:65">
      <c r="A424" s="401" t="s">
        <v>338</v>
      </c>
      <c r="B424" s="401" t="s">
        <v>338</v>
      </c>
      <c r="C424" s="401"/>
      <c r="D424" s="401">
        <v>2016</v>
      </c>
      <c r="E424" s="401" t="s">
        <v>20</v>
      </c>
      <c r="F424" s="401" t="s">
        <v>7</v>
      </c>
      <c r="G424" s="401" t="s">
        <v>63</v>
      </c>
      <c r="H424" s="401" t="s">
        <v>546</v>
      </c>
      <c r="I424" s="401"/>
      <c r="J424" s="401" t="s">
        <v>989</v>
      </c>
      <c r="K424" s="401"/>
      <c r="L424" s="401"/>
      <c r="M424" s="401">
        <v>10</v>
      </c>
      <c r="N424" s="607">
        <f t="shared" si="6"/>
        <v>10</v>
      </c>
      <c r="O424" s="401"/>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M424" s="29"/>
    </row>
    <row r="425" spans="1:65">
      <c r="A425" s="401" t="s">
        <v>338</v>
      </c>
      <c r="B425" s="401" t="s">
        <v>338</v>
      </c>
      <c r="C425" s="401"/>
      <c r="D425" s="401">
        <v>2016</v>
      </c>
      <c r="E425" s="401" t="s">
        <v>20</v>
      </c>
      <c r="F425" s="401" t="s">
        <v>7</v>
      </c>
      <c r="G425" s="401" t="s">
        <v>63</v>
      </c>
      <c r="H425" s="401" t="s">
        <v>546</v>
      </c>
      <c r="I425" s="401"/>
      <c r="J425" s="401" t="s">
        <v>1044</v>
      </c>
      <c r="K425" s="401"/>
      <c r="L425" s="401">
        <v>1297</v>
      </c>
      <c r="M425" s="401"/>
      <c r="N425" s="607">
        <f t="shared" si="6"/>
        <v>1297</v>
      </c>
      <c r="O425" s="401"/>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M425" s="29"/>
    </row>
    <row r="426" spans="1:65">
      <c r="A426" s="401" t="s">
        <v>338</v>
      </c>
      <c r="B426" s="401" t="s">
        <v>338</v>
      </c>
      <c r="C426" s="401"/>
      <c r="D426" s="401">
        <v>2016</v>
      </c>
      <c r="E426" s="401" t="s">
        <v>20</v>
      </c>
      <c r="F426" s="401" t="s">
        <v>7</v>
      </c>
      <c r="G426" s="401" t="s">
        <v>63</v>
      </c>
      <c r="H426" s="401" t="s">
        <v>1832</v>
      </c>
      <c r="I426" s="401"/>
      <c r="J426" s="401" t="s">
        <v>1044</v>
      </c>
      <c r="K426" s="401"/>
      <c r="L426" s="401">
        <v>1</v>
      </c>
      <c r="M426" s="401"/>
      <c r="N426" s="607">
        <f t="shared" si="6"/>
        <v>1</v>
      </c>
      <c r="O426" s="401"/>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M426" s="29"/>
    </row>
    <row r="427" spans="1:65">
      <c r="A427" s="401" t="s">
        <v>338</v>
      </c>
      <c r="B427" s="401" t="s">
        <v>338</v>
      </c>
      <c r="C427" s="401"/>
      <c r="D427" s="401">
        <v>2016</v>
      </c>
      <c r="E427" s="401" t="s">
        <v>20</v>
      </c>
      <c r="F427" s="401" t="s">
        <v>7</v>
      </c>
      <c r="G427" s="401" t="s">
        <v>63</v>
      </c>
      <c r="H427" s="401" t="s">
        <v>1527</v>
      </c>
      <c r="I427" s="401"/>
      <c r="J427" s="401" t="s">
        <v>1012</v>
      </c>
      <c r="K427" s="401"/>
      <c r="L427" s="401">
        <v>3</v>
      </c>
      <c r="M427" s="401">
        <v>11</v>
      </c>
      <c r="N427" s="607">
        <f t="shared" si="6"/>
        <v>14</v>
      </c>
      <c r="O427" s="401"/>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M427" s="29"/>
    </row>
    <row r="428" spans="1:65">
      <c r="A428" s="401" t="s">
        <v>338</v>
      </c>
      <c r="B428" s="401" t="s">
        <v>338</v>
      </c>
      <c r="C428" s="401"/>
      <c r="D428" s="401">
        <v>2016</v>
      </c>
      <c r="E428" s="401" t="s">
        <v>20</v>
      </c>
      <c r="F428" s="401" t="s">
        <v>7</v>
      </c>
      <c r="G428" s="401" t="s">
        <v>63</v>
      </c>
      <c r="H428" s="401" t="s">
        <v>1527</v>
      </c>
      <c r="I428" s="401"/>
      <c r="J428" s="401" t="s">
        <v>1489</v>
      </c>
      <c r="K428" s="401"/>
      <c r="L428" s="401">
        <v>3</v>
      </c>
      <c r="M428" s="401">
        <v>16</v>
      </c>
      <c r="N428" s="607">
        <f t="shared" si="6"/>
        <v>19</v>
      </c>
      <c r="O428" s="401"/>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M428" s="29"/>
    </row>
    <row r="429" spans="1:65">
      <c r="A429" s="401" t="s">
        <v>338</v>
      </c>
      <c r="B429" s="401" t="s">
        <v>338</v>
      </c>
      <c r="C429" s="401"/>
      <c r="D429" s="401">
        <v>2016</v>
      </c>
      <c r="E429" s="401" t="s">
        <v>20</v>
      </c>
      <c r="F429" s="401" t="s">
        <v>7</v>
      </c>
      <c r="G429" s="401" t="s">
        <v>63</v>
      </c>
      <c r="H429" s="401" t="s">
        <v>1527</v>
      </c>
      <c r="I429" s="401"/>
      <c r="J429" s="401" t="s">
        <v>1490</v>
      </c>
      <c r="K429" s="401"/>
      <c r="L429" s="401">
        <v>3</v>
      </c>
      <c r="M429" s="401"/>
      <c r="N429" s="607">
        <f t="shared" si="6"/>
        <v>3</v>
      </c>
      <c r="O429" s="401"/>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M429" s="29"/>
    </row>
    <row r="430" spans="1:65">
      <c r="A430" s="401" t="s">
        <v>338</v>
      </c>
      <c r="B430" s="401" t="s">
        <v>338</v>
      </c>
      <c r="C430" s="401"/>
      <c r="D430" s="401">
        <v>2016</v>
      </c>
      <c r="E430" s="401" t="s">
        <v>20</v>
      </c>
      <c r="F430" s="401" t="s">
        <v>7</v>
      </c>
      <c r="G430" s="401" t="s">
        <v>63</v>
      </c>
      <c r="H430" s="401" t="s">
        <v>1527</v>
      </c>
      <c r="I430" s="401"/>
      <c r="J430" s="401" t="s">
        <v>1014</v>
      </c>
      <c r="K430" s="401"/>
      <c r="L430" s="401">
        <v>442</v>
      </c>
      <c r="M430" s="401">
        <v>720</v>
      </c>
      <c r="N430" s="607">
        <f t="shared" si="6"/>
        <v>1162</v>
      </c>
      <c r="O430" s="401"/>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M430" s="29"/>
    </row>
    <row r="431" spans="1:65">
      <c r="A431" s="401" t="s">
        <v>338</v>
      </c>
      <c r="B431" s="401" t="s">
        <v>338</v>
      </c>
      <c r="C431" s="401"/>
      <c r="D431" s="401">
        <v>2016</v>
      </c>
      <c r="E431" s="401" t="s">
        <v>20</v>
      </c>
      <c r="F431" s="401" t="s">
        <v>7</v>
      </c>
      <c r="G431" s="401" t="s">
        <v>63</v>
      </c>
      <c r="H431" s="401" t="s">
        <v>1527</v>
      </c>
      <c r="I431" s="401"/>
      <c r="J431" s="401" t="s">
        <v>1029</v>
      </c>
      <c r="K431" s="401"/>
      <c r="L431" s="401">
        <v>4</v>
      </c>
      <c r="M431" s="401">
        <v>11</v>
      </c>
      <c r="N431" s="607">
        <f t="shared" si="6"/>
        <v>15</v>
      </c>
      <c r="O431" s="401"/>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M431" s="29"/>
    </row>
    <row r="432" spans="1:65">
      <c r="A432" s="401" t="s">
        <v>338</v>
      </c>
      <c r="B432" s="401" t="s">
        <v>338</v>
      </c>
      <c r="C432" s="401"/>
      <c r="D432" s="401">
        <v>2016</v>
      </c>
      <c r="E432" s="401" t="s">
        <v>20</v>
      </c>
      <c r="F432" s="401" t="s">
        <v>7</v>
      </c>
      <c r="G432" s="401" t="s">
        <v>63</v>
      </c>
      <c r="H432" s="401" t="s">
        <v>1827</v>
      </c>
      <c r="I432" s="401"/>
      <c r="J432" s="401" t="s">
        <v>1014</v>
      </c>
      <c r="K432" s="401"/>
      <c r="L432" s="401">
        <v>1</v>
      </c>
      <c r="M432" s="401"/>
      <c r="N432" s="607">
        <f t="shared" si="6"/>
        <v>1</v>
      </c>
      <c r="O432" s="401"/>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M432" s="29"/>
    </row>
    <row r="433" spans="1:65">
      <c r="A433" s="401" t="s">
        <v>338</v>
      </c>
      <c r="B433" s="401" t="s">
        <v>338</v>
      </c>
      <c r="C433" s="401"/>
      <c r="D433" s="401">
        <v>2016</v>
      </c>
      <c r="E433" s="401" t="s">
        <v>20</v>
      </c>
      <c r="F433" s="401" t="s">
        <v>7</v>
      </c>
      <c r="G433" s="401" t="s">
        <v>63</v>
      </c>
      <c r="H433" s="401" t="s">
        <v>1827</v>
      </c>
      <c r="I433" s="401"/>
      <c r="J433" s="401" t="s">
        <v>1044</v>
      </c>
      <c r="K433" s="401"/>
      <c r="L433" s="401">
        <v>20</v>
      </c>
      <c r="M433" s="401"/>
      <c r="N433" s="607">
        <f t="shared" si="6"/>
        <v>20</v>
      </c>
      <c r="O433" s="401"/>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M433" s="29"/>
    </row>
    <row r="434" spans="1:65">
      <c r="A434" s="401" t="s">
        <v>338</v>
      </c>
      <c r="B434" s="401" t="s">
        <v>338</v>
      </c>
      <c r="C434" s="401"/>
      <c r="D434" s="401">
        <v>2016</v>
      </c>
      <c r="E434" s="401" t="s">
        <v>20</v>
      </c>
      <c r="F434" s="401" t="s">
        <v>7</v>
      </c>
      <c r="G434" s="401" t="s">
        <v>63</v>
      </c>
      <c r="H434" s="401" t="s">
        <v>554</v>
      </c>
      <c r="I434" s="401"/>
      <c r="J434" s="401" t="s">
        <v>1012</v>
      </c>
      <c r="K434" s="401"/>
      <c r="L434" s="401">
        <v>26</v>
      </c>
      <c r="M434" s="401">
        <v>14</v>
      </c>
      <c r="N434" s="607">
        <f t="shared" si="6"/>
        <v>40</v>
      </c>
      <c r="O434" s="401"/>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M434" s="29"/>
    </row>
    <row r="435" spans="1:65">
      <c r="A435" s="401" t="s">
        <v>338</v>
      </c>
      <c r="B435" s="401" t="s">
        <v>338</v>
      </c>
      <c r="C435" s="401"/>
      <c r="D435" s="401">
        <v>2016</v>
      </c>
      <c r="E435" s="401" t="s">
        <v>20</v>
      </c>
      <c r="F435" s="401" t="s">
        <v>7</v>
      </c>
      <c r="G435" s="401" t="s">
        <v>63</v>
      </c>
      <c r="H435" s="401" t="s">
        <v>554</v>
      </c>
      <c r="I435" s="401"/>
      <c r="J435" s="401" t="s">
        <v>1489</v>
      </c>
      <c r="K435" s="401"/>
      <c r="L435" s="401">
        <v>74</v>
      </c>
      <c r="M435" s="401"/>
      <c r="N435" s="607">
        <f t="shared" si="6"/>
        <v>74</v>
      </c>
      <c r="O435" s="401"/>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M435" s="29"/>
    </row>
    <row r="436" spans="1:65">
      <c r="A436" s="401" t="s">
        <v>338</v>
      </c>
      <c r="B436" s="401" t="s">
        <v>338</v>
      </c>
      <c r="C436" s="401"/>
      <c r="D436" s="401">
        <v>2016</v>
      </c>
      <c r="E436" s="401" t="s">
        <v>20</v>
      </c>
      <c r="F436" s="401" t="s">
        <v>7</v>
      </c>
      <c r="G436" s="401" t="s">
        <v>63</v>
      </c>
      <c r="H436" s="401" t="s">
        <v>554</v>
      </c>
      <c r="I436" s="401"/>
      <c r="J436" s="401" t="s">
        <v>1040</v>
      </c>
      <c r="K436" s="401"/>
      <c r="L436" s="401"/>
      <c r="M436" s="401">
        <v>1</v>
      </c>
      <c r="N436" s="607">
        <f t="shared" si="6"/>
        <v>1</v>
      </c>
      <c r="O436" s="401"/>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M436" s="29"/>
    </row>
    <row r="437" spans="1:65">
      <c r="A437" s="401" t="s">
        <v>338</v>
      </c>
      <c r="B437" s="401" t="s">
        <v>338</v>
      </c>
      <c r="C437" s="401"/>
      <c r="D437" s="401">
        <v>2016</v>
      </c>
      <c r="E437" s="401" t="s">
        <v>20</v>
      </c>
      <c r="F437" s="401" t="s">
        <v>7</v>
      </c>
      <c r="G437" s="401" t="s">
        <v>63</v>
      </c>
      <c r="H437" s="401" t="s">
        <v>554</v>
      </c>
      <c r="I437" s="401"/>
      <c r="J437" s="401" t="s">
        <v>981</v>
      </c>
      <c r="K437" s="401"/>
      <c r="L437" s="401"/>
      <c r="M437" s="401">
        <v>5</v>
      </c>
      <c r="N437" s="607">
        <f t="shared" si="6"/>
        <v>5</v>
      </c>
      <c r="O437" s="401"/>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M437" s="29"/>
    </row>
    <row r="438" spans="1:65">
      <c r="A438" s="401" t="s">
        <v>338</v>
      </c>
      <c r="B438" s="401" t="s">
        <v>338</v>
      </c>
      <c r="C438" s="401"/>
      <c r="D438" s="401">
        <v>2016</v>
      </c>
      <c r="E438" s="401" t="s">
        <v>20</v>
      </c>
      <c r="F438" s="401" t="s">
        <v>7</v>
      </c>
      <c r="G438" s="401" t="s">
        <v>63</v>
      </c>
      <c r="H438" s="401" t="s">
        <v>554</v>
      </c>
      <c r="I438" s="401"/>
      <c r="J438" s="401" t="s">
        <v>1490</v>
      </c>
      <c r="K438" s="401"/>
      <c r="L438" s="401">
        <v>1</v>
      </c>
      <c r="M438" s="401">
        <v>21</v>
      </c>
      <c r="N438" s="607">
        <f t="shared" si="6"/>
        <v>22</v>
      </c>
      <c r="O438" s="401"/>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M438" s="29"/>
    </row>
    <row r="439" spans="1:65">
      <c r="A439" s="401" t="s">
        <v>338</v>
      </c>
      <c r="B439" s="401" t="s">
        <v>338</v>
      </c>
      <c r="C439" s="401"/>
      <c r="D439" s="401">
        <v>2016</v>
      </c>
      <c r="E439" s="401" t="s">
        <v>20</v>
      </c>
      <c r="F439" s="401" t="s">
        <v>7</v>
      </c>
      <c r="G439" s="401" t="s">
        <v>63</v>
      </c>
      <c r="H439" s="401" t="s">
        <v>554</v>
      </c>
      <c r="I439" s="401"/>
      <c r="J439" s="401" t="s">
        <v>1014</v>
      </c>
      <c r="K439" s="401"/>
      <c r="L439" s="401">
        <v>904</v>
      </c>
      <c r="M439" s="401">
        <v>1220</v>
      </c>
      <c r="N439" s="607">
        <f t="shared" si="6"/>
        <v>2124</v>
      </c>
      <c r="O439" s="401"/>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M439" s="29"/>
    </row>
    <row r="440" spans="1:65">
      <c r="A440" s="401" t="s">
        <v>338</v>
      </c>
      <c r="B440" s="401" t="s">
        <v>338</v>
      </c>
      <c r="C440" s="401"/>
      <c r="D440" s="401">
        <v>2016</v>
      </c>
      <c r="E440" s="401" t="s">
        <v>20</v>
      </c>
      <c r="F440" s="401" t="s">
        <v>7</v>
      </c>
      <c r="G440" s="401" t="s">
        <v>63</v>
      </c>
      <c r="H440" s="401" t="s">
        <v>554</v>
      </c>
      <c r="I440" s="401"/>
      <c r="J440" s="401" t="s">
        <v>1019</v>
      </c>
      <c r="K440" s="401"/>
      <c r="L440" s="401"/>
      <c r="M440" s="401">
        <v>173</v>
      </c>
      <c r="N440" s="607">
        <f t="shared" si="6"/>
        <v>173</v>
      </c>
      <c r="O440" s="401"/>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M440" s="29"/>
    </row>
    <row r="441" spans="1:65">
      <c r="A441" s="401" t="s">
        <v>338</v>
      </c>
      <c r="B441" s="401" t="s">
        <v>338</v>
      </c>
      <c r="C441" s="401"/>
      <c r="D441" s="401">
        <v>2016</v>
      </c>
      <c r="E441" s="401" t="s">
        <v>20</v>
      </c>
      <c r="F441" s="401" t="s">
        <v>7</v>
      </c>
      <c r="G441" s="401" t="s">
        <v>63</v>
      </c>
      <c r="H441" s="401" t="s">
        <v>554</v>
      </c>
      <c r="I441" s="401"/>
      <c r="J441" s="401" t="s">
        <v>1029</v>
      </c>
      <c r="K441" s="401"/>
      <c r="L441" s="401">
        <v>30</v>
      </c>
      <c r="M441" s="401">
        <v>690</v>
      </c>
      <c r="N441" s="607">
        <f t="shared" ref="N441:N504" si="7">K441+L441+M441</f>
        <v>720</v>
      </c>
      <c r="O441" s="401"/>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M441" s="29"/>
    </row>
    <row r="442" spans="1:65">
      <c r="A442" s="401" t="s">
        <v>338</v>
      </c>
      <c r="B442" s="401" t="s">
        <v>338</v>
      </c>
      <c r="C442" s="401"/>
      <c r="D442" s="401">
        <v>2016</v>
      </c>
      <c r="E442" s="401" t="s">
        <v>20</v>
      </c>
      <c r="F442" s="401" t="s">
        <v>7</v>
      </c>
      <c r="G442" s="401" t="s">
        <v>63</v>
      </c>
      <c r="H442" s="401" t="s">
        <v>555</v>
      </c>
      <c r="I442" s="401"/>
      <c r="J442" s="401" t="s">
        <v>1012</v>
      </c>
      <c r="K442" s="401"/>
      <c r="L442" s="401">
        <v>287</v>
      </c>
      <c r="M442" s="401"/>
      <c r="N442" s="607">
        <f t="shared" si="7"/>
        <v>287</v>
      </c>
      <c r="O442" s="401"/>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M442" s="29"/>
    </row>
    <row r="443" spans="1:65">
      <c r="A443" s="401" t="s">
        <v>338</v>
      </c>
      <c r="B443" s="401" t="s">
        <v>338</v>
      </c>
      <c r="C443" s="401"/>
      <c r="D443" s="401">
        <v>2016</v>
      </c>
      <c r="E443" s="401" t="s">
        <v>20</v>
      </c>
      <c r="F443" s="401" t="s">
        <v>7</v>
      </c>
      <c r="G443" s="401" t="s">
        <v>63</v>
      </c>
      <c r="H443" s="401" t="s">
        <v>555</v>
      </c>
      <c r="I443" s="401"/>
      <c r="J443" s="401" t="s">
        <v>1489</v>
      </c>
      <c r="K443" s="401"/>
      <c r="L443" s="401">
        <v>53</v>
      </c>
      <c r="M443" s="401">
        <v>64</v>
      </c>
      <c r="N443" s="607">
        <f t="shared" si="7"/>
        <v>117</v>
      </c>
      <c r="O443" s="401"/>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M443" s="29"/>
    </row>
    <row r="444" spans="1:65">
      <c r="A444" s="401" t="s">
        <v>338</v>
      </c>
      <c r="B444" s="401" t="s">
        <v>338</v>
      </c>
      <c r="C444" s="401"/>
      <c r="D444" s="401">
        <v>2016</v>
      </c>
      <c r="E444" s="401" t="s">
        <v>20</v>
      </c>
      <c r="F444" s="401" t="s">
        <v>7</v>
      </c>
      <c r="G444" s="401" t="s">
        <v>63</v>
      </c>
      <c r="H444" s="401" t="s">
        <v>555</v>
      </c>
      <c r="I444" s="401"/>
      <c r="J444" s="401" t="s">
        <v>1040</v>
      </c>
      <c r="K444" s="401"/>
      <c r="L444" s="401"/>
      <c r="M444" s="401">
        <v>6</v>
      </c>
      <c r="N444" s="607">
        <f t="shared" si="7"/>
        <v>6</v>
      </c>
      <c r="O444" s="401"/>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M444" s="29"/>
    </row>
    <row r="445" spans="1:65">
      <c r="A445" s="401" t="s">
        <v>338</v>
      </c>
      <c r="B445" s="401" t="s">
        <v>338</v>
      </c>
      <c r="C445" s="401"/>
      <c r="D445" s="401">
        <v>2016</v>
      </c>
      <c r="E445" s="401" t="s">
        <v>20</v>
      </c>
      <c r="F445" s="401" t="s">
        <v>7</v>
      </c>
      <c r="G445" s="401" t="s">
        <v>63</v>
      </c>
      <c r="H445" s="401" t="s">
        <v>555</v>
      </c>
      <c r="I445" s="401"/>
      <c r="J445" s="401" t="s">
        <v>981</v>
      </c>
      <c r="K445" s="401"/>
      <c r="L445" s="401"/>
      <c r="M445" s="401">
        <v>15</v>
      </c>
      <c r="N445" s="607">
        <f t="shared" si="7"/>
        <v>15</v>
      </c>
      <c r="O445" s="401"/>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M445" s="29"/>
    </row>
    <row r="446" spans="1:65">
      <c r="A446" s="401" t="s">
        <v>338</v>
      </c>
      <c r="B446" s="401" t="s">
        <v>338</v>
      </c>
      <c r="C446" s="401"/>
      <c r="D446" s="401">
        <v>2016</v>
      </c>
      <c r="E446" s="401" t="s">
        <v>20</v>
      </c>
      <c r="F446" s="401" t="s">
        <v>7</v>
      </c>
      <c r="G446" s="401" t="s">
        <v>63</v>
      </c>
      <c r="H446" s="401" t="s">
        <v>555</v>
      </c>
      <c r="I446" s="401"/>
      <c r="J446" s="401" t="s">
        <v>1490</v>
      </c>
      <c r="K446" s="401"/>
      <c r="L446" s="401">
        <v>102</v>
      </c>
      <c r="M446" s="401"/>
      <c r="N446" s="607">
        <f t="shared" si="7"/>
        <v>102</v>
      </c>
      <c r="O446" s="401"/>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M446" s="29"/>
    </row>
    <row r="447" spans="1:65">
      <c r="A447" s="401" t="s">
        <v>338</v>
      </c>
      <c r="B447" s="401" t="s">
        <v>338</v>
      </c>
      <c r="C447" s="401"/>
      <c r="D447" s="401">
        <v>2016</v>
      </c>
      <c r="E447" s="401" t="s">
        <v>20</v>
      </c>
      <c r="F447" s="401" t="s">
        <v>7</v>
      </c>
      <c r="G447" s="401" t="s">
        <v>63</v>
      </c>
      <c r="H447" s="401" t="s">
        <v>555</v>
      </c>
      <c r="I447" s="401"/>
      <c r="J447" s="401" t="s">
        <v>1014</v>
      </c>
      <c r="K447" s="401"/>
      <c r="L447" s="401">
        <v>216</v>
      </c>
      <c r="M447" s="401"/>
      <c r="N447" s="607">
        <f t="shared" si="7"/>
        <v>216</v>
      </c>
      <c r="O447" s="401"/>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M447" s="29"/>
    </row>
    <row r="448" spans="1:65">
      <c r="A448" s="401" t="s">
        <v>338</v>
      </c>
      <c r="B448" s="401" t="s">
        <v>338</v>
      </c>
      <c r="C448" s="401"/>
      <c r="D448" s="401">
        <v>2016</v>
      </c>
      <c r="E448" s="401" t="s">
        <v>20</v>
      </c>
      <c r="F448" s="401" t="s">
        <v>7</v>
      </c>
      <c r="G448" s="401" t="s">
        <v>63</v>
      </c>
      <c r="H448" s="401" t="s">
        <v>555</v>
      </c>
      <c r="I448" s="401"/>
      <c r="J448" s="401" t="s">
        <v>989</v>
      </c>
      <c r="K448" s="401"/>
      <c r="L448" s="401"/>
      <c r="M448" s="401">
        <v>134</v>
      </c>
      <c r="N448" s="607">
        <f t="shared" si="7"/>
        <v>134</v>
      </c>
      <c r="O448" s="401"/>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M448" s="29"/>
    </row>
    <row r="449" spans="1:65">
      <c r="A449" s="401" t="s">
        <v>338</v>
      </c>
      <c r="B449" s="401" t="s">
        <v>338</v>
      </c>
      <c r="C449" s="401"/>
      <c r="D449" s="401">
        <v>2016</v>
      </c>
      <c r="E449" s="401" t="s">
        <v>20</v>
      </c>
      <c r="F449" s="401" t="s">
        <v>7</v>
      </c>
      <c r="G449" s="401" t="s">
        <v>63</v>
      </c>
      <c r="H449" s="401" t="s">
        <v>555</v>
      </c>
      <c r="I449" s="401"/>
      <c r="J449" s="401" t="s">
        <v>1029</v>
      </c>
      <c r="K449" s="401"/>
      <c r="L449" s="401">
        <v>3</v>
      </c>
      <c r="M449" s="401"/>
      <c r="N449" s="607">
        <f t="shared" si="7"/>
        <v>3</v>
      </c>
      <c r="O449" s="401"/>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M449" s="29"/>
    </row>
    <row r="450" spans="1:65">
      <c r="A450" s="401" t="s">
        <v>338</v>
      </c>
      <c r="B450" s="401" t="s">
        <v>338</v>
      </c>
      <c r="C450" s="401"/>
      <c r="D450" s="401">
        <v>2016</v>
      </c>
      <c r="E450" s="401" t="s">
        <v>20</v>
      </c>
      <c r="F450" s="401" t="s">
        <v>7</v>
      </c>
      <c r="G450" s="401" t="s">
        <v>63</v>
      </c>
      <c r="H450" s="401" t="s">
        <v>555</v>
      </c>
      <c r="I450" s="401"/>
      <c r="J450" s="401" t="s">
        <v>1044</v>
      </c>
      <c r="K450" s="401"/>
      <c r="L450" s="401">
        <v>1529</v>
      </c>
      <c r="M450" s="401"/>
      <c r="N450" s="607">
        <f t="shared" si="7"/>
        <v>1529</v>
      </c>
      <c r="O450" s="401"/>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M450" s="29"/>
    </row>
    <row r="451" spans="1:65">
      <c r="A451" s="401" t="s">
        <v>338</v>
      </c>
      <c r="B451" s="401" t="s">
        <v>338</v>
      </c>
      <c r="C451" s="401"/>
      <c r="D451" s="401">
        <v>2016</v>
      </c>
      <c r="E451" s="401" t="s">
        <v>20</v>
      </c>
      <c r="F451" s="401" t="s">
        <v>7</v>
      </c>
      <c r="G451" s="401" t="s">
        <v>63</v>
      </c>
      <c r="H451" s="401" t="s">
        <v>100</v>
      </c>
      <c r="I451" s="401"/>
      <c r="J451" s="401" t="s">
        <v>1012</v>
      </c>
      <c r="K451" s="401"/>
      <c r="L451" s="401">
        <v>2</v>
      </c>
      <c r="M451" s="401">
        <v>21</v>
      </c>
      <c r="N451" s="607">
        <f t="shared" si="7"/>
        <v>23</v>
      </c>
      <c r="O451" s="401"/>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M451" s="29"/>
    </row>
    <row r="452" spans="1:65">
      <c r="A452" s="401" t="s">
        <v>338</v>
      </c>
      <c r="B452" s="401" t="s">
        <v>338</v>
      </c>
      <c r="C452" s="401"/>
      <c r="D452" s="401">
        <v>2016</v>
      </c>
      <c r="E452" s="401" t="s">
        <v>20</v>
      </c>
      <c r="F452" s="401" t="s">
        <v>7</v>
      </c>
      <c r="G452" s="401" t="s">
        <v>63</v>
      </c>
      <c r="H452" s="401" t="s">
        <v>100</v>
      </c>
      <c r="I452" s="401"/>
      <c r="J452" s="401" t="s">
        <v>1489</v>
      </c>
      <c r="K452" s="401"/>
      <c r="L452" s="401">
        <v>72</v>
      </c>
      <c r="M452" s="401">
        <v>67</v>
      </c>
      <c r="N452" s="607">
        <f t="shared" si="7"/>
        <v>139</v>
      </c>
      <c r="O452" s="401"/>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M452" s="29"/>
    </row>
    <row r="453" spans="1:65">
      <c r="A453" s="401" t="s">
        <v>338</v>
      </c>
      <c r="B453" s="401" t="s">
        <v>338</v>
      </c>
      <c r="C453" s="401"/>
      <c r="D453" s="401">
        <v>2016</v>
      </c>
      <c r="E453" s="401" t="s">
        <v>20</v>
      </c>
      <c r="F453" s="401" t="s">
        <v>7</v>
      </c>
      <c r="G453" s="401" t="s">
        <v>63</v>
      </c>
      <c r="H453" s="401" t="s">
        <v>100</v>
      </c>
      <c r="I453" s="401"/>
      <c r="J453" s="401" t="s">
        <v>1040</v>
      </c>
      <c r="K453" s="401"/>
      <c r="L453" s="401"/>
      <c r="M453" s="401">
        <v>1</v>
      </c>
      <c r="N453" s="607">
        <f t="shared" si="7"/>
        <v>1</v>
      </c>
      <c r="O453" s="401"/>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M453" s="29"/>
    </row>
    <row r="454" spans="1:65">
      <c r="A454" s="401" t="s">
        <v>338</v>
      </c>
      <c r="B454" s="401" t="s">
        <v>338</v>
      </c>
      <c r="C454" s="401"/>
      <c r="D454" s="401">
        <v>2016</v>
      </c>
      <c r="E454" s="401" t="s">
        <v>20</v>
      </c>
      <c r="F454" s="401" t="s">
        <v>7</v>
      </c>
      <c r="G454" s="401" t="s">
        <v>63</v>
      </c>
      <c r="H454" s="401" t="s">
        <v>100</v>
      </c>
      <c r="I454" s="401"/>
      <c r="J454" s="401" t="s">
        <v>1490</v>
      </c>
      <c r="K454" s="401"/>
      <c r="L454" s="401">
        <v>31</v>
      </c>
      <c r="M454" s="401"/>
      <c r="N454" s="607">
        <f t="shared" si="7"/>
        <v>31</v>
      </c>
      <c r="O454" s="401"/>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M454" s="29"/>
    </row>
    <row r="455" spans="1:65">
      <c r="A455" s="401" t="s">
        <v>338</v>
      </c>
      <c r="B455" s="401" t="s">
        <v>338</v>
      </c>
      <c r="C455" s="401"/>
      <c r="D455" s="401">
        <v>2016</v>
      </c>
      <c r="E455" s="401" t="s">
        <v>20</v>
      </c>
      <c r="F455" s="401" t="s">
        <v>7</v>
      </c>
      <c r="G455" s="401" t="s">
        <v>63</v>
      </c>
      <c r="H455" s="401" t="s">
        <v>100</v>
      </c>
      <c r="I455" s="401"/>
      <c r="J455" s="401" t="s">
        <v>1014</v>
      </c>
      <c r="K455" s="401"/>
      <c r="L455" s="401">
        <v>213</v>
      </c>
      <c r="M455" s="401">
        <v>414</v>
      </c>
      <c r="N455" s="607">
        <f t="shared" si="7"/>
        <v>627</v>
      </c>
      <c r="O455" s="401"/>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M455" s="29"/>
    </row>
    <row r="456" spans="1:65">
      <c r="A456" s="401" t="s">
        <v>338</v>
      </c>
      <c r="B456" s="401" t="s">
        <v>338</v>
      </c>
      <c r="C456" s="401"/>
      <c r="D456" s="401">
        <v>2016</v>
      </c>
      <c r="E456" s="401" t="s">
        <v>20</v>
      </c>
      <c r="F456" s="401" t="s">
        <v>7</v>
      </c>
      <c r="G456" s="401" t="s">
        <v>63</v>
      </c>
      <c r="H456" s="401" t="s">
        <v>100</v>
      </c>
      <c r="I456" s="401"/>
      <c r="J456" s="401" t="s">
        <v>1019</v>
      </c>
      <c r="K456" s="401"/>
      <c r="L456" s="401"/>
      <c r="M456" s="401">
        <v>66</v>
      </c>
      <c r="N456" s="607">
        <f t="shared" si="7"/>
        <v>66</v>
      </c>
      <c r="O456" s="401"/>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M456" s="29"/>
    </row>
    <row r="457" spans="1:65">
      <c r="A457" s="401" t="s">
        <v>338</v>
      </c>
      <c r="B457" s="401" t="s">
        <v>338</v>
      </c>
      <c r="C457" s="401"/>
      <c r="D457" s="401">
        <v>2016</v>
      </c>
      <c r="E457" s="401" t="s">
        <v>20</v>
      </c>
      <c r="F457" s="401" t="s">
        <v>7</v>
      </c>
      <c r="G457" s="401" t="s">
        <v>63</v>
      </c>
      <c r="H457" s="401" t="s">
        <v>100</v>
      </c>
      <c r="I457" s="401"/>
      <c r="J457" s="401" t="s">
        <v>1029</v>
      </c>
      <c r="K457" s="401"/>
      <c r="L457" s="401">
        <v>85</v>
      </c>
      <c r="M457" s="401">
        <v>255</v>
      </c>
      <c r="N457" s="607">
        <f t="shared" si="7"/>
        <v>340</v>
      </c>
      <c r="O457" s="401"/>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M457" s="29"/>
    </row>
    <row r="458" spans="1:65">
      <c r="A458" s="401" t="s">
        <v>338</v>
      </c>
      <c r="B458" s="401" t="s">
        <v>338</v>
      </c>
      <c r="C458" s="401"/>
      <c r="D458" s="401">
        <v>2016</v>
      </c>
      <c r="E458" s="401" t="s">
        <v>20</v>
      </c>
      <c r="F458" s="401" t="s">
        <v>7</v>
      </c>
      <c r="G458" s="401" t="s">
        <v>63</v>
      </c>
      <c r="H458" s="401" t="s">
        <v>557</v>
      </c>
      <c r="I458" s="401"/>
      <c r="J458" s="401" t="s">
        <v>1489</v>
      </c>
      <c r="K458" s="401"/>
      <c r="L458" s="401">
        <v>1</v>
      </c>
      <c r="M458" s="401"/>
      <c r="N458" s="607">
        <f t="shared" si="7"/>
        <v>1</v>
      </c>
      <c r="O458" s="401"/>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M458" s="29"/>
    </row>
    <row r="459" spans="1:65">
      <c r="A459" s="401" t="s">
        <v>338</v>
      </c>
      <c r="B459" s="401" t="s">
        <v>338</v>
      </c>
      <c r="C459" s="401"/>
      <c r="D459" s="401">
        <v>2016</v>
      </c>
      <c r="E459" s="401" t="s">
        <v>20</v>
      </c>
      <c r="F459" s="401" t="s">
        <v>7</v>
      </c>
      <c r="G459" s="401" t="s">
        <v>63</v>
      </c>
      <c r="H459" s="401" t="s">
        <v>557</v>
      </c>
      <c r="I459" s="401"/>
      <c r="J459" s="401" t="s">
        <v>1040</v>
      </c>
      <c r="K459" s="401"/>
      <c r="L459" s="401"/>
      <c r="M459" s="401">
        <v>8</v>
      </c>
      <c r="N459" s="607">
        <f t="shared" si="7"/>
        <v>8</v>
      </c>
      <c r="O459" s="401"/>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M459" s="29"/>
    </row>
    <row r="460" spans="1:65">
      <c r="A460" s="401" t="s">
        <v>338</v>
      </c>
      <c r="B460" s="401" t="s">
        <v>338</v>
      </c>
      <c r="C460" s="401"/>
      <c r="D460" s="401">
        <v>2016</v>
      </c>
      <c r="E460" s="401" t="s">
        <v>20</v>
      </c>
      <c r="F460" s="401" t="s">
        <v>7</v>
      </c>
      <c r="G460" s="401" t="s">
        <v>63</v>
      </c>
      <c r="H460" s="401" t="s">
        <v>557</v>
      </c>
      <c r="I460" s="401"/>
      <c r="J460" s="401" t="s">
        <v>1014</v>
      </c>
      <c r="K460" s="401"/>
      <c r="L460" s="401">
        <v>498</v>
      </c>
      <c r="M460" s="401"/>
      <c r="N460" s="607">
        <f t="shared" si="7"/>
        <v>498</v>
      </c>
      <c r="O460" s="401"/>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M460" s="29"/>
    </row>
    <row r="461" spans="1:65">
      <c r="A461" s="401" t="s">
        <v>338</v>
      </c>
      <c r="B461" s="401" t="s">
        <v>338</v>
      </c>
      <c r="C461" s="401"/>
      <c r="D461" s="401">
        <v>2016</v>
      </c>
      <c r="E461" s="401" t="s">
        <v>20</v>
      </c>
      <c r="F461" s="401" t="s">
        <v>7</v>
      </c>
      <c r="G461" s="401" t="s">
        <v>63</v>
      </c>
      <c r="H461" s="401" t="s">
        <v>557</v>
      </c>
      <c r="I461" s="401"/>
      <c r="J461" s="401" t="s">
        <v>1029</v>
      </c>
      <c r="K461" s="401"/>
      <c r="L461" s="401">
        <v>2</v>
      </c>
      <c r="M461" s="401"/>
      <c r="N461" s="607">
        <f t="shared" si="7"/>
        <v>2</v>
      </c>
      <c r="O461" s="401"/>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M461" s="29"/>
    </row>
    <row r="462" spans="1:65">
      <c r="A462" s="401" t="s">
        <v>338</v>
      </c>
      <c r="B462" s="401" t="s">
        <v>338</v>
      </c>
      <c r="C462" s="401"/>
      <c r="D462" s="401">
        <v>2016</v>
      </c>
      <c r="E462" s="401" t="s">
        <v>20</v>
      </c>
      <c r="F462" s="401" t="s">
        <v>7</v>
      </c>
      <c r="G462" s="401" t="s">
        <v>63</v>
      </c>
      <c r="H462" s="401" t="s">
        <v>558</v>
      </c>
      <c r="I462" s="401"/>
      <c r="J462" s="401" t="s">
        <v>1012</v>
      </c>
      <c r="K462" s="401"/>
      <c r="L462" s="401"/>
      <c r="M462" s="401">
        <v>97</v>
      </c>
      <c r="N462" s="607">
        <f t="shared" si="7"/>
        <v>97</v>
      </c>
      <c r="O462" s="401"/>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M462" s="29"/>
    </row>
    <row r="463" spans="1:65">
      <c r="A463" s="401" t="s">
        <v>338</v>
      </c>
      <c r="B463" s="401" t="s">
        <v>338</v>
      </c>
      <c r="C463" s="401"/>
      <c r="D463" s="401">
        <v>2016</v>
      </c>
      <c r="E463" s="401" t="s">
        <v>20</v>
      </c>
      <c r="F463" s="401" t="s">
        <v>7</v>
      </c>
      <c r="G463" s="401" t="s">
        <v>63</v>
      </c>
      <c r="H463" s="401" t="s">
        <v>558</v>
      </c>
      <c r="I463" s="401"/>
      <c r="J463" s="401" t="s">
        <v>1489</v>
      </c>
      <c r="K463" s="401"/>
      <c r="L463" s="401">
        <v>1</v>
      </c>
      <c r="M463" s="401"/>
      <c r="N463" s="607">
        <f t="shared" si="7"/>
        <v>1</v>
      </c>
      <c r="O463" s="401"/>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M463" s="29"/>
    </row>
    <row r="464" spans="1:65">
      <c r="A464" s="401" t="s">
        <v>338</v>
      </c>
      <c r="B464" s="401" t="s">
        <v>338</v>
      </c>
      <c r="C464" s="401"/>
      <c r="D464" s="401">
        <v>2016</v>
      </c>
      <c r="E464" s="401" t="s">
        <v>20</v>
      </c>
      <c r="F464" s="401" t="s">
        <v>7</v>
      </c>
      <c r="G464" s="401" t="s">
        <v>63</v>
      </c>
      <c r="H464" s="401" t="s">
        <v>558</v>
      </c>
      <c r="I464" s="401"/>
      <c r="J464" s="401" t="s">
        <v>1490</v>
      </c>
      <c r="K464" s="401"/>
      <c r="L464" s="401">
        <v>26</v>
      </c>
      <c r="M464" s="401"/>
      <c r="N464" s="607">
        <f t="shared" si="7"/>
        <v>26</v>
      </c>
      <c r="O464" s="401"/>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M464" s="29"/>
    </row>
    <row r="465" spans="1:65">
      <c r="A465" s="401" t="s">
        <v>338</v>
      </c>
      <c r="B465" s="401" t="s">
        <v>338</v>
      </c>
      <c r="C465" s="401"/>
      <c r="D465" s="401">
        <v>2016</v>
      </c>
      <c r="E465" s="401" t="s">
        <v>20</v>
      </c>
      <c r="F465" s="401" t="s">
        <v>7</v>
      </c>
      <c r="G465" s="401" t="s">
        <v>63</v>
      </c>
      <c r="H465" s="401" t="s">
        <v>558</v>
      </c>
      <c r="I465" s="401"/>
      <c r="J465" s="401" t="s">
        <v>1014</v>
      </c>
      <c r="K465" s="401"/>
      <c r="L465" s="401">
        <v>121</v>
      </c>
      <c r="M465" s="401">
        <v>1198</v>
      </c>
      <c r="N465" s="607">
        <f t="shared" si="7"/>
        <v>1319</v>
      </c>
      <c r="O465" s="401"/>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M465" s="29"/>
    </row>
    <row r="466" spans="1:65">
      <c r="A466" s="401" t="s">
        <v>338</v>
      </c>
      <c r="B466" s="401" t="s">
        <v>338</v>
      </c>
      <c r="C466" s="401"/>
      <c r="D466" s="401">
        <v>2016</v>
      </c>
      <c r="E466" s="401" t="s">
        <v>20</v>
      </c>
      <c r="F466" s="401" t="s">
        <v>7</v>
      </c>
      <c r="G466" s="401" t="s">
        <v>63</v>
      </c>
      <c r="H466" s="401" t="s">
        <v>558</v>
      </c>
      <c r="I466" s="401"/>
      <c r="J466" s="401" t="s">
        <v>1019</v>
      </c>
      <c r="K466" s="401"/>
      <c r="L466" s="401"/>
      <c r="M466" s="401">
        <v>213</v>
      </c>
      <c r="N466" s="607">
        <f t="shared" si="7"/>
        <v>213</v>
      </c>
      <c r="O466" s="401"/>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M466" s="29"/>
    </row>
    <row r="467" spans="1:65">
      <c r="A467" s="401" t="s">
        <v>338</v>
      </c>
      <c r="B467" s="401" t="s">
        <v>338</v>
      </c>
      <c r="C467" s="401"/>
      <c r="D467" s="401">
        <v>2016</v>
      </c>
      <c r="E467" s="401" t="s">
        <v>20</v>
      </c>
      <c r="F467" s="401" t="s">
        <v>7</v>
      </c>
      <c r="G467" s="401" t="s">
        <v>63</v>
      </c>
      <c r="H467" s="401" t="s">
        <v>558</v>
      </c>
      <c r="I467" s="401"/>
      <c r="J467" s="401" t="s">
        <v>1029</v>
      </c>
      <c r="K467" s="401"/>
      <c r="L467" s="401"/>
      <c r="M467" s="401">
        <v>21</v>
      </c>
      <c r="N467" s="607">
        <f t="shared" si="7"/>
        <v>21</v>
      </c>
      <c r="O467" s="401"/>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M467" s="29"/>
    </row>
    <row r="468" spans="1:65">
      <c r="A468" s="401" t="s">
        <v>338</v>
      </c>
      <c r="B468" s="401" t="s">
        <v>338</v>
      </c>
      <c r="C468" s="401"/>
      <c r="D468" s="401">
        <v>2016</v>
      </c>
      <c r="E468" s="401" t="s">
        <v>20</v>
      </c>
      <c r="F468" s="401" t="s">
        <v>7</v>
      </c>
      <c r="G468" s="401" t="s">
        <v>63</v>
      </c>
      <c r="H468" s="401" t="s">
        <v>558</v>
      </c>
      <c r="I468" s="401"/>
      <c r="J468" s="401" t="s">
        <v>1030</v>
      </c>
      <c r="K468" s="401"/>
      <c r="L468" s="401"/>
      <c r="M468" s="401">
        <v>129</v>
      </c>
      <c r="N468" s="607">
        <f t="shared" si="7"/>
        <v>129</v>
      </c>
      <c r="O468" s="401"/>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M468" s="29"/>
    </row>
    <row r="469" spans="1:65">
      <c r="A469" s="401" t="s">
        <v>338</v>
      </c>
      <c r="B469" s="401" t="s">
        <v>338</v>
      </c>
      <c r="C469" s="401"/>
      <c r="D469" s="401">
        <v>2016</v>
      </c>
      <c r="E469" s="401" t="s">
        <v>20</v>
      </c>
      <c r="F469" s="401" t="s">
        <v>7</v>
      </c>
      <c r="G469" s="401" t="s">
        <v>63</v>
      </c>
      <c r="H469" s="401" t="s">
        <v>560</v>
      </c>
      <c r="I469" s="401"/>
      <c r="J469" s="401" t="s">
        <v>1012</v>
      </c>
      <c r="K469" s="401"/>
      <c r="L469" s="401">
        <v>3</v>
      </c>
      <c r="M469" s="401">
        <v>1</v>
      </c>
      <c r="N469" s="607">
        <f t="shared" si="7"/>
        <v>4</v>
      </c>
      <c r="O469" s="401"/>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M469" s="29"/>
    </row>
    <row r="470" spans="1:65">
      <c r="A470" s="401" t="s">
        <v>338</v>
      </c>
      <c r="B470" s="401" t="s">
        <v>338</v>
      </c>
      <c r="C470" s="401"/>
      <c r="D470" s="401">
        <v>2016</v>
      </c>
      <c r="E470" s="401" t="s">
        <v>20</v>
      </c>
      <c r="F470" s="401" t="s">
        <v>7</v>
      </c>
      <c r="G470" s="401" t="s">
        <v>63</v>
      </c>
      <c r="H470" s="401" t="s">
        <v>560</v>
      </c>
      <c r="I470" s="401"/>
      <c r="J470" s="401" t="s">
        <v>1489</v>
      </c>
      <c r="K470" s="401"/>
      <c r="L470" s="401"/>
      <c r="M470" s="401">
        <v>70</v>
      </c>
      <c r="N470" s="607">
        <f t="shared" si="7"/>
        <v>70</v>
      </c>
      <c r="O470" s="401"/>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M470" s="29"/>
    </row>
    <row r="471" spans="1:65">
      <c r="A471" s="401" t="s">
        <v>338</v>
      </c>
      <c r="B471" s="401" t="s">
        <v>338</v>
      </c>
      <c r="C471" s="401"/>
      <c r="D471" s="401">
        <v>2016</v>
      </c>
      <c r="E471" s="401" t="s">
        <v>20</v>
      </c>
      <c r="F471" s="401" t="s">
        <v>7</v>
      </c>
      <c r="G471" s="401" t="s">
        <v>63</v>
      </c>
      <c r="H471" s="401" t="s">
        <v>560</v>
      </c>
      <c r="I471" s="401"/>
      <c r="J471" s="401" t="s">
        <v>1014</v>
      </c>
      <c r="K471" s="401"/>
      <c r="L471" s="401">
        <v>25</v>
      </c>
      <c r="M471" s="401">
        <v>185</v>
      </c>
      <c r="N471" s="607">
        <f t="shared" si="7"/>
        <v>210</v>
      </c>
      <c r="O471" s="401"/>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M471" s="29"/>
    </row>
    <row r="472" spans="1:65">
      <c r="A472" s="401" t="s">
        <v>338</v>
      </c>
      <c r="B472" s="401" t="s">
        <v>338</v>
      </c>
      <c r="C472" s="401"/>
      <c r="D472" s="401">
        <v>2016</v>
      </c>
      <c r="E472" s="401" t="s">
        <v>20</v>
      </c>
      <c r="F472" s="401" t="s">
        <v>7</v>
      </c>
      <c r="G472" s="401" t="s">
        <v>63</v>
      </c>
      <c r="H472" s="401" t="s">
        <v>563</v>
      </c>
      <c r="I472" s="401"/>
      <c r="J472" s="401" t="s">
        <v>1014</v>
      </c>
      <c r="K472" s="401"/>
      <c r="L472" s="401">
        <v>2</v>
      </c>
      <c r="M472" s="401"/>
      <c r="N472" s="607">
        <f t="shared" si="7"/>
        <v>2</v>
      </c>
      <c r="O472" s="401"/>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M472" s="29"/>
    </row>
    <row r="473" spans="1:65">
      <c r="A473" s="401" t="s">
        <v>338</v>
      </c>
      <c r="B473" s="401" t="s">
        <v>338</v>
      </c>
      <c r="C473" s="401"/>
      <c r="D473" s="401">
        <v>2016</v>
      </c>
      <c r="E473" s="401" t="s">
        <v>20</v>
      </c>
      <c r="F473" s="401" t="s">
        <v>7</v>
      </c>
      <c r="G473" s="401" t="s">
        <v>63</v>
      </c>
      <c r="H473" s="401" t="s">
        <v>564</v>
      </c>
      <c r="I473" s="401"/>
      <c r="J473" s="401" t="s">
        <v>1014</v>
      </c>
      <c r="K473" s="401"/>
      <c r="L473" s="401">
        <v>31</v>
      </c>
      <c r="M473" s="401"/>
      <c r="N473" s="607">
        <f t="shared" si="7"/>
        <v>31</v>
      </c>
      <c r="O473" s="401"/>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M473" s="29"/>
    </row>
    <row r="474" spans="1:65">
      <c r="A474" s="401" t="s">
        <v>338</v>
      </c>
      <c r="B474" s="401" t="s">
        <v>338</v>
      </c>
      <c r="C474" s="401"/>
      <c r="D474" s="401">
        <v>2016</v>
      </c>
      <c r="E474" s="401" t="s">
        <v>20</v>
      </c>
      <c r="F474" s="401" t="s">
        <v>7</v>
      </c>
      <c r="G474" s="401" t="s">
        <v>63</v>
      </c>
      <c r="H474" s="401" t="s">
        <v>565</v>
      </c>
      <c r="I474" s="401"/>
      <c r="J474" s="401" t="s">
        <v>1014</v>
      </c>
      <c r="K474" s="401"/>
      <c r="L474" s="401">
        <v>19</v>
      </c>
      <c r="M474" s="401"/>
      <c r="N474" s="607">
        <f t="shared" si="7"/>
        <v>19</v>
      </c>
      <c r="O474" s="401"/>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M474" s="29"/>
    </row>
    <row r="475" spans="1:65">
      <c r="A475" s="401" t="s">
        <v>338</v>
      </c>
      <c r="B475" s="401" t="s">
        <v>338</v>
      </c>
      <c r="C475" s="401"/>
      <c r="D475" s="401">
        <v>2016</v>
      </c>
      <c r="E475" s="401" t="s">
        <v>20</v>
      </c>
      <c r="F475" s="401" t="s">
        <v>7</v>
      </c>
      <c r="G475" s="401" t="s">
        <v>63</v>
      </c>
      <c r="H475" s="401" t="s">
        <v>1533</v>
      </c>
      <c r="I475" s="401"/>
      <c r="J475" s="401" t="s">
        <v>1044</v>
      </c>
      <c r="K475" s="401"/>
      <c r="L475" s="401">
        <v>9</v>
      </c>
      <c r="M475" s="401"/>
      <c r="N475" s="607">
        <f t="shared" si="7"/>
        <v>9</v>
      </c>
      <c r="O475" s="401"/>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M475" s="29"/>
    </row>
    <row r="476" spans="1:65">
      <c r="A476" s="401" t="s">
        <v>338</v>
      </c>
      <c r="B476" s="401" t="s">
        <v>338</v>
      </c>
      <c r="C476" s="401"/>
      <c r="D476" s="401">
        <v>2016</v>
      </c>
      <c r="E476" s="401" t="s">
        <v>20</v>
      </c>
      <c r="F476" s="401" t="s">
        <v>7</v>
      </c>
      <c r="G476" s="401" t="s">
        <v>63</v>
      </c>
      <c r="H476" s="401" t="s">
        <v>96</v>
      </c>
      <c r="I476" s="401"/>
      <c r="J476" s="401" t="s">
        <v>1489</v>
      </c>
      <c r="K476" s="401"/>
      <c r="L476" s="401">
        <v>2</v>
      </c>
      <c r="M476" s="401"/>
      <c r="N476" s="607">
        <f t="shared" si="7"/>
        <v>2</v>
      </c>
      <c r="O476" s="401"/>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M476" s="29"/>
    </row>
    <row r="477" spans="1:65">
      <c r="A477" s="401" t="s">
        <v>338</v>
      </c>
      <c r="B477" s="401" t="s">
        <v>338</v>
      </c>
      <c r="C477" s="401"/>
      <c r="D477" s="401">
        <v>2016</v>
      </c>
      <c r="E477" s="401" t="s">
        <v>20</v>
      </c>
      <c r="F477" s="401" t="s">
        <v>7</v>
      </c>
      <c r="G477" s="401" t="s">
        <v>63</v>
      </c>
      <c r="H477" s="401" t="s">
        <v>96</v>
      </c>
      <c r="I477" s="401"/>
      <c r="J477" s="401" t="s">
        <v>1490</v>
      </c>
      <c r="K477" s="401"/>
      <c r="L477" s="401"/>
      <c r="M477" s="401">
        <v>846</v>
      </c>
      <c r="N477" s="607">
        <f t="shared" si="7"/>
        <v>846</v>
      </c>
      <c r="O477" s="401"/>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M477" s="29"/>
    </row>
    <row r="478" spans="1:65">
      <c r="A478" s="401" t="s">
        <v>338</v>
      </c>
      <c r="B478" s="401" t="s">
        <v>338</v>
      </c>
      <c r="C478" s="401"/>
      <c r="D478" s="401">
        <v>2016</v>
      </c>
      <c r="E478" s="401" t="s">
        <v>20</v>
      </c>
      <c r="F478" s="401" t="s">
        <v>7</v>
      </c>
      <c r="G478" s="401" t="s">
        <v>63</v>
      </c>
      <c r="H478" s="401" t="s">
        <v>96</v>
      </c>
      <c r="I478" s="401"/>
      <c r="J478" s="401" t="s">
        <v>1014</v>
      </c>
      <c r="K478" s="401"/>
      <c r="L478" s="401">
        <v>1517</v>
      </c>
      <c r="M478" s="401">
        <v>3217</v>
      </c>
      <c r="N478" s="607">
        <f t="shared" si="7"/>
        <v>4734</v>
      </c>
      <c r="O478" s="401"/>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M478" s="29"/>
    </row>
    <row r="479" spans="1:65">
      <c r="A479" s="401"/>
      <c r="B479" s="401"/>
      <c r="C479" s="401"/>
      <c r="D479" s="401">
        <v>2016</v>
      </c>
      <c r="E479" s="401" t="s">
        <v>20</v>
      </c>
      <c r="F479" s="401" t="s">
        <v>7</v>
      </c>
      <c r="G479" s="401" t="s">
        <v>63</v>
      </c>
      <c r="H479" s="401" t="s">
        <v>1547</v>
      </c>
      <c r="I479" s="401"/>
      <c r="J479" s="401" t="s">
        <v>1044</v>
      </c>
      <c r="K479" s="401"/>
      <c r="L479" s="401">
        <v>18</v>
      </c>
      <c r="M479" s="401"/>
      <c r="N479" s="607">
        <f t="shared" si="7"/>
        <v>18</v>
      </c>
      <c r="O479" s="401"/>
    </row>
    <row r="480" spans="1:65">
      <c r="A480" s="401"/>
      <c r="B480" s="401"/>
      <c r="C480" s="401"/>
      <c r="D480" s="401">
        <v>2016</v>
      </c>
      <c r="E480" s="401" t="s">
        <v>20</v>
      </c>
      <c r="F480" s="401" t="s">
        <v>7</v>
      </c>
      <c r="G480" s="401" t="s">
        <v>63</v>
      </c>
      <c r="H480" s="401" t="s">
        <v>1548</v>
      </c>
      <c r="I480" s="401"/>
      <c r="J480" s="401" t="s">
        <v>989</v>
      </c>
      <c r="K480" s="401"/>
      <c r="L480" s="401"/>
      <c r="M480" s="401">
        <v>1</v>
      </c>
      <c r="N480" s="607">
        <f t="shared" si="7"/>
        <v>1</v>
      </c>
      <c r="O480" s="401"/>
    </row>
    <row r="481" spans="1:15">
      <c r="A481" s="401"/>
      <c r="B481" s="401"/>
      <c r="C481" s="401"/>
      <c r="D481" s="401">
        <v>2016</v>
      </c>
      <c r="E481" s="401" t="s">
        <v>20</v>
      </c>
      <c r="F481" s="401" t="s">
        <v>7</v>
      </c>
      <c r="G481" s="401" t="s">
        <v>63</v>
      </c>
      <c r="H481" s="401" t="s">
        <v>1549</v>
      </c>
      <c r="I481" s="401"/>
      <c r="J481" s="401" t="s">
        <v>1044</v>
      </c>
      <c r="K481" s="401"/>
      <c r="L481" s="401">
        <v>4</v>
      </c>
      <c r="M481" s="401"/>
      <c r="N481" s="607">
        <f t="shared" si="7"/>
        <v>4</v>
      </c>
      <c r="O481" s="401"/>
    </row>
    <row r="482" spans="1:15">
      <c r="A482" s="401"/>
      <c r="B482" s="401"/>
      <c r="C482" s="401"/>
      <c r="D482" s="401">
        <v>2016</v>
      </c>
      <c r="E482" s="401" t="s">
        <v>20</v>
      </c>
      <c r="F482" s="401" t="s">
        <v>7</v>
      </c>
      <c r="G482" s="401" t="s">
        <v>63</v>
      </c>
      <c r="H482" s="401" t="s">
        <v>578</v>
      </c>
      <c r="I482" s="401"/>
      <c r="J482" s="401" t="s">
        <v>1014</v>
      </c>
      <c r="K482" s="401"/>
      <c r="L482" s="401">
        <v>76</v>
      </c>
      <c r="M482" s="401"/>
      <c r="N482" s="607">
        <f t="shared" si="7"/>
        <v>76</v>
      </c>
      <c r="O482" s="401"/>
    </row>
    <row r="483" spans="1:15">
      <c r="A483" s="401"/>
      <c r="B483" s="401"/>
      <c r="C483" s="401"/>
      <c r="D483" s="401">
        <v>2016</v>
      </c>
      <c r="E483" s="401" t="s">
        <v>20</v>
      </c>
      <c r="F483" s="401" t="s">
        <v>7</v>
      </c>
      <c r="G483" s="401" t="s">
        <v>63</v>
      </c>
      <c r="H483" s="401" t="s">
        <v>580</v>
      </c>
      <c r="I483" s="401"/>
      <c r="J483" s="401" t="s">
        <v>1044</v>
      </c>
      <c r="K483" s="401"/>
      <c r="L483" s="401">
        <v>6</v>
      </c>
      <c r="M483" s="401"/>
      <c r="N483" s="607">
        <f t="shared" si="7"/>
        <v>6</v>
      </c>
      <c r="O483" s="401"/>
    </row>
    <row r="484" spans="1:15">
      <c r="A484" s="401"/>
      <c r="B484" s="401"/>
      <c r="C484" s="401"/>
      <c r="D484" s="401">
        <v>2016</v>
      </c>
      <c r="E484" s="401" t="s">
        <v>20</v>
      </c>
      <c r="F484" s="401" t="s">
        <v>7</v>
      </c>
      <c r="G484" s="401" t="s">
        <v>63</v>
      </c>
      <c r="H484" s="401" t="s">
        <v>83</v>
      </c>
      <c r="I484" s="401"/>
      <c r="J484" s="401" t="s">
        <v>1012</v>
      </c>
      <c r="K484" s="401"/>
      <c r="L484" s="401">
        <v>320</v>
      </c>
      <c r="M484" s="401">
        <v>2870</v>
      </c>
      <c r="N484" s="607">
        <f t="shared" si="7"/>
        <v>3190</v>
      </c>
      <c r="O484" s="401"/>
    </row>
    <row r="485" spans="1:15">
      <c r="A485" s="401"/>
      <c r="B485" s="401"/>
      <c r="C485" s="401"/>
      <c r="D485" s="401">
        <v>2016</v>
      </c>
      <c r="E485" s="401" t="s">
        <v>20</v>
      </c>
      <c r="F485" s="401" t="s">
        <v>7</v>
      </c>
      <c r="G485" s="401" t="s">
        <v>63</v>
      </c>
      <c r="H485" s="401" t="s">
        <v>83</v>
      </c>
      <c r="I485" s="401"/>
      <c r="J485" s="401" t="s">
        <v>1024</v>
      </c>
      <c r="K485" s="401"/>
      <c r="L485" s="401"/>
      <c r="M485" s="401">
        <v>316</v>
      </c>
      <c r="N485" s="607">
        <f t="shared" si="7"/>
        <v>316</v>
      </c>
      <c r="O485" s="401"/>
    </row>
    <row r="486" spans="1:15">
      <c r="A486" s="401"/>
      <c r="B486" s="401"/>
      <c r="C486" s="401"/>
      <c r="D486" s="401">
        <v>2016</v>
      </c>
      <c r="E486" s="401" t="s">
        <v>20</v>
      </c>
      <c r="F486" s="401" t="s">
        <v>7</v>
      </c>
      <c r="G486" s="401" t="s">
        <v>63</v>
      </c>
      <c r="H486" s="401" t="s">
        <v>83</v>
      </c>
      <c r="I486" s="401"/>
      <c r="J486" s="401" t="s">
        <v>1490</v>
      </c>
      <c r="K486" s="401"/>
      <c r="L486" s="401">
        <v>262</v>
      </c>
      <c r="M486" s="401">
        <v>347</v>
      </c>
      <c r="N486" s="607">
        <f t="shared" si="7"/>
        <v>609</v>
      </c>
      <c r="O486" s="401"/>
    </row>
    <row r="487" spans="1:15">
      <c r="A487" s="401"/>
      <c r="B487" s="401"/>
      <c r="C487" s="401"/>
      <c r="D487" s="401">
        <v>2016</v>
      </c>
      <c r="E487" s="401" t="s">
        <v>20</v>
      </c>
      <c r="F487" s="401" t="s">
        <v>7</v>
      </c>
      <c r="G487" s="401" t="s">
        <v>63</v>
      </c>
      <c r="H487" s="401" t="s">
        <v>83</v>
      </c>
      <c r="I487" s="401"/>
      <c r="J487" s="401" t="s">
        <v>1014</v>
      </c>
      <c r="K487" s="401"/>
      <c r="L487" s="401">
        <v>503</v>
      </c>
      <c r="M487" s="401">
        <v>5231</v>
      </c>
      <c r="N487" s="607">
        <f t="shared" si="7"/>
        <v>5734</v>
      </c>
      <c r="O487" s="401"/>
    </row>
    <row r="488" spans="1:15">
      <c r="A488" s="401"/>
      <c r="B488" s="401"/>
      <c r="C488" s="401"/>
      <c r="D488" s="401">
        <v>2016</v>
      </c>
      <c r="E488" s="401" t="s">
        <v>20</v>
      </c>
      <c r="F488" s="401" t="s">
        <v>7</v>
      </c>
      <c r="G488" s="401" t="s">
        <v>63</v>
      </c>
      <c r="H488" s="401" t="s">
        <v>83</v>
      </c>
      <c r="I488" s="401"/>
      <c r="J488" s="401" t="s">
        <v>1019</v>
      </c>
      <c r="K488" s="401"/>
      <c r="L488" s="401"/>
      <c r="M488" s="401">
        <v>388</v>
      </c>
      <c r="N488" s="607">
        <f t="shared" si="7"/>
        <v>388</v>
      </c>
      <c r="O488" s="401"/>
    </row>
    <row r="489" spans="1:15">
      <c r="A489" s="401"/>
      <c r="B489" s="401"/>
      <c r="C489" s="401"/>
      <c r="D489" s="401">
        <v>2016</v>
      </c>
      <c r="E489" s="401" t="s">
        <v>20</v>
      </c>
      <c r="F489" s="401" t="s">
        <v>7</v>
      </c>
      <c r="G489" s="401" t="s">
        <v>63</v>
      </c>
      <c r="H489" s="401" t="s">
        <v>83</v>
      </c>
      <c r="I489" s="401"/>
      <c r="J489" s="401" t="s">
        <v>1029</v>
      </c>
      <c r="K489" s="401"/>
      <c r="L489" s="401"/>
      <c r="M489" s="401">
        <v>62</v>
      </c>
      <c r="N489" s="607">
        <f t="shared" si="7"/>
        <v>62</v>
      </c>
      <c r="O489" s="401"/>
    </row>
    <row r="490" spans="1:15">
      <c r="A490" s="401"/>
      <c r="B490" s="401"/>
      <c r="C490" s="401"/>
      <c r="D490" s="401">
        <v>2016</v>
      </c>
      <c r="E490" s="401" t="s">
        <v>20</v>
      </c>
      <c r="F490" s="401" t="s">
        <v>7</v>
      </c>
      <c r="G490" s="401" t="s">
        <v>63</v>
      </c>
      <c r="H490" s="401" t="s">
        <v>83</v>
      </c>
      <c r="I490" s="401"/>
      <c r="J490" s="401" t="s">
        <v>1044</v>
      </c>
      <c r="K490" s="401"/>
      <c r="L490" s="401">
        <v>1542</v>
      </c>
      <c r="M490" s="401"/>
      <c r="N490" s="607">
        <f t="shared" si="7"/>
        <v>1542</v>
      </c>
      <c r="O490" s="401"/>
    </row>
    <row r="491" spans="1:15">
      <c r="A491" s="401"/>
      <c r="B491" s="401"/>
      <c r="C491" s="401"/>
      <c r="D491" s="401">
        <v>2016</v>
      </c>
      <c r="E491" s="401" t="s">
        <v>20</v>
      </c>
      <c r="F491" s="401" t="s">
        <v>7</v>
      </c>
      <c r="G491" s="401" t="s">
        <v>63</v>
      </c>
      <c r="H491" s="401" t="s">
        <v>581</v>
      </c>
      <c r="I491" s="401"/>
      <c r="J491" s="401" t="s">
        <v>1012</v>
      </c>
      <c r="K491" s="401"/>
      <c r="L491" s="401"/>
      <c r="M491" s="401">
        <v>8</v>
      </c>
      <c r="N491" s="607">
        <f t="shared" si="7"/>
        <v>8</v>
      </c>
      <c r="O491" s="401"/>
    </row>
    <row r="492" spans="1:15">
      <c r="A492" s="401"/>
      <c r="B492" s="401"/>
      <c r="C492" s="401"/>
      <c r="D492" s="401">
        <v>2016</v>
      </c>
      <c r="E492" s="401" t="s">
        <v>20</v>
      </c>
      <c r="F492" s="401" t="s">
        <v>7</v>
      </c>
      <c r="G492" s="401" t="s">
        <v>63</v>
      </c>
      <c r="H492" s="401" t="s">
        <v>581</v>
      </c>
      <c r="I492" s="401"/>
      <c r="J492" s="401" t="s">
        <v>1014</v>
      </c>
      <c r="K492" s="401"/>
      <c r="L492" s="401">
        <v>1</v>
      </c>
      <c r="M492" s="401"/>
      <c r="N492" s="607">
        <f t="shared" si="7"/>
        <v>1</v>
      </c>
      <c r="O492" s="401"/>
    </row>
    <row r="493" spans="1:15">
      <c r="A493" s="401"/>
      <c r="B493" s="401"/>
      <c r="C493" s="401"/>
      <c r="D493" s="401">
        <v>2016</v>
      </c>
      <c r="E493" s="401" t="s">
        <v>20</v>
      </c>
      <c r="F493" s="401" t="s">
        <v>7</v>
      </c>
      <c r="G493" s="401" t="s">
        <v>63</v>
      </c>
      <c r="H493" s="401" t="s">
        <v>582</v>
      </c>
      <c r="I493" s="401"/>
      <c r="J493" s="401" t="s">
        <v>1012</v>
      </c>
      <c r="K493" s="401"/>
      <c r="L493" s="401">
        <v>161</v>
      </c>
      <c r="M493" s="401">
        <v>17</v>
      </c>
      <c r="N493" s="607">
        <f t="shared" si="7"/>
        <v>178</v>
      </c>
      <c r="O493" s="401"/>
    </row>
    <row r="494" spans="1:15">
      <c r="A494" s="401"/>
      <c r="B494" s="401"/>
      <c r="C494" s="401"/>
      <c r="D494" s="401">
        <v>2016</v>
      </c>
      <c r="E494" s="401" t="s">
        <v>20</v>
      </c>
      <c r="F494" s="401" t="s">
        <v>7</v>
      </c>
      <c r="G494" s="401" t="s">
        <v>63</v>
      </c>
      <c r="H494" s="401" t="s">
        <v>582</v>
      </c>
      <c r="I494" s="401"/>
      <c r="J494" s="401" t="s">
        <v>1489</v>
      </c>
      <c r="K494" s="401"/>
      <c r="L494" s="401">
        <v>18</v>
      </c>
      <c r="M494" s="401"/>
      <c r="N494" s="607">
        <f t="shared" si="7"/>
        <v>18</v>
      </c>
      <c r="O494" s="401"/>
    </row>
    <row r="495" spans="1:15">
      <c r="A495" s="401"/>
      <c r="B495" s="401"/>
      <c r="C495" s="401"/>
      <c r="D495" s="401">
        <v>2016</v>
      </c>
      <c r="E495" s="401" t="s">
        <v>20</v>
      </c>
      <c r="F495" s="401" t="s">
        <v>7</v>
      </c>
      <c r="G495" s="401" t="s">
        <v>63</v>
      </c>
      <c r="H495" s="401" t="s">
        <v>582</v>
      </c>
      <c r="I495" s="401"/>
      <c r="J495" s="401" t="s">
        <v>1014</v>
      </c>
      <c r="K495" s="401"/>
      <c r="L495" s="401">
        <v>292</v>
      </c>
      <c r="M495" s="401">
        <v>658</v>
      </c>
      <c r="N495" s="607">
        <f t="shared" si="7"/>
        <v>950</v>
      </c>
      <c r="O495" s="401"/>
    </row>
    <row r="496" spans="1:15">
      <c r="A496" s="401"/>
      <c r="B496" s="401"/>
      <c r="C496" s="401"/>
      <c r="D496" s="401">
        <v>2016</v>
      </c>
      <c r="E496" s="401" t="s">
        <v>20</v>
      </c>
      <c r="F496" s="401" t="s">
        <v>7</v>
      </c>
      <c r="G496" s="401" t="s">
        <v>63</v>
      </c>
      <c r="H496" s="401" t="s">
        <v>582</v>
      </c>
      <c r="I496" s="401"/>
      <c r="J496" s="401" t="s">
        <v>1029</v>
      </c>
      <c r="K496" s="401"/>
      <c r="L496" s="401">
        <v>13</v>
      </c>
      <c r="M496" s="401">
        <v>275</v>
      </c>
      <c r="N496" s="607">
        <f t="shared" si="7"/>
        <v>288</v>
      </c>
      <c r="O496" s="401"/>
    </row>
    <row r="497" spans="1:15">
      <c r="A497" s="401"/>
      <c r="B497" s="401"/>
      <c r="C497" s="401"/>
      <c r="D497" s="401">
        <v>2016</v>
      </c>
      <c r="E497" s="401" t="s">
        <v>20</v>
      </c>
      <c r="F497" s="401" t="s">
        <v>7</v>
      </c>
      <c r="G497" s="401" t="s">
        <v>63</v>
      </c>
      <c r="H497" s="401" t="s">
        <v>1536</v>
      </c>
      <c r="I497" s="401"/>
      <c r="J497" s="401" t="s">
        <v>1044</v>
      </c>
      <c r="K497" s="401"/>
      <c r="L497" s="401">
        <v>579</v>
      </c>
      <c r="M497" s="401"/>
      <c r="N497" s="607">
        <f t="shared" si="7"/>
        <v>579</v>
      </c>
      <c r="O497" s="401"/>
    </row>
    <row r="498" spans="1:15">
      <c r="A498" s="401"/>
      <c r="B498" s="401"/>
      <c r="C498" s="401"/>
      <c r="D498" s="401">
        <v>2016</v>
      </c>
      <c r="E498" s="401" t="s">
        <v>20</v>
      </c>
      <c r="F498" s="401" t="s">
        <v>7</v>
      </c>
      <c r="G498" s="401" t="s">
        <v>63</v>
      </c>
      <c r="H498" s="401" t="s">
        <v>592</v>
      </c>
      <c r="I498" s="401"/>
      <c r="J498" s="401" t="s">
        <v>1014</v>
      </c>
      <c r="K498" s="401"/>
      <c r="L498" s="401">
        <v>9</v>
      </c>
      <c r="M498" s="401"/>
      <c r="N498" s="607">
        <f t="shared" si="7"/>
        <v>9</v>
      </c>
      <c r="O498" s="401"/>
    </row>
    <row r="499" spans="1:15">
      <c r="A499" s="401"/>
      <c r="B499" s="401"/>
      <c r="C499" s="401"/>
      <c r="D499" s="401">
        <v>2016</v>
      </c>
      <c r="E499" s="401" t="s">
        <v>20</v>
      </c>
      <c r="F499" s="401" t="s">
        <v>7</v>
      </c>
      <c r="G499" s="401" t="s">
        <v>63</v>
      </c>
      <c r="H499" s="401" t="s">
        <v>608</v>
      </c>
      <c r="I499" s="401"/>
      <c r="J499" s="401" t="s">
        <v>1489</v>
      </c>
      <c r="K499" s="401"/>
      <c r="L499" s="401"/>
      <c r="M499" s="401">
        <v>1</v>
      </c>
      <c r="N499" s="607">
        <f t="shared" si="7"/>
        <v>1</v>
      </c>
      <c r="O499" s="401"/>
    </row>
    <row r="500" spans="1:15">
      <c r="A500" s="401"/>
      <c r="B500" s="401"/>
      <c r="C500" s="401"/>
      <c r="D500" s="401">
        <v>2016</v>
      </c>
      <c r="E500" s="401" t="s">
        <v>20</v>
      </c>
      <c r="F500" s="401" t="s">
        <v>7</v>
      </c>
      <c r="G500" s="401" t="s">
        <v>63</v>
      </c>
      <c r="H500" s="401" t="s">
        <v>612</v>
      </c>
      <c r="I500" s="401"/>
      <c r="J500" s="401" t="s">
        <v>1012</v>
      </c>
      <c r="K500" s="401"/>
      <c r="L500" s="401">
        <v>261</v>
      </c>
      <c r="M500" s="401"/>
      <c r="N500" s="607">
        <f t="shared" si="7"/>
        <v>261</v>
      </c>
      <c r="O500" s="401"/>
    </row>
    <row r="501" spans="1:15">
      <c r="A501" s="401"/>
      <c r="B501" s="401"/>
      <c r="C501" s="401"/>
      <c r="D501" s="401">
        <v>2016</v>
      </c>
      <c r="E501" s="401" t="s">
        <v>20</v>
      </c>
      <c r="F501" s="401" t="s">
        <v>7</v>
      </c>
      <c r="G501" s="401" t="s">
        <v>63</v>
      </c>
      <c r="H501" s="401" t="s">
        <v>612</v>
      </c>
      <c r="I501" s="401"/>
      <c r="J501" s="401" t="s">
        <v>1489</v>
      </c>
      <c r="K501" s="401"/>
      <c r="L501" s="401"/>
      <c r="M501" s="401">
        <v>2</v>
      </c>
      <c r="N501" s="607">
        <f t="shared" si="7"/>
        <v>2</v>
      </c>
      <c r="O501" s="401"/>
    </row>
    <row r="502" spans="1:15">
      <c r="A502" s="401"/>
      <c r="B502" s="401"/>
      <c r="C502" s="401"/>
      <c r="D502" s="401">
        <v>2016</v>
      </c>
      <c r="E502" s="401" t="s">
        <v>20</v>
      </c>
      <c r="F502" s="401" t="s">
        <v>7</v>
      </c>
      <c r="G502" s="401" t="s">
        <v>63</v>
      </c>
      <c r="H502" s="401" t="s">
        <v>612</v>
      </c>
      <c r="I502" s="401"/>
      <c r="J502" s="401" t="s">
        <v>1490</v>
      </c>
      <c r="K502" s="401"/>
      <c r="L502" s="401">
        <v>4</v>
      </c>
      <c r="M502" s="401"/>
      <c r="N502" s="607">
        <f t="shared" si="7"/>
        <v>4</v>
      </c>
      <c r="O502" s="401"/>
    </row>
    <row r="503" spans="1:15">
      <c r="A503" s="401"/>
      <c r="B503" s="401"/>
      <c r="C503" s="401"/>
      <c r="D503" s="401">
        <v>2016</v>
      </c>
      <c r="E503" s="401" t="s">
        <v>20</v>
      </c>
      <c r="F503" s="401" t="s">
        <v>7</v>
      </c>
      <c r="G503" s="401" t="s">
        <v>63</v>
      </c>
      <c r="H503" s="401" t="s">
        <v>612</v>
      </c>
      <c r="I503" s="401"/>
      <c r="J503" s="401" t="s">
        <v>1014</v>
      </c>
      <c r="K503" s="401"/>
      <c r="L503" s="401">
        <v>347</v>
      </c>
      <c r="M503" s="401"/>
      <c r="N503" s="607">
        <f t="shared" si="7"/>
        <v>347</v>
      </c>
      <c r="O503" s="401"/>
    </row>
    <row r="504" spans="1:15">
      <c r="A504" s="401"/>
      <c r="B504" s="401"/>
      <c r="C504" s="401"/>
      <c r="D504" s="401">
        <v>2016</v>
      </c>
      <c r="E504" s="401" t="s">
        <v>20</v>
      </c>
      <c r="F504" s="401" t="s">
        <v>7</v>
      </c>
      <c r="G504" s="401" t="s">
        <v>63</v>
      </c>
      <c r="H504" s="401" t="s">
        <v>612</v>
      </c>
      <c r="I504" s="401"/>
      <c r="J504" s="401" t="s">
        <v>1007</v>
      </c>
      <c r="K504" s="401"/>
      <c r="L504" s="401"/>
      <c r="M504" s="401">
        <v>812</v>
      </c>
      <c r="N504" s="607">
        <f t="shared" si="7"/>
        <v>812</v>
      </c>
      <c r="O504" s="401"/>
    </row>
    <row r="505" spans="1:15">
      <c r="A505" s="401"/>
      <c r="B505" s="401"/>
      <c r="C505" s="401"/>
      <c r="D505" s="401">
        <v>2016</v>
      </c>
      <c r="E505" s="401" t="s">
        <v>20</v>
      </c>
      <c r="F505" s="401" t="s">
        <v>7</v>
      </c>
      <c r="G505" s="401" t="s">
        <v>63</v>
      </c>
      <c r="H505" s="401" t="s">
        <v>1537</v>
      </c>
      <c r="I505" s="401"/>
      <c r="J505" s="401" t="s">
        <v>1012</v>
      </c>
      <c r="K505" s="401"/>
      <c r="L505" s="401"/>
      <c r="M505" s="401">
        <v>237</v>
      </c>
      <c r="N505" s="607">
        <f t="shared" ref="N505:N539" si="8">K505+L505+M505</f>
        <v>237</v>
      </c>
      <c r="O505" s="401"/>
    </row>
    <row r="506" spans="1:15">
      <c r="A506" s="401"/>
      <c r="B506" s="401"/>
      <c r="C506" s="401"/>
      <c r="D506" s="401">
        <v>2016</v>
      </c>
      <c r="E506" s="401" t="s">
        <v>20</v>
      </c>
      <c r="F506" s="401" t="s">
        <v>7</v>
      </c>
      <c r="G506" s="401" t="s">
        <v>63</v>
      </c>
      <c r="H506" s="401" t="s">
        <v>1537</v>
      </c>
      <c r="I506" s="401"/>
      <c r="J506" s="401" t="s">
        <v>1021</v>
      </c>
      <c r="K506" s="401"/>
      <c r="L506" s="401"/>
      <c r="M506" s="401">
        <v>41</v>
      </c>
      <c r="N506" s="607">
        <f t="shared" si="8"/>
        <v>41</v>
      </c>
      <c r="O506" s="401"/>
    </row>
    <row r="507" spans="1:15">
      <c r="A507" s="401"/>
      <c r="B507" s="401"/>
      <c r="C507" s="401"/>
      <c r="D507" s="401">
        <v>2016</v>
      </c>
      <c r="E507" s="401" t="s">
        <v>20</v>
      </c>
      <c r="F507" s="401" t="s">
        <v>7</v>
      </c>
      <c r="G507" s="401" t="s">
        <v>63</v>
      </c>
      <c r="H507" s="401" t="s">
        <v>1537</v>
      </c>
      <c r="I507" s="401"/>
      <c r="J507" s="401" t="s">
        <v>1489</v>
      </c>
      <c r="K507" s="401"/>
      <c r="L507" s="401">
        <v>1</v>
      </c>
      <c r="M507" s="401"/>
      <c r="N507" s="607">
        <f t="shared" si="8"/>
        <v>1</v>
      </c>
      <c r="O507" s="401"/>
    </row>
    <row r="508" spans="1:15">
      <c r="A508" s="401"/>
      <c r="B508" s="401"/>
      <c r="C508" s="401"/>
      <c r="D508" s="401">
        <v>2016</v>
      </c>
      <c r="E508" s="401" t="s">
        <v>20</v>
      </c>
      <c r="F508" s="401" t="s">
        <v>7</v>
      </c>
      <c r="G508" s="401" t="s">
        <v>63</v>
      </c>
      <c r="H508" s="401" t="s">
        <v>1537</v>
      </c>
      <c r="I508" s="401"/>
      <c r="J508" s="401" t="s">
        <v>1014</v>
      </c>
      <c r="K508" s="401"/>
      <c r="L508" s="401">
        <v>2</v>
      </c>
      <c r="M508" s="401">
        <v>240</v>
      </c>
      <c r="N508" s="607">
        <f t="shared" si="8"/>
        <v>242</v>
      </c>
      <c r="O508" s="401"/>
    </row>
    <row r="509" spans="1:15">
      <c r="A509" s="401"/>
      <c r="B509" s="401"/>
      <c r="C509" s="401"/>
      <c r="D509" s="401">
        <v>2016</v>
      </c>
      <c r="E509" s="401" t="s">
        <v>20</v>
      </c>
      <c r="F509" s="401" t="s">
        <v>7</v>
      </c>
      <c r="G509" s="401" t="s">
        <v>63</v>
      </c>
      <c r="H509" s="401" t="s">
        <v>613</v>
      </c>
      <c r="I509" s="401"/>
      <c r="J509" s="401" t="s">
        <v>1012</v>
      </c>
      <c r="K509" s="401"/>
      <c r="L509" s="401"/>
      <c r="M509" s="401">
        <v>21</v>
      </c>
      <c r="N509" s="607">
        <f t="shared" si="8"/>
        <v>21</v>
      </c>
      <c r="O509" s="401"/>
    </row>
    <row r="510" spans="1:15">
      <c r="A510" s="401"/>
      <c r="B510" s="401"/>
      <c r="C510" s="401"/>
      <c r="D510" s="401">
        <v>2016</v>
      </c>
      <c r="E510" s="401" t="s">
        <v>20</v>
      </c>
      <c r="F510" s="401" t="s">
        <v>7</v>
      </c>
      <c r="G510" s="401" t="s">
        <v>63</v>
      </c>
      <c r="H510" s="401" t="s">
        <v>614</v>
      </c>
      <c r="I510" s="401"/>
      <c r="J510" s="401" t="s">
        <v>1012</v>
      </c>
      <c r="K510" s="401"/>
      <c r="L510" s="401">
        <v>1</v>
      </c>
      <c r="M510" s="401"/>
      <c r="N510" s="607">
        <f t="shared" si="8"/>
        <v>1</v>
      </c>
      <c r="O510" s="401"/>
    </row>
    <row r="511" spans="1:15">
      <c r="A511" s="401"/>
      <c r="B511" s="401"/>
      <c r="C511" s="401"/>
      <c r="D511" s="401">
        <v>2016</v>
      </c>
      <c r="E511" s="401" t="s">
        <v>20</v>
      </c>
      <c r="F511" s="401" t="s">
        <v>7</v>
      </c>
      <c r="G511" s="401" t="s">
        <v>63</v>
      </c>
      <c r="H511" s="401" t="s">
        <v>614</v>
      </c>
      <c r="I511" s="401"/>
      <c r="J511" s="401" t="s">
        <v>1489</v>
      </c>
      <c r="K511" s="401"/>
      <c r="L511" s="401">
        <v>1</v>
      </c>
      <c r="M511" s="401"/>
      <c r="N511" s="607">
        <f t="shared" si="8"/>
        <v>1</v>
      </c>
      <c r="O511" s="401"/>
    </row>
    <row r="512" spans="1:15">
      <c r="A512" s="401"/>
      <c r="B512" s="401"/>
      <c r="C512" s="401"/>
      <c r="D512" s="401">
        <v>2016</v>
      </c>
      <c r="E512" s="401" t="s">
        <v>20</v>
      </c>
      <c r="F512" s="401" t="s">
        <v>7</v>
      </c>
      <c r="G512" s="401" t="s">
        <v>63</v>
      </c>
      <c r="H512" s="401" t="s">
        <v>614</v>
      </c>
      <c r="I512" s="401"/>
      <c r="J512" s="401" t="s">
        <v>1490</v>
      </c>
      <c r="K512" s="401"/>
      <c r="L512" s="401">
        <v>2</v>
      </c>
      <c r="M512" s="401"/>
      <c r="N512" s="607">
        <f t="shared" si="8"/>
        <v>2</v>
      </c>
      <c r="O512" s="401"/>
    </row>
    <row r="513" spans="1:15">
      <c r="A513" s="401"/>
      <c r="B513" s="401"/>
      <c r="C513" s="401"/>
      <c r="D513" s="401">
        <v>2016</v>
      </c>
      <c r="E513" s="401" t="s">
        <v>20</v>
      </c>
      <c r="F513" s="401" t="s">
        <v>7</v>
      </c>
      <c r="G513" s="401" t="s">
        <v>63</v>
      </c>
      <c r="H513" s="401" t="s">
        <v>614</v>
      </c>
      <c r="I513" s="401"/>
      <c r="J513" s="401" t="s">
        <v>1014</v>
      </c>
      <c r="K513" s="401"/>
      <c r="L513" s="401">
        <v>43</v>
      </c>
      <c r="M513" s="401"/>
      <c r="N513" s="607">
        <f t="shared" si="8"/>
        <v>43</v>
      </c>
      <c r="O513" s="401"/>
    </row>
    <row r="514" spans="1:15">
      <c r="A514" s="401"/>
      <c r="B514" s="401"/>
      <c r="C514" s="401"/>
      <c r="D514" s="401">
        <v>2016</v>
      </c>
      <c r="E514" s="401" t="s">
        <v>20</v>
      </c>
      <c r="F514" s="401" t="s">
        <v>7</v>
      </c>
      <c r="G514" s="401" t="s">
        <v>63</v>
      </c>
      <c r="H514" s="401" t="s">
        <v>1538</v>
      </c>
      <c r="I514" s="401"/>
      <c r="J514" s="401" t="s">
        <v>1014</v>
      </c>
      <c r="K514" s="401"/>
      <c r="L514" s="401">
        <v>1</v>
      </c>
      <c r="M514" s="401"/>
      <c r="N514" s="607">
        <f t="shared" si="8"/>
        <v>1</v>
      </c>
      <c r="O514" s="401"/>
    </row>
    <row r="515" spans="1:15">
      <c r="A515" s="401"/>
      <c r="B515" s="401"/>
      <c r="C515" s="401"/>
      <c r="D515" s="401">
        <v>2016</v>
      </c>
      <c r="E515" s="401" t="s">
        <v>20</v>
      </c>
      <c r="F515" s="401" t="s">
        <v>7</v>
      </c>
      <c r="G515" s="401" t="s">
        <v>63</v>
      </c>
      <c r="H515" s="401" t="s">
        <v>80</v>
      </c>
      <c r="I515" s="401"/>
      <c r="J515" s="401" t="s">
        <v>1012</v>
      </c>
      <c r="K515" s="401"/>
      <c r="L515" s="401">
        <v>2</v>
      </c>
      <c r="M515" s="401">
        <v>1446</v>
      </c>
      <c r="N515" s="607">
        <f t="shared" si="8"/>
        <v>1448</v>
      </c>
      <c r="O515" s="401"/>
    </row>
    <row r="516" spans="1:15">
      <c r="A516" s="401"/>
      <c r="B516" s="401"/>
      <c r="C516" s="401"/>
      <c r="D516" s="401">
        <v>2016</v>
      </c>
      <c r="E516" s="401" t="s">
        <v>20</v>
      </c>
      <c r="F516" s="401" t="s">
        <v>7</v>
      </c>
      <c r="G516" s="401" t="s">
        <v>63</v>
      </c>
      <c r="H516" s="401" t="s">
        <v>80</v>
      </c>
      <c r="I516" s="401"/>
      <c r="J516" s="401" t="s">
        <v>1024</v>
      </c>
      <c r="K516" s="401"/>
      <c r="L516" s="401"/>
      <c r="M516" s="401">
        <v>91</v>
      </c>
      <c r="N516" s="607">
        <f t="shared" si="8"/>
        <v>91</v>
      </c>
      <c r="O516" s="401"/>
    </row>
    <row r="517" spans="1:15">
      <c r="A517" s="401"/>
      <c r="B517" s="401"/>
      <c r="C517" s="401"/>
      <c r="D517" s="401">
        <v>2016</v>
      </c>
      <c r="E517" s="401" t="s">
        <v>20</v>
      </c>
      <c r="F517" s="401" t="s">
        <v>7</v>
      </c>
      <c r="G517" s="401" t="s">
        <v>63</v>
      </c>
      <c r="H517" s="401" t="s">
        <v>80</v>
      </c>
      <c r="I517" s="401"/>
      <c r="J517" s="401" t="s">
        <v>1490</v>
      </c>
      <c r="K517" s="401"/>
      <c r="L517" s="401">
        <v>10</v>
      </c>
      <c r="M517" s="401"/>
      <c r="N517" s="607">
        <f t="shared" si="8"/>
        <v>10</v>
      </c>
      <c r="O517" s="401"/>
    </row>
    <row r="518" spans="1:15">
      <c r="A518" s="401"/>
      <c r="B518" s="401"/>
      <c r="C518" s="401"/>
      <c r="D518" s="401">
        <v>2016</v>
      </c>
      <c r="E518" s="401" t="s">
        <v>20</v>
      </c>
      <c r="F518" s="401" t="s">
        <v>7</v>
      </c>
      <c r="G518" s="401" t="s">
        <v>63</v>
      </c>
      <c r="H518" s="401" t="s">
        <v>80</v>
      </c>
      <c r="I518" s="401"/>
      <c r="J518" s="401" t="s">
        <v>1014</v>
      </c>
      <c r="K518" s="401"/>
      <c r="L518" s="401"/>
      <c r="M518" s="401">
        <v>369</v>
      </c>
      <c r="N518" s="607">
        <f t="shared" si="8"/>
        <v>369</v>
      </c>
      <c r="O518" s="401"/>
    </row>
    <row r="519" spans="1:15">
      <c r="A519" s="401"/>
      <c r="B519" s="401"/>
      <c r="C519" s="401"/>
      <c r="D519" s="401">
        <v>2016</v>
      </c>
      <c r="E519" s="401" t="s">
        <v>20</v>
      </c>
      <c r="F519" s="401" t="s">
        <v>7</v>
      </c>
      <c r="G519" s="401" t="s">
        <v>63</v>
      </c>
      <c r="H519" s="401" t="s">
        <v>80</v>
      </c>
      <c r="I519" s="401"/>
      <c r="J519" s="401" t="s">
        <v>1044</v>
      </c>
      <c r="K519" s="401"/>
      <c r="L519" s="401">
        <v>290</v>
      </c>
      <c r="M519" s="401"/>
      <c r="N519" s="607">
        <f t="shared" si="8"/>
        <v>290</v>
      </c>
      <c r="O519" s="401"/>
    </row>
    <row r="520" spans="1:15">
      <c r="A520" s="401"/>
      <c r="B520" s="401"/>
      <c r="C520" s="401"/>
      <c r="D520" s="401">
        <v>2016</v>
      </c>
      <c r="E520" s="401" t="s">
        <v>20</v>
      </c>
      <c r="F520" s="401" t="s">
        <v>7</v>
      </c>
      <c r="G520" s="401" t="s">
        <v>63</v>
      </c>
      <c r="H520" s="401" t="s">
        <v>628</v>
      </c>
      <c r="I520" s="401"/>
      <c r="J520" s="401" t="s">
        <v>1489</v>
      </c>
      <c r="K520" s="401"/>
      <c r="L520" s="401"/>
      <c r="M520" s="401">
        <v>5912</v>
      </c>
      <c r="N520" s="607">
        <f t="shared" si="8"/>
        <v>5912</v>
      </c>
      <c r="O520" s="401"/>
    </row>
    <row r="521" spans="1:15">
      <c r="A521" s="401"/>
      <c r="B521" s="401"/>
      <c r="C521" s="401"/>
      <c r="D521" s="401">
        <v>2016</v>
      </c>
      <c r="E521" s="401" t="s">
        <v>20</v>
      </c>
      <c r="F521" s="401" t="s">
        <v>7</v>
      </c>
      <c r="G521" s="401" t="s">
        <v>63</v>
      </c>
      <c r="H521" s="401" t="s">
        <v>628</v>
      </c>
      <c r="I521" s="401"/>
      <c r="J521" s="401" t="s">
        <v>981</v>
      </c>
      <c r="K521" s="401"/>
      <c r="L521" s="401"/>
      <c r="M521" s="401">
        <v>60</v>
      </c>
      <c r="N521" s="607">
        <f t="shared" si="8"/>
        <v>60</v>
      </c>
      <c r="O521" s="401"/>
    </row>
    <row r="522" spans="1:15">
      <c r="A522" s="401"/>
      <c r="B522" s="401"/>
      <c r="C522" s="401"/>
      <c r="D522" s="401">
        <v>2016</v>
      </c>
      <c r="E522" s="401" t="s">
        <v>20</v>
      </c>
      <c r="F522" s="401" t="s">
        <v>7</v>
      </c>
      <c r="G522" s="401" t="s">
        <v>63</v>
      </c>
      <c r="H522" s="401" t="s">
        <v>628</v>
      </c>
      <c r="I522" s="401"/>
      <c r="J522" s="401" t="s">
        <v>989</v>
      </c>
      <c r="K522" s="401"/>
      <c r="L522" s="401"/>
      <c r="M522" s="401">
        <v>3432</v>
      </c>
      <c r="N522" s="607">
        <f t="shared" si="8"/>
        <v>3432</v>
      </c>
      <c r="O522" s="401"/>
    </row>
    <row r="523" spans="1:15">
      <c r="A523" s="401"/>
      <c r="B523" s="401"/>
      <c r="C523" s="401"/>
      <c r="D523" s="401">
        <v>2016</v>
      </c>
      <c r="E523" s="401" t="s">
        <v>20</v>
      </c>
      <c r="F523" s="401" t="s">
        <v>7</v>
      </c>
      <c r="G523" s="401" t="s">
        <v>63</v>
      </c>
      <c r="H523" s="401" t="s">
        <v>628</v>
      </c>
      <c r="I523" s="401"/>
      <c r="J523" s="401" t="s">
        <v>1044</v>
      </c>
      <c r="K523" s="401"/>
      <c r="L523" s="401">
        <v>370</v>
      </c>
      <c r="M523" s="401"/>
      <c r="N523" s="607">
        <f t="shared" si="8"/>
        <v>370</v>
      </c>
      <c r="O523" s="401"/>
    </row>
    <row r="524" spans="1:15">
      <c r="A524" s="401"/>
      <c r="B524" s="401"/>
      <c r="C524" s="401"/>
      <c r="D524" s="401">
        <v>2016</v>
      </c>
      <c r="E524" s="401" t="s">
        <v>20</v>
      </c>
      <c r="F524" s="401" t="s">
        <v>7</v>
      </c>
      <c r="G524" s="401" t="s">
        <v>63</v>
      </c>
      <c r="H524" s="401" t="s">
        <v>630</v>
      </c>
      <c r="I524" s="401"/>
      <c r="J524" s="401" t="s">
        <v>1012</v>
      </c>
      <c r="K524" s="401"/>
      <c r="L524" s="401">
        <v>1</v>
      </c>
      <c r="M524" s="401"/>
      <c r="N524" s="607">
        <f t="shared" si="8"/>
        <v>1</v>
      </c>
      <c r="O524" s="401"/>
    </row>
    <row r="525" spans="1:15">
      <c r="A525" s="401"/>
      <c r="B525" s="401"/>
      <c r="C525" s="401"/>
      <c r="D525" s="401">
        <v>2016</v>
      </c>
      <c r="E525" s="401" t="s">
        <v>20</v>
      </c>
      <c r="F525" s="401" t="s">
        <v>7</v>
      </c>
      <c r="G525" s="401" t="s">
        <v>63</v>
      </c>
      <c r="H525" s="401" t="s">
        <v>630</v>
      </c>
      <c r="I525" s="401"/>
      <c r="J525" s="401" t="s">
        <v>1014</v>
      </c>
      <c r="K525" s="401"/>
      <c r="L525" s="401">
        <v>6</v>
      </c>
      <c r="M525" s="401"/>
      <c r="N525" s="607">
        <f t="shared" si="8"/>
        <v>6</v>
      </c>
      <c r="O525" s="401"/>
    </row>
    <row r="526" spans="1:15">
      <c r="A526" s="401"/>
      <c r="B526" s="401"/>
      <c r="C526" s="401"/>
      <c r="D526" s="401">
        <v>2016</v>
      </c>
      <c r="E526" s="401" t="s">
        <v>20</v>
      </c>
      <c r="F526" s="401" t="s">
        <v>7</v>
      </c>
      <c r="G526" s="401" t="s">
        <v>63</v>
      </c>
      <c r="H526" s="401" t="s">
        <v>1809</v>
      </c>
      <c r="I526" s="401"/>
      <c r="J526" s="401" t="s">
        <v>1044</v>
      </c>
      <c r="K526" s="401"/>
      <c r="L526" s="401">
        <v>10</v>
      </c>
      <c r="M526" s="401"/>
      <c r="N526" s="607">
        <f t="shared" si="8"/>
        <v>10</v>
      </c>
      <c r="O526" s="401"/>
    </row>
    <row r="527" spans="1:15">
      <c r="A527" s="401"/>
      <c r="B527" s="401"/>
      <c r="C527" s="401"/>
      <c r="D527" s="401">
        <v>2016</v>
      </c>
      <c r="E527" s="401" t="s">
        <v>20</v>
      </c>
      <c r="F527" s="401" t="s">
        <v>7</v>
      </c>
      <c r="G527" s="401" t="s">
        <v>63</v>
      </c>
      <c r="H527" s="401" t="s">
        <v>1833</v>
      </c>
      <c r="I527" s="401"/>
      <c r="J527" s="401" t="s">
        <v>1044</v>
      </c>
      <c r="K527" s="401"/>
      <c r="L527" s="401">
        <v>2</v>
      </c>
      <c r="M527" s="401"/>
      <c r="N527" s="607">
        <f t="shared" si="8"/>
        <v>2</v>
      </c>
      <c r="O527" s="401"/>
    </row>
    <row r="528" spans="1:15">
      <c r="A528" s="401"/>
      <c r="B528" s="401"/>
      <c r="C528" s="401"/>
      <c r="D528" s="401">
        <v>2016</v>
      </c>
      <c r="E528" s="401" t="s">
        <v>20</v>
      </c>
      <c r="F528" s="401" t="s">
        <v>7</v>
      </c>
      <c r="G528" s="401" t="s">
        <v>63</v>
      </c>
      <c r="H528" s="401" t="s">
        <v>1834</v>
      </c>
      <c r="I528" s="401"/>
      <c r="J528" s="401" t="s">
        <v>1044</v>
      </c>
      <c r="K528" s="401"/>
      <c r="L528" s="401">
        <v>1</v>
      </c>
      <c r="M528" s="401"/>
      <c r="N528" s="607">
        <f t="shared" si="8"/>
        <v>1</v>
      </c>
      <c r="O528" s="401"/>
    </row>
    <row r="529" spans="1:15">
      <c r="A529" s="401"/>
      <c r="B529" s="401"/>
      <c r="C529" s="401"/>
      <c r="D529" s="401">
        <v>2016</v>
      </c>
      <c r="E529" s="401" t="s">
        <v>20</v>
      </c>
      <c r="F529" s="401" t="s">
        <v>7</v>
      </c>
      <c r="G529" s="401" t="s">
        <v>63</v>
      </c>
      <c r="H529" s="401" t="s">
        <v>643</v>
      </c>
      <c r="I529" s="401"/>
      <c r="J529" s="401" t="s">
        <v>1489</v>
      </c>
      <c r="K529" s="401"/>
      <c r="L529" s="401">
        <v>50</v>
      </c>
      <c r="M529" s="401">
        <v>3</v>
      </c>
      <c r="N529" s="607">
        <f t="shared" si="8"/>
        <v>53</v>
      </c>
      <c r="O529" s="401"/>
    </row>
    <row r="530" spans="1:15">
      <c r="A530" s="401"/>
      <c r="B530" s="401"/>
      <c r="C530" s="401"/>
      <c r="D530" s="401">
        <v>2016</v>
      </c>
      <c r="E530" s="401" t="s">
        <v>20</v>
      </c>
      <c r="F530" s="401" t="s">
        <v>7</v>
      </c>
      <c r="G530" s="401" t="s">
        <v>63</v>
      </c>
      <c r="H530" s="401" t="s">
        <v>643</v>
      </c>
      <c r="I530" s="401"/>
      <c r="J530" s="401" t="s">
        <v>1014</v>
      </c>
      <c r="K530" s="401"/>
      <c r="L530" s="401">
        <v>647</v>
      </c>
      <c r="M530" s="401"/>
      <c r="N530" s="607">
        <f t="shared" si="8"/>
        <v>647</v>
      </c>
      <c r="O530" s="401"/>
    </row>
    <row r="531" spans="1:15">
      <c r="A531" s="401"/>
      <c r="B531" s="401"/>
      <c r="C531" s="401"/>
      <c r="D531" s="401">
        <v>2016</v>
      </c>
      <c r="E531" s="401" t="s">
        <v>20</v>
      </c>
      <c r="F531" s="401" t="s">
        <v>7</v>
      </c>
      <c r="G531" s="401" t="s">
        <v>63</v>
      </c>
      <c r="H531" s="401" t="s">
        <v>643</v>
      </c>
      <c r="I531" s="401"/>
      <c r="J531" s="401" t="s">
        <v>1007</v>
      </c>
      <c r="K531" s="401"/>
      <c r="L531" s="401"/>
      <c r="M531" s="401">
        <v>49</v>
      </c>
      <c r="N531" s="607">
        <f t="shared" si="8"/>
        <v>49</v>
      </c>
      <c r="O531" s="401"/>
    </row>
    <row r="532" spans="1:15">
      <c r="A532" s="401"/>
      <c r="B532" s="401"/>
      <c r="C532" s="401"/>
      <c r="D532" s="401">
        <v>2016</v>
      </c>
      <c r="E532" s="401" t="s">
        <v>20</v>
      </c>
      <c r="F532" s="401" t="s">
        <v>7</v>
      </c>
      <c r="G532" s="401" t="s">
        <v>63</v>
      </c>
      <c r="H532" s="401" t="s">
        <v>643</v>
      </c>
      <c r="I532" s="401"/>
      <c r="J532" s="401" t="s">
        <v>1029</v>
      </c>
      <c r="K532" s="401"/>
      <c r="L532" s="401">
        <v>5</v>
      </c>
      <c r="M532" s="401"/>
      <c r="N532" s="607">
        <f t="shared" si="8"/>
        <v>5</v>
      </c>
      <c r="O532" s="401"/>
    </row>
    <row r="533" spans="1:15">
      <c r="A533" s="401"/>
      <c r="B533" s="401"/>
      <c r="C533" s="401"/>
      <c r="D533" s="401">
        <v>2016</v>
      </c>
      <c r="E533" s="401" t="s">
        <v>20</v>
      </c>
      <c r="F533" s="401" t="s">
        <v>7</v>
      </c>
      <c r="G533" s="401" t="s">
        <v>63</v>
      </c>
      <c r="H533" s="401" t="s">
        <v>898</v>
      </c>
      <c r="I533" s="401"/>
      <c r="J533" s="401" t="s">
        <v>1040</v>
      </c>
      <c r="K533" s="401"/>
      <c r="L533" s="401"/>
      <c r="M533" s="401">
        <v>3608</v>
      </c>
      <c r="N533" s="607">
        <f t="shared" si="8"/>
        <v>3608</v>
      </c>
      <c r="O533" s="401"/>
    </row>
    <row r="534" spans="1:15">
      <c r="A534" s="401"/>
      <c r="B534" s="401"/>
      <c r="C534" s="401"/>
      <c r="D534" s="401">
        <v>2016</v>
      </c>
      <c r="E534" s="401" t="s">
        <v>20</v>
      </c>
      <c r="F534" s="401" t="s">
        <v>7</v>
      </c>
      <c r="G534" s="401" t="s">
        <v>63</v>
      </c>
      <c r="H534" s="401" t="s">
        <v>898</v>
      </c>
      <c r="I534" s="401"/>
      <c r="J534" s="401" t="s">
        <v>1014</v>
      </c>
      <c r="K534" s="401"/>
      <c r="L534" s="401">
        <v>916</v>
      </c>
      <c r="M534" s="401"/>
      <c r="N534" s="607">
        <f t="shared" si="8"/>
        <v>916</v>
      </c>
      <c r="O534" s="401"/>
    </row>
    <row r="535" spans="1:15">
      <c r="A535" s="401"/>
      <c r="B535" s="401"/>
      <c r="C535" s="401"/>
      <c r="D535" s="401">
        <v>2016</v>
      </c>
      <c r="E535" s="401" t="s">
        <v>20</v>
      </c>
      <c r="F535" s="401" t="s">
        <v>7</v>
      </c>
      <c r="G535" s="401" t="s">
        <v>63</v>
      </c>
      <c r="H535" s="401" t="s">
        <v>1541</v>
      </c>
      <c r="I535" s="401"/>
      <c r="J535" s="401" t="s">
        <v>1014</v>
      </c>
      <c r="K535" s="401"/>
      <c r="L535" s="401">
        <v>27</v>
      </c>
      <c r="M535" s="401"/>
      <c r="N535" s="607">
        <f t="shared" si="8"/>
        <v>27</v>
      </c>
      <c r="O535" s="401"/>
    </row>
    <row r="536" spans="1:15">
      <c r="A536" s="401"/>
      <c r="B536" s="401"/>
      <c r="C536" s="401"/>
      <c r="D536" s="401">
        <v>2016</v>
      </c>
      <c r="E536" s="401" t="s">
        <v>20</v>
      </c>
      <c r="F536" s="401" t="s">
        <v>7</v>
      </c>
      <c r="G536" s="401" t="s">
        <v>63</v>
      </c>
      <c r="H536" s="401" t="s">
        <v>1541</v>
      </c>
      <c r="I536" s="401"/>
      <c r="J536" s="401" t="s">
        <v>1044</v>
      </c>
      <c r="K536" s="401"/>
      <c r="L536" s="401">
        <v>3</v>
      </c>
      <c r="M536" s="401"/>
      <c r="N536" s="607">
        <f t="shared" si="8"/>
        <v>3</v>
      </c>
      <c r="O536" s="401"/>
    </row>
    <row r="537" spans="1:15">
      <c r="A537" s="401"/>
      <c r="B537" s="401"/>
      <c r="C537" s="401"/>
      <c r="D537" s="401">
        <v>2016</v>
      </c>
      <c r="E537" s="401" t="s">
        <v>20</v>
      </c>
      <c r="F537" s="401" t="s">
        <v>7</v>
      </c>
      <c r="G537" s="401" t="s">
        <v>63</v>
      </c>
      <c r="H537" s="401" t="s">
        <v>1835</v>
      </c>
      <c r="I537" s="401"/>
      <c r="J537" s="401" t="s">
        <v>1044</v>
      </c>
      <c r="K537" s="401"/>
      <c r="L537" s="401">
        <v>1</v>
      </c>
      <c r="M537" s="401"/>
      <c r="N537" s="607">
        <f t="shared" si="8"/>
        <v>1</v>
      </c>
      <c r="O537" s="401"/>
    </row>
    <row r="538" spans="1:15">
      <c r="A538" s="401"/>
      <c r="B538" s="401"/>
      <c r="C538" s="401"/>
      <c r="D538" s="401">
        <v>2016</v>
      </c>
      <c r="E538" s="401" t="s">
        <v>20</v>
      </c>
      <c r="F538" s="401" t="s">
        <v>7</v>
      </c>
      <c r="G538" s="401" t="s">
        <v>63</v>
      </c>
      <c r="H538" s="401" t="s">
        <v>648</v>
      </c>
      <c r="I538" s="401"/>
      <c r="J538" s="401" t="s">
        <v>1490</v>
      </c>
      <c r="K538" s="401"/>
      <c r="L538" s="401">
        <v>1</v>
      </c>
      <c r="M538" s="401"/>
      <c r="N538" s="607">
        <f t="shared" si="8"/>
        <v>1</v>
      </c>
      <c r="O538" s="401"/>
    </row>
    <row r="539" spans="1:15">
      <c r="A539" s="401"/>
      <c r="B539" s="401"/>
      <c r="C539" s="401"/>
      <c r="D539" s="401">
        <v>2016</v>
      </c>
      <c r="E539" s="401" t="s">
        <v>20</v>
      </c>
      <c r="F539" s="401" t="s">
        <v>7</v>
      </c>
      <c r="G539" s="401" t="s">
        <v>63</v>
      </c>
      <c r="H539" s="401" t="s">
        <v>1550</v>
      </c>
      <c r="I539" s="401"/>
      <c r="J539" s="401" t="s">
        <v>1044</v>
      </c>
      <c r="K539" s="401"/>
      <c r="L539" s="401">
        <v>8</v>
      </c>
      <c r="M539" s="401"/>
      <c r="N539" s="607">
        <f t="shared" si="8"/>
        <v>8</v>
      </c>
      <c r="O539" s="401"/>
    </row>
  </sheetData>
  <autoFilter ref="A3:O478">
    <filterColumn colId="10" showButton="0"/>
    <filterColumn colId="11" showButton="0"/>
    <filterColumn colId="12" showButton="0"/>
    <sortState ref="A6:O490">
      <sortCondition ref="H3:H490"/>
    </sortState>
  </autoFilter>
  <mergeCells count="11">
    <mergeCell ref="K3:N3"/>
    <mergeCell ref="E3:E4"/>
    <mergeCell ref="G3:G4"/>
    <mergeCell ref="H3:H4"/>
    <mergeCell ref="I3:I4"/>
    <mergeCell ref="F3:F4"/>
    <mergeCell ref="A3:A4"/>
    <mergeCell ref="B3:B4"/>
    <mergeCell ref="C3:C4"/>
    <mergeCell ref="D3:D4"/>
    <mergeCell ref="J3:J4"/>
  </mergeCells>
  <phoneticPr fontId="28" type="noConversion"/>
  <pageMargins left="0.78749999999999998" right="0.78749999999999998" top="1.0527777777777778" bottom="1.0527777777777778" header="0.78749999999999998" footer="0.78749999999999998"/>
  <pageSetup paperSize="9" scale="50"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CH184"/>
  <sheetViews>
    <sheetView zoomScale="90" zoomScaleNormal="90" zoomScaleSheetLayoutView="100" zoomScalePageLayoutView="90" workbookViewId="0">
      <selection activeCell="C36" sqref="C36"/>
    </sheetView>
  </sheetViews>
  <sheetFormatPr defaultColWidth="11.42578125" defaultRowHeight="12.75"/>
  <cols>
    <col min="1" max="2" width="11.42578125" style="50"/>
    <col min="3" max="3" width="27" style="50" bestFit="1" customWidth="1"/>
    <col min="4" max="4" width="15.28515625" style="50" customWidth="1"/>
    <col min="5" max="5" width="11.42578125" style="50" customWidth="1"/>
    <col min="6" max="8" width="14.140625" style="50" customWidth="1"/>
    <col min="9" max="9" width="14.7109375" style="50" bestFit="1" customWidth="1"/>
    <col min="10" max="10" width="11.42578125" style="52" customWidth="1"/>
    <col min="11" max="52" width="11.42578125" style="50" customWidth="1"/>
    <col min="53" max="16384" width="11.42578125" style="50"/>
  </cols>
  <sheetData>
    <row r="1" spans="1:86" ht="20.100000000000001" customHeight="1" thickBot="1">
      <c r="A1" s="72" t="s">
        <v>279</v>
      </c>
      <c r="B1" s="73"/>
      <c r="C1" s="73"/>
      <c r="D1" s="72"/>
      <c r="E1" s="72"/>
      <c r="F1" s="72"/>
      <c r="G1" s="72"/>
      <c r="H1" s="72"/>
      <c r="I1" s="1016" t="s">
        <v>0</v>
      </c>
      <c r="J1" s="1017" t="s">
        <v>1812</v>
      </c>
      <c r="BA1" s="135" t="s">
        <v>422</v>
      </c>
      <c r="BB1" s="200" t="s">
        <v>835</v>
      </c>
      <c r="BC1" s="54"/>
      <c r="BD1" s="134" t="s">
        <v>434</v>
      </c>
      <c r="BE1" s="136"/>
      <c r="BF1" s="136"/>
      <c r="BG1" s="54"/>
      <c r="BH1" s="54" t="s">
        <v>469</v>
      </c>
      <c r="BI1" s="54"/>
      <c r="BJ1" s="54"/>
      <c r="BK1" s="54"/>
      <c r="BL1" s="54"/>
      <c r="BM1" s="134" t="s">
        <v>649</v>
      </c>
      <c r="BN1" s="54"/>
      <c r="BO1" s="54" t="s">
        <v>672</v>
      </c>
      <c r="BP1" s="54"/>
      <c r="BQ1" s="54"/>
      <c r="BR1" s="54"/>
      <c r="BS1" s="54"/>
      <c r="BT1" s="54"/>
      <c r="BU1" s="134" t="s">
        <v>709</v>
      </c>
      <c r="BV1" s="54"/>
      <c r="BW1" s="54"/>
      <c r="BX1" s="54"/>
      <c r="BY1" s="54"/>
      <c r="BZ1" s="54" t="s">
        <v>726</v>
      </c>
      <c r="CA1" s="54"/>
      <c r="CB1" s="54"/>
      <c r="CC1" s="54" t="s">
        <v>754</v>
      </c>
      <c r="CD1" s="54"/>
      <c r="CE1" s="54"/>
      <c r="CF1" s="54"/>
      <c r="CG1" s="54"/>
      <c r="CH1" s="54"/>
    </row>
    <row r="2" spans="1:86" ht="20.100000000000001" customHeight="1" thickBot="1">
      <c r="A2" s="73"/>
      <c r="B2" s="73"/>
      <c r="C2" s="1018"/>
      <c r="D2" s="1018"/>
      <c r="E2" s="1018"/>
      <c r="F2" s="72"/>
      <c r="G2" s="1018"/>
      <c r="H2" s="1019"/>
      <c r="I2" s="1020" t="s">
        <v>256</v>
      </c>
      <c r="J2" s="1021" t="s">
        <v>1836</v>
      </c>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86" ht="51.75" thickBot="1">
      <c r="A3" s="1022" t="s">
        <v>1</v>
      </c>
      <c r="B3" s="1022" t="s">
        <v>295</v>
      </c>
      <c r="C3" s="1022" t="s">
        <v>9</v>
      </c>
      <c r="D3" s="1023" t="s">
        <v>305</v>
      </c>
      <c r="E3" s="1024" t="s">
        <v>75</v>
      </c>
      <c r="F3" s="1024" t="s">
        <v>840</v>
      </c>
      <c r="G3" s="1024" t="s">
        <v>280</v>
      </c>
      <c r="H3" s="1024" t="s">
        <v>765</v>
      </c>
      <c r="I3" s="1024" t="s">
        <v>281</v>
      </c>
      <c r="J3" s="639" t="s">
        <v>308</v>
      </c>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s="52" customFormat="1" ht="13.5" thickBot="1">
      <c r="A4" s="1025" t="s">
        <v>338</v>
      </c>
      <c r="B4" s="1026">
        <v>2016</v>
      </c>
      <c r="C4" s="1027" t="s">
        <v>20</v>
      </c>
      <c r="D4" s="1028" t="s">
        <v>7</v>
      </c>
      <c r="E4" s="1029" t="s">
        <v>282</v>
      </c>
      <c r="F4" s="1028" t="s">
        <v>64</v>
      </c>
      <c r="G4" s="1028" t="s">
        <v>766</v>
      </c>
      <c r="H4" s="1030" t="s">
        <v>64</v>
      </c>
      <c r="I4" s="1031" t="s">
        <v>284</v>
      </c>
      <c r="J4" s="1032"/>
      <c r="BA4" s="137" t="s">
        <v>347</v>
      </c>
      <c r="BB4" s="137" t="s">
        <v>348</v>
      </c>
      <c r="BC4" s="54"/>
      <c r="BD4" s="54" t="s">
        <v>440</v>
      </c>
      <c r="BE4" s="136"/>
      <c r="BF4" s="136"/>
      <c r="BG4" s="54"/>
      <c r="BH4" s="54" t="s">
        <v>475</v>
      </c>
      <c r="BI4" s="54"/>
      <c r="BJ4" s="54"/>
      <c r="BK4" s="54"/>
      <c r="BL4" s="54"/>
      <c r="BM4" s="138" t="s">
        <v>483</v>
      </c>
      <c r="BN4" s="54"/>
      <c r="BO4" s="54" t="s">
        <v>124</v>
      </c>
      <c r="BP4" s="54"/>
      <c r="BQ4" s="54"/>
      <c r="BR4" s="54"/>
      <c r="BS4" s="54"/>
      <c r="BT4" s="54"/>
      <c r="BU4" s="49" t="s">
        <v>714</v>
      </c>
      <c r="BV4" s="49"/>
      <c r="BW4" s="49"/>
      <c r="BX4" s="49"/>
      <c r="BY4" s="49"/>
      <c r="BZ4" s="49" t="s">
        <v>56</v>
      </c>
      <c r="CA4" s="49"/>
      <c r="CB4" s="49"/>
      <c r="CC4" s="54" t="s">
        <v>273</v>
      </c>
      <c r="CD4" s="54"/>
      <c r="CE4" s="54"/>
      <c r="CF4" s="54"/>
      <c r="CG4" s="54"/>
      <c r="CH4" s="54"/>
    </row>
    <row r="5" spans="1:86" s="52" customFormat="1" ht="13.35" customHeight="1" thickBot="1">
      <c r="A5" s="921" t="s">
        <v>338</v>
      </c>
      <c r="B5" s="1033">
        <v>2016</v>
      </c>
      <c r="C5" s="1034" t="s">
        <v>20</v>
      </c>
      <c r="D5" s="1035" t="s">
        <v>7</v>
      </c>
      <c r="E5" s="1036" t="s">
        <v>478</v>
      </c>
      <c r="F5" s="1035" t="s">
        <v>64</v>
      </c>
      <c r="G5" s="1035" t="s">
        <v>766</v>
      </c>
      <c r="H5" s="1037" t="s">
        <v>64</v>
      </c>
      <c r="I5" s="1038" t="s">
        <v>284</v>
      </c>
      <c r="J5" s="1039"/>
      <c r="BA5" s="137" t="s">
        <v>351</v>
      </c>
      <c r="BB5" s="137" t="s">
        <v>352</v>
      </c>
      <c r="BC5" s="54"/>
      <c r="BD5" s="54" t="s">
        <v>227</v>
      </c>
      <c r="BE5" s="136"/>
      <c r="BF5" s="136"/>
      <c r="BG5" s="54"/>
      <c r="BH5" s="54" t="s">
        <v>467</v>
      </c>
      <c r="BI5" s="54"/>
      <c r="BJ5" s="54"/>
      <c r="BK5" s="54"/>
      <c r="BL5" s="54"/>
      <c r="BM5" s="139" t="s">
        <v>484</v>
      </c>
      <c r="BN5" s="54"/>
      <c r="BO5" s="54"/>
      <c r="BP5" s="54"/>
      <c r="BQ5" s="54"/>
      <c r="BR5" s="54"/>
      <c r="BS5" s="54"/>
      <c r="BT5" s="54"/>
      <c r="BU5" s="49" t="s">
        <v>688</v>
      </c>
      <c r="BV5" s="49"/>
      <c r="BW5" s="49"/>
      <c r="BX5" s="49"/>
      <c r="BY5" s="49"/>
      <c r="BZ5" s="49" t="s">
        <v>739</v>
      </c>
      <c r="CA5" s="49"/>
      <c r="CB5" s="49"/>
      <c r="CC5" s="54" t="s">
        <v>274</v>
      </c>
      <c r="CD5" s="54"/>
      <c r="CE5" s="54"/>
      <c r="CF5" s="54"/>
      <c r="CG5" s="54"/>
      <c r="CH5" s="54"/>
    </row>
    <row r="6" spans="1:86" s="52" customFormat="1" ht="13.35" customHeight="1" thickBot="1">
      <c r="A6" s="921" t="s">
        <v>338</v>
      </c>
      <c r="B6" s="1033">
        <v>2016</v>
      </c>
      <c r="C6" s="1034" t="s">
        <v>20</v>
      </c>
      <c r="D6" s="1035" t="s">
        <v>7</v>
      </c>
      <c r="E6" s="1036" t="s">
        <v>1097</v>
      </c>
      <c r="F6" s="1035" t="s">
        <v>64</v>
      </c>
      <c r="G6" s="1035" t="s">
        <v>766</v>
      </c>
      <c r="H6" s="1037" t="s">
        <v>64</v>
      </c>
      <c r="I6" s="1038" t="s">
        <v>284</v>
      </c>
      <c r="J6" s="1039"/>
      <c r="BA6" s="137" t="s">
        <v>353</v>
      </c>
      <c r="BB6" s="137" t="s">
        <v>354</v>
      </c>
      <c r="BC6" s="54"/>
      <c r="BD6" s="54" t="s">
        <v>435</v>
      </c>
      <c r="BE6" s="136"/>
      <c r="BF6" s="136"/>
      <c r="BG6" s="54"/>
      <c r="BH6" s="54" t="s">
        <v>471</v>
      </c>
      <c r="BI6" s="54"/>
      <c r="BJ6" s="54"/>
      <c r="BK6" s="54"/>
      <c r="BL6" s="54"/>
      <c r="BM6" s="138" t="s">
        <v>659</v>
      </c>
      <c r="BN6" s="54"/>
      <c r="BO6" s="54"/>
      <c r="BP6" s="54"/>
      <c r="BQ6" s="54"/>
      <c r="BR6" s="54"/>
      <c r="BS6" s="54"/>
      <c r="BT6" s="54"/>
      <c r="BU6" s="49" t="s">
        <v>689</v>
      </c>
      <c r="BV6" s="49"/>
      <c r="BW6" s="49"/>
      <c r="BX6" s="49"/>
      <c r="BY6" s="49"/>
      <c r="BZ6" s="49" t="s">
        <v>737</v>
      </c>
      <c r="CA6" s="49"/>
      <c r="CB6" s="49"/>
      <c r="CC6" s="54" t="s">
        <v>751</v>
      </c>
      <c r="CD6" s="54"/>
      <c r="CE6" s="54"/>
      <c r="CF6" s="54"/>
      <c r="CG6" s="54"/>
      <c r="CH6" s="54"/>
    </row>
    <row r="7" spans="1:86" s="52" customFormat="1" ht="13.35" customHeight="1" thickBot="1">
      <c r="A7" s="921" t="s">
        <v>338</v>
      </c>
      <c r="B7" s="1033">
        <v>2016</v>
      </c>
      <c r="C7" s="1034" t="s">
        <v>18</v>
      </c>
      <c r="D7" s="1035" t="s">
        <v>7</v>
      </c>
      <c r="E7" s="1036" t="s">
        <v>282</v>
      </c>
      <c r="F7" s="1035" t="s">
        <v>64</v>
      </c>
      <c r="G7" s="1035" t="s">
        <v>766</v>
      </c>
      <c r="H7" s="1037" t="s">
        <v>64</v>
      </c>
      <c r="I7" s="1038" t="s">
        <v>284</v>
      </c>
      <c r="J7" s="1039"/>
      <c r="BA7" s="137" t="s">
        <v>360</v>
      </c>
      <c r="BB7" s="137" t="s">
        <v>342</v>
      </c>
      <c r="BC7" s="54"/>
      <c r="BD7" s="54" t="s">
        <v>436</v>
      </c>
      <c r="BE7" s="136"/>
      <c r="BF7" s="136"/>
      <c r="BG7" s="54"/>
      <c r="BH7" s="54" t="s">
        <v>472</v>
      </c>
      <c r="BI7" s="54"/>
      <c r="BJ7" s="54"/>
      <c r="BK7" s="54"/>
      <c r="BL7" s="54"/>
      <c r="BM7" s="138" t="s">
        <v>485</v>
      </c>
      <c r="BN7" s="54"/>
      <c r="BO7" s="54" t="s">
        <v>673</v>
      </c>
      <c r="BP7" s="54"/>
      <c r="BQ7" s="54"/>
      <c r="BR7" s="54"/>
      <c r="BS7" s="54"/>
      <c r="BT7" s="54"/>
      <c r="BU7" s="49" t="s">
        <v>715</v>
      </c>
      <c r="BV7" s="49"/>
      <c r="BW7" s="49"/>
      <c r="BX7" s="49"/>
      <c r="BY7" s="49"/>
      <c r="BZ7" s="49" t="s">
        <v>183</v>
      </c>
      <c r="CA7" s="49"/>
      <c r="CB7" s="49"/>
      <c r="CC7" s="54" t="s">
        <v>752</v>
      </c>
      <c r="CD7" s="54"/>
      <c r="CE7" s="54"/>
      <c r="CF7" s="54"/>
      <c r="CG7" s="54"/>
      <c r="CH7" s="54"/>
    </row>
    <row r="8" spans="1:86" s="52" customFormat="1" ht="13.5" thickBot="1">
      <c r="A8" s="921" t="s">
        <v>338</v>
      </c>
      <c r="B8" s="1033">
        <v>2016</v>
      </c>
      <c r="C8" s="1034" t="s">
        <v>18</v>
      </c>
      <c r="D8" s="1035" t="s">
        <v>7</v>
      </c>
      <c r="E8" s="1036" t="s">
        <v>478</v>
      </c>
      <c r="F8" s="1035" t="s">
        <v>64</v>
      </c>
      <c r="G8" s="1035" t="s">
        <v>766</v>
      </c>
      <c r="H8" s="1037" t="s">
        <v>64</v>
      </c>
      <c r="I8" s="1038" t="s">
        <v>284</v>
      </c>
      <c r="J8" s="1039"/>
      <c r="BA8" s="137" t="s">
        <v>355</v>
      </c>
      <c r="BB8" s="137" t="s">
        <v>338</v>
      </c>
      <c r="BC8" s="54"/>
      <c r="BD8" s="54" t="s">
        <v>437</v>
      </c>
      <c r="BE8" s="136"/>
      <c r="BF8" s="136"/>
      <c r="BG8" s="54"/>
      <c r="BH8" s="54" t="s">
        <v>473</v>
      </c>
      <c r="BI8" s="54"/>
      <c r="BJ8" s="54"/>
      <c r="BK8" s="54"/>
      <c r="BL8" s="54"/>
      <c r="BM8" s="138" t="s">
        <v>486</v>
      </c>
      <c r="BN8" s="54"/>
      <c r="BO8" s="54" t="s">
        <v>119</v>
      </c>
      <c r="BP8" s="54"/>
      <c r="BQ8" s="54"/>
      <c r="BR8" s="54"/>
      <c r="BS8" s="54"/>
      <c r="BT8" s="54"/>
      <c r="BU8" s="49" t="s">
        <v>690</v>
      </c>
      <c r="BV8" s="49"/>
      <c r="BW8" s="49"/>
      <c r="BX8" s="49"/>
      <c r="BY8" s="49"/>
      <c r="BZ8" s="49" t="s">
        <v>727</v>
      </c>
      <c r="CA8" s="49"/>
      <c r="CB8" s="49"/>
      <c r="CC8" s="54" t="s">
        <v>753</v>
      </c>
      <c r="CD8" s="54"/>
      <c r="CE8" s="54"/>
      <c r="CF8" s="54"/>
      <c r="CG8" s="54"/>
      <c r="CH8" s="54"/>
    </row>
    <row r="9" spans="1:86" s="52" customFormat="1" ht="13.5" thickBot="1">
      <c r="A9" s="921" t="s">
        <v>338</v>
      </c>
      <c r="B9" s="1033">
        <v>2016</v>
      </c>
      <c r="C9" s="1034" t="s">
        <v>18</v>
      </c>
      <c r="D9" s="1035" t="s">
        <v>7</v>
      </c>
      <c r="E9" s="1036" t="s">
        <v>476</v>
      </c>
      <c r="F9" s="1035" t="s">
        <v>64</v>
      </c>
      <c r="G9" s="1035" t="s">
        <v>766</v>
      </c>
      <c r="H9" s="1037" t="s">
        <v>766</v>
      </c>
      <c r="I9" s="1038" t="s">
        <v>284</v>
      </c>
      <c r="J9" s="1039"/>
      <c r="BA9" s="137" t="s">
        <v>385</v>
      </c>
      <c r="BB9" s="137" t="s">
        <v>39</v>
      </c>
      <c r="BC9" s="54"/>
      <c r="BD9" s="54" t="s">
        <v>438</v>
      </c>
      <c r="BE9" s="136"/>
      <c r="BF9" s="136"/>
      <c r="BG9" s="54"/>
      <c r="BH9" s="54" t="s">
        <v>474</v>
      </c>
      <c r="BI9" s="54"/>
      <c r="BJ9" s="54"/>
      <c r="BK9" s="54"/>
      <c r="BL9" s="54"/>
      <c r="BM9" s="138" t="s">
        <v>660</v>
      </c>
      <c r="BN9" s="54"/>
      <c r="BO9" s="54" t="s">
        <v>676</v>
      </c>
      <c r="BP9" s="54"/>
      <c r="BQ9" s="54"/>
      <c r="BR9" s="54"/>
      <c r="BS9" s="54"/>
      <c r="BT9" s="54"/>
      <c r="BU9" s="49" t="s">
        <v>140</v>
      </c>
      <c r="BV9" s="49"/>
      <c r="BW9" s="49"/>
      <c r="BX9" s="49"/>
      <c r="BY9" s="49"/>
      <c r="BZ9" s="49" t="s">
        <v>728</v>
      </c>
      <c r="CA9" s="49"/>
      <c r="CB9" s="49"/>
      <c r="CC9" s="54" t="s">
        <v>203</v>
      </c>
      <c r="CD9" s="54"/>
      <c r="CE9" s="54"/>
      <c r="CF9" s="54"/>
      <c r="CG9" s="54"/>
      <c r="CH9" s="54"/>
    </row>
    <row r="10" spans="1:86" s="52" customFormat="1" ht="13.5" thickBot="1">
      <c r="A10" s="921" t="s">
        <v>338</v>
      </c>
      <c r="B10" s="1033">
        <v>2016</v>
      </c>
      <c r="C10" s="1034" t="s">
        <v>18</v>
      </c>
      <c r="D10" s="1035" t="s">
        <v>7</v>
      </c>
      <c r="E10" s="1036" t="s">
        <v>1097</v>
      </c>
      <c r="F10" s="1035" t="s">
        <v>64</v>
      </c>
      <c r="G10" s="1035" t="s">
        <v>766</v>
      </c>
      <c r="H10" s="1037" t="s">
        <v>64</v>
      </c>
      <c r="I10" s="1038" t="s">
        <v>284</v>
      </c>
      <c r="J10" s="1039"/>
      <c r="BA10" s="137" t="s">
        <v>356</v>
      </c>
      <c r="BB10" s="137" t="s">
        <v>357</v>
      </c>
      <c r="BC10" s="54"/>
      <c r="BD10" s="54"/>
      <c r="BE10" s="136"/>
      <c r="BF10" s="136"/>
      <c r="BG10" s="54"/>
      <c r="BH10" s="54"/>
      <c r="BI10" s="54"/>
      <c r="BJ10" s="54"/>
      <c r="BK10" s="54"/>
      <c r="BL10" s="54"/>
      <c r="BM10" s="138" t="s">
        <v>661</v>
      </c>
      <c r="BN10" s="54"/>
      <c r="BO10" s="54" t="s">
        <v>119</v>
      </c>
      <c r="BP10" s="54"/>
      <c r="BQ10" s="54"/>
      <c r="BR10" s="54"/>
      <c r="BS10" s="54"/>
      <c r="BT10" s="54"/>
      <c r="BU10" s="49" t="s">
        <v>691</v>
      </c>
      <c r="BV10" s="49"/>
      <c r="BW10" s="49"/>
      <c r="BX10" s="49"/>
      <c r="BY10" s="49"/>
      <c r="BZ10" s="49" t="s">
        <v>729</v>
      </c>
      <c r="CA10" s="49"/>
      <c r="CB10" s="49"/>
      <c r="CC10" s="54" t="s">
        <v>204</v>
      </c>
      <c r="CD10" s="54"/>
      <c r="CE10" s="54"/>
      <c r="CF10" s="54"/>
      <c r="CG10" s="54"/>
      <c r="CH10" s="54"/>
    </row>
    <row r="11" spans="1:86" s="52" customFormat="1" ht="51.75" thickBot="1">
      <c r="A11" s="921" t="s">
        <v>338</v>
      </c>
      <c r="B11" s="1033">
        <v>2016</v>
      </c>
      <c r="C11" s="1034" t="s">
        <v>18</v>
      </c>
      <c r="D11" s="1035" t="s">
        <v>7</v>
      </c>
      <c r="E11" s="1036" t="s">
        <v>283</v>
      </c>
      <c r="F11" s="1035" t="s">
        <v>64</v>
      </c>
      <c r="G11" s="1035" t="s">
        <v>64</v>
      </c>
      <c r="H11" s="1037" t="s">
        <v>766</v>
      </c>
      <c r="I11" s="1038" t="s">
        <v>284</v>
      </c>
      <c r="J11" s="1040" t="s">
        <v>1098</v>
      </c>
      <c r="BA11" s="137" t="s">
        <v>358</v>
      </c>
      <c r="BB11" s="137" t="s">
        <v>125</v>
      </c>
      <c r="BC11" s="54"/>
      <c r="BD11" s="54"/>
      <c r="BE11" s="136"/>
      <c r="BF11" s="136"/>
      <c r="BG11" s="54"/>
      <c r="BH11" s="54"/>
      <c r="BI11" s="54"/>
      <c r="BJ11" s="54"/>
      <c r="BK11" s="54"/>
      <c r="BL11" s="54"/>
      <c r="BM11" s="138" t="s">
        <v>487</v>
      </c>
      <c r="BN11" s="54"/>
      <c r="BO11" s="54" t="s">
        <v>121</v>
      </c>
      <c r="BP11" s="54"/>
      <c r="BQ11" s="54"/>
      <c r="BR11" s="54"/>
      <c r="BS11" s="54"/>
      <c r="BT11" s="54"/>
      <c r="BU11" s="49" t="s">
        <v>692</v>
      </c>
      <c r="BV11" s="49"/>
      <c r="BW11" s="49"/>
      <c r="BX11" s="49"/>
      <c r="BY11" s="49"/>
      <c r="BZ11" s="49" t="s">
        <v>194</v>
      </c>
      <c r="CA11" s="49"/>
      <c r="CB11" s="49"/>
      <c r="CC11" s="54"/>
      <c r="CD11" s="54"/>
      <c r="CE11" s="54"/>
      <c r="CF11" s="54"/>
      <c r="CG11" s="54"/>
      <c r="CH11" s="54"/>
    </row>
    <row r="12" spans="1:86" s="52" customFormat="1" ht="47.25" customHeight="1" thickBot="1">
      <c r="A12" s="963" t="s">
        <v>338</v>
      </c>
      <c r="B12" s="1033">
        <v>2016</v>
      </c>
      <c r="C12" s="1041" t="s">
        <v>20</v>
      </c>
      <c r="D12" s="1042" t="s">
        <v>7</v>
      </c>
      <c r="E12" s="1043" t="s">
        <v>283</v>
      </c>
      <c r="F12" s="1042" t="s">
        <v>64</v>
      </c>
      <c r="G12" s="1042" t="s">
        <v>766</v>
      </c>
      <c r="H12" s="1044" t="s">
        <v>766</v>
      </c>
      <c r="I12" s="1045" t="s">
        <v>284</v>
      </c>
      <c r="J12" s="1046" t="s">
        <v>1811</v>
      </c>
      <c r="BA12" s="137" t="s">
        <v>359</v>
      </c>
      <c r="BB12" s="137" t="s">
        <v>48</v>
      </c>
      <c r="BC12" s="54"/>
      <c r="BD12" s="134" t="s">
        <v>442</v>
      </c>
      <c r="BE12" s="136"/>
      <c r="BF12" s="136"/>
      <c r="BG12" s="54"/>
      <c r="BH12" s="134" t="s">
        <v>72</v>
      </c>
      <c r="BI12" s="54"/>
      <c r="BJ12" s="54"/>
      <c r="BK12" s="134" t="s">
        <v>828</v>
      </c>
      <c r="BL12" s="54"/>
      <c r="BM12" s="138" t="s">
        <v>488</v>
      </c>
      <c r="BN12" s="54"/>
      <c r="BO12" s="54" t="s">
        <v>122</v>
      </c>
      <c r="BP12" s="54"/>
      <c r="BQ12" s="54"/>
      <c r="BR12" s="54"/>
      <c r="BS12" s="54"/>
      <c r="BT12" s="54"/>
      <c r="BU12" s="49" t="s">
        <v>716</v>
      </c>
      <c r="BV12" s="49"/>
      <c r="BW12" s="49"/>
      <c r="BX12" s="49"/>
      <c r="BY12" s="49"/>
      <c r="BZ12" s="49" t="s">
        <v>730</v>
      </c>
      <c r="CA12" s="49"/>
      <c r="CB12" s="49"/>
      <c r="CC12" s="54"/>
      <c r="CD12" s="54"/>
      <c r="CE12" s="54"/>
      <c r="CF12" s="54"/>
      <c r="CG12" s="54"/>
      <c r="CH12" s="54"/>
    </row>
    <row r="13" spans="1:86" ht="13.35" customHeight="1">
      <c r="A13" s="84"/>
      <c r="B13" s="84"/>
      <c r="C13" s="85"/>
      <c r="D13" s="84"/>
      <c r="E13" s="84"/>
      <c r="F13" s="167"/>
      <c r="G13" s="167"/>
      <c r="H13" s="86"/>
      <c r="I13" s="84"/>
      <c r="J13" s="88"/>
      <c r="BA13" s="137" t="s">
        <v>386</v>
      </c>
      <c r="BB13" s="137" t="s">
        <v>4</v>
      </c>
      <c r="BC13" s="54"/>
      <c r="BD13" s="54" t="s">
        <v>56</v>
      </c>
      <c r="BE13" s="136"/>
      <c r="BF13" s="136"/>
      <c r="BG13" s="54"/>
      <c r="BH13" s="54" t="s">
        <v>478</v>
      </c>
      <c r="BI13" s="54"/>
      <c r="BJ13" s="54"/>
      <c r="BK13" s="54"/>
      <c r="BL13" s="54"/>
      <c r="BM13" s="138" t="s">
        <v>503</v>
      </c>
      <c r="BN13" s="54"/>
      <c r="BO13" s="54"/>
      <c r="BP13" s="54"/>
      <c r="BQ13" s="54"/>
      <c r="BR13" s="54"/>
      <c r="BS13" s="54"/>
      <c r="BT13" s="54"/>
      <c r="BU13" s="49" t="s">
        <v>701</v>
      </c>
      <c r="BV13" s="49"/>
      <c r="BW13" s="49"/>
      <c r="BX13" s="49"/>
      <c r="BY13" s="49"/>
      <c r="BZ13" s="49" t="s">
        <v>56</v>
      </c>
      <c r="CA13" s="49"/>
      <c r="CB13" s="49"/>
      <c r="CC13" s="54"/>
      <c r="CD13" s="47" t="s">
        <v>226</v>
      </c>
      <c r="CE13" s="47"/>
      <c r="CF13" s="47" t="s">
        <v>227</v>
      </c>
      <c r="CG13" s="73"/>
      <c r="CH13" s="73"/>
    </row>
    <row r="14" spans="1:86" ht="13.35" customHeight="1">
      <c r="C14" s="48"/>
      <c r="F14" s="18"/>
      <c r="G14" s="18"/>
      <c r="H14" s="18"/>
      <c r="BA14" s="54"/>
      <c r="BB14" s="54"/>
      <c r="BC14" s="54"/>
      <c r="BD14" s="54" t="s">
        <v>452</v>
      </c>
      <c r="BE14" s="54"/>
      <c r="BF14" s="54"/>
      <c r="BG14" s="54"/>
      <c r="BH14" s="54" t="s">
        <v>476</v>
      </c>
      <c r="BI14" s="54"/>
      <c r="BJ14" s="54"/>
      <c r="BK14" s="54"/>
      <c r="BL14" s="54"/>
      <c r="BM14" s="138" t="s">
        <v>504</v>
      </c>
      <c r="BN14" s="54"/>
      <c r="BO14" s="54"/>
      <c r="BP14" s="54"/>
      <c r="BQ14" s="54"/>
      <c r="BR14" s="54"/>
      <c r="BS14" s="54"/>
      <c r="BT14" s="54"/>
      <c r="BU14" s="49" t="s">
        <v>702</v>
      </c>
      <c r="BV14" s="49"/>
      <c r="BW14" s="49"/>
      <c r="BX14" s="49"/>
      <c r="BY14" s="49"/>
      <c r="BZ14" s="49" t="s">
        <v>746</v>
      </c>
      <c r="CA14" s="49"/>
      <c r="CB14" s="49"/>
      <c r="CC14" s="54"/>
      <c r="CD14" s="47" t="s">
        <v>228</v>
      </c>
      <c r="CE14" s="47"/>
      <c r="CF14" s="47" t="s">
        <v>229</v>
      </c>
      <c r="CG14" s="73"/>
      <c r="CH14" s="73"/>
    </row>
    <row r="15" spans="1:86">
      <c r="C15" s="1084"/>
      <c r="D15" s="1085"/>
      <c r="E15" s="1085"/>
      <c r="F15" s="1085"/>
      <c r="G15" s="1085"/>
      <c r="H15" s="1085"/>
      <c r="I15" s="1085"/>
      <c r="BA15" s="54"/>
      <c r="BB15" s="54"/>
      <c r="BC15" s="54"/>
      <c r="BD15" s="54" t="s">
        <v>453</v>
      </c>
      <c r="BE15" s="54"/>
      <c r="BF15" s="54"/>
      <c r="BG15" s="54"/>
      <c r="BH15" s="54" t="s">
        <v>477</v>
      </c>
      <c r="BI15" s="54"/>
      <c r="BJ15" s="54"/>
      <c r="BK15" s="54"/>
      <c r="BL15" s="54"/>
      <c r="BM15" s="138" t="s">
        <v>505</v>
      </c>
      <c r="BN15" s="54"/>
      <c r="BO15" s="54"/>
      <c r="BP15" s="54"/>
      <c r="BQ15" s="54"/>
      <c r="BR15" s="54"/>
      <c r="BS15" s="54"/>
      <c r="BT15" s="54"/>
      <c r="BU15" s="49" t="s">
        <v>703</v>
      </c>
      <c r="BV15" s="49"/>
      <c r="BW15" s="49"/>
      <c r="BX15" s="49"/>
      <c r="BY15" s="49"/>
      <c r="BZ15" s="49" t="s">
        <v>737</v>
      </c>
      <c r="CA15" s="49"/>
      <c r="CB15" s="49"/>
      <c r="CC15" s="54"/>
      <c r="CD15" s="47" t="s">
        <v>230</v>
      </c>
      <c r="CE15" s="47"/>
      <c r="CF15" s="47" t="s">
        <v>216</v>
      </c>
      <c r="CG15" s="73"/>
      <c r="CH15" s="73"/>
    </row>
    <row r="16" spans="1:86">
      <c r="BA16" s="134" t="s">
        <v>432</v>
      </c>
      <c r="BB16" s="54"/>
      <c r="BC16" s="54"/>
      <c r="BD16" s="54" t="s">
        <v>183</v>
      </c>
      <c r="BE16" s="54"/>
      <c r="BF16" s="54"/>
      <c r="BG16" s="54"/>
      <c r="BH16" s="54" t="s">
        <v>283</v>
      </c>
      <c r="BI16" s="54"/>
      <c r="BJ16" s="54"/>
      <c r="BK16" s="54"/>
      <c r="BL16" s="54"/>
      <c r="BM16" s="138" t="s">
        <v>506</v>
      </c>
      <c r="BN16" s="54"/>
      <c r="BO16" s="54"/>
      <c r="BP16" s="54"/>
      <c r="BQ16" s="54"/>
      <c r="BR16" s="54"/>
      <c r="BS16" s="54"/>
      <c r="BT16" s="54"/>
      <c r="BU16" s="49" t="s">
        <v>720</v>
      </c>
      <c r="BV16" s="49"/>
      <c r="BW16" s="49"/>
      <c r="BX16" s="49"/>
      <c r="BY16" s="49"/>
      <c r="BZ16" s="49" t="s">
        <v>183</v>
      </c>
      <c r="CA16" s="49"/>
      <c r="CB16" s="49"/>
      <c r="CC16" s="54"/>
      <c r="CD16" s="47" t="s">
        <v>231</v>
      </c>
      <c r="CE16" s="47"/>
      <c r="CF16" s="47" t="s">
        <v>214</v>
      </c>
      <c r="CG16" s="73"/>
      <c r="CH16" s="73"/>
    </row>
    <row r="17" spans="53:86">
      <c r="BA17" s="54" t="s">
        <v>18</v>
      </c>
      <c r="BB17" s="54"/>
      <c r="BC17" s="54"/>
      <c r="BD17" s="54" t="s">
        <v>444</v>
      </c>
      <c r="BE17" s="54"/>
      <c r="BF17" s="54"/>
      <c r="BG17" s="54"/>
      <c r="BH17" s="54"/>
      <c r="BI17" s="54"/>
      <c r="BJ17" s="54"/>
      <c r="BK17" s="54"/>
      <c r="BL17" s="54"/>
      <c r="BM17" s="138" t="s">
        <v>507</v>
      </c>
      <c r="BN17" s="54"/>
      <c r="BO17" s="54"/>
      <c r="BP17" s="54"/>
      <c r="BQ17" s="54"/>
      <c r="BR17" s="54"/>
      <c r="BS17" s="54"/>
      <c r="BT17" s="54"/>
      <c r="BU17" s="49" t="s">
        <v>704</v>
      </c>
      <c r="BV17" s="49"/>
      <c r="BW17" s="49"/>
      <c r="BX17" s="49"/>
      <c r="BY17" s="49"/>
      <c r="BZ17" s="49" t="s">
        <v>745</v>
      </c>
      <c r="CA17" s="49"/>
      <c r="CB17" s="49"/>
      <c r="CC17" s="54"/>
      <c r="CD17" s="47" t="s">
        <v>232</v>
      </c>
      <c r="CE17" s="47"/>
      <c r="CF17" s="47" t="s">
        <v>233</v>
      </c>
      <c r="CG17" s="73"/>
      <c r="CH17" s="73"/>
    </row>
    <row r="18" spans="53:86">
      <c r="BA18" s="54" t="s">
        <v>20</v>
      </c>
      <c r="BB18" s="54"/>
      <c r="BC18" s="54"/>
      <c r="BD18" s="54" t="s">
        <v>454</v>
      </c>
      <c r="BE18" s="54"/>
      <c r="BF18" s="54"/>
      <c r="BG18" s="54"/>
      <c r="BH18" s="54"/>
      <c r="BI18" s="54"/>
      <c r="BJ18" s="54"/>
      <c r="BK18" s="54"/>
      <c r="BL18" s="54"/>
      <c r="BM18" s="138" t="s">
        <v>508</v>
      </c>
      <c r="BN18" s="54"/>
      <c r="BO18" s="54"/>
      <c r="BP18" s="54"/>
      <c r="BQ18" s="54"/>
      <c r="BR18" s="54"/>
      <c r="BS18" s="54"/>
      <c r="BT18" s="54"/>
      <c r="BU18" s="49" t="s">
        <v>721</v>
      </c>
      <c r="BV18" s="49"/>
      <c r="BW18" s="49"/>
      <c r="BX18" s="49"/>
      <c r="BY18" s="49"/>
      <c r="BZ18" s="49" t="s">
        <v>194</v>
      </c>
      <c r="CA18" s="49"/>
      <c r="CB18" s="49"/>
      <c r="CC18" s="54"/>
      <c r="CD18" s="47" t="s">
        <v>234</v>
      </c>
      <c r="CE18" s="47"/>
      <c r="CF18" s="47" t="s">
        <v>215</v>
      </c>
      <c r="CG18" s="73"/>
      <c r="CH18" s="73"/>
    </row>
    <row r="19" spans="53:86">
      <c r="BA19" s="54" t="s">
        <v>22</v>
      </c>
      <c r="BB19" s="54"/>
      <c r="BC19" s="54"/>
      <c r="BD19" s="54" t="s">
        <v>455</v>
      </c>
      <c r="BE19" s="54"/>
      <c r="BF19" s="54"/>
      <c r="BG19" s="54"/>
      <c r="BH19" s="134" t="s">
        <v>650</v>
      </c>
      <c r="BI19" s="54"/>
      <c r="BJ19" s="54"/>
      <c r="BK19" s="54"/>
      <c r="BL19" s="54"/>
      <c r="BM19" s="138" t="s">
        <v>509</v>
      </c>
      <c r="BN19" s="54"/>
      <c r="BO19" s="54"/>
      <c r="BP19" s="54"/>
      <c r="BQ19" s="54"/>
      <c r="BR19" s="54"/>
      <c r="BS19" s="54"/>
      <c r="BT19" s="54"/>
      <c r="BU19" s="49" t="s">
        <v>705</v>
      </c>
      <c r="BV19" s="49"/>
      <c r="BW19" s="49"/>
      <c r="BX19" s="49"/>
      <c r="BY19" s="49"/>
      <c r="BZ19" s="49" t="s">
        <v>730</v>
      </c>
      <c r="CA19" s="49"/>
      <c r="CB19" s="49"/>
      <c r="CC19" s="54"/>
      <c r="CD19" s="47" t="s">
        <v>235</v>
      </c>
      <c r="CE19" s="47"/>
      <c r="CF19" s="47"/>
      <c r="CG19" s="73"/>
      <c r="CH19" s="73"/>
    </row>
    <row r="20" spans="53:86">
      <c r="BA20" s="54" t="s">
        <v>24</v>
      </c>
      <c r="BB20" s="54"/>
      <c r="BC20" s="54"/>
      <c r="BD20" s="49" t="s">
        <v>457</v>
      </c>
      <c r="BE20" s="54"/>
      <c r="BF20" s="54"/>
      <c r="BG20" s="54"/>
      <c r="BH20" s="54" t="s">
        <v>757</v>
      </c>
      <c r="BI20" s="54"/>
      <c r="BJ20" s="54"/>
      <c r="BK20" s="54"/>
      <c r="BL20" s="54"/>
      <c r="BM20" s="138" t="s">
        <v>510</v>
      </c>
      <c r="BN20" s="54"/>
      <c r="BO20" s="54"/>
      <c r="BP20" s="54"/>
      <c r="BQ20" s="54"/>
      <c r="BR20" s="54"/>
      <c r="BS20" s="54"/>
      <c r="BT20" s="54"/>
      <c r="BU20" s="49" t="s">
        <v>722</v>
      </c>
      <c r="BV20" s="49"/>
      <c r="BW20" s="49"/>
      <c r="BX20" s="49"/>
      <c r="BY20" s="49"/>
      <c r="BZ20" s="49" t="s">
        <v>740</v>
      </c>
      <c r="CA20" s="49"/>
      <c r="CB20" s="49"/>
      <c r="CC20" s="54"/>
      <c r="CD20" s="47" t="s">
        <v>236</v>
      </c>
      <c r="CE20" s="47"/>
      <c r="CF20" s="47"/>
      <c r="CG20" s="73"/>
      <c r="CH20" s="73"/>
    </row>
    <row r="21" spans="53:86">
      <c r="BA21" s="54" t="s">
        <v>421</v>
      </c>
      <c r="BB21" s="54"/>
      <c r="BC21" s="54"/>
      <c r="BD21" s="49" t="s">
        <v>456</v>
      </c>
      <c r="BE21" s="54"/>
      <c r="BF21" s="54"/>
      <c r="BG21" s="54"/>
      <c r="BH21" s="54" t="s">
        <v>651</v>
      </c>
      <c r="BI21" s="54"/>
      <c r="BJ21" s="54"/>
      <c r="BK21" s="54"/>
      <c r="BL21" s="54"/>
      <c r="BM21" s="138" t="s">
        <v>511</v>
      </c>
      <c r="BN21" s="54"/>
      <c r="BO21" s="54"/>
      <c r="BP21" s="54"/>
      <c r="BQ21" s="54"/>
      <c r="BR21" s="54"/>
      <c r="BS21" s="54"/>
      <c r="BT21" s="54"/>
      <c r="BU21" s="49" t="s">
        <v>706</v>
      </c>
      <c r="BV21" s="49"/>
      <c r="BW21" s="49"/>
      <c r="BX21" s="49"/>
      <c r="BY21" s="49"/>
      <c r="BZ21" s="49" t="s">
        <v>731</v>
      </c>
      <c r="CA21" s="49"/>
      <c r="CB21" s="49"/>
      <c r="CC21" s="54"/>
      <c r="CD21" s="47" t="s">
        <v>237</v>
      </c>
      <c r="CE21" s="47"/>
      <c r="CF21" s="47"/>
      <c r="CG21" s="73"/>
      <c r="CH21" s="73"/>
    </row>
    <row r="22" spans="53:86">
      <c r="BA22" s="54"/>
      <c r="BB22" s="54"/>
      <c r="BC22" s="54"/>
      <c r="BD22" s="49" t="s">
        <v>458</v>
      </c>
      <c r="BE22" s="54"/>
      <c r="BF22" s="54"/>
      <c r="BG22" s="54"/>
      <c r="BH22" s="54" t="s">
        <v>652</v>
      </c>
      <c r="BI22" s="54"/>
      <c r="BJ22" s="54"/>
      <c r="BK22" s="54"/>
      <c r="BL22" s="54"/>
      <c r="BM22" s="138" t="s">
        <v>512</v>
      </c>
      <c r="BN22" s="54"/>
      <c r="BO22" s="54"/>
      <c r="BP22" s="54"/>
      <c r="BQ22" s="54"/>
      <c r="BR22" s="54"/>
      <c r="BS22" s="54"/>
      <c r="BT22" s="54"/>
      <c r="BU22" s="49" t="s">
        <v>723</v>
      </c>
      <c r="BV22" s="49"/>
      <c r="BW22" s="49"/>
      <c r="BX22" s="49"/>
      <c r="BY22" s="49"/>
      <c r="BZ22" s="49" t="s">
        <v>732</v>
      </c>
      <c r="CA22" s="49"/>
      <c r="CB22" s="49"/>
      <c r="CC22" s="54"/>
      <c r="CD22" s="47" t="s">
        <v>238</v>
      </c>
      <c r="CE22" s="47"/>
      <c r="CF22" s="47"/>
      <c r="CG22" s="73"/>
      <c r="CH22" s="73"/>
    </row>
    <row r="23" spans="53:86">
      <c r="BA23" s="54"/>
      <c r="BB23" s="54"/>
      <c r="BC23" s="54"/>
      <c r="BD23" s="49" t="s">
        <v>459</v>
      </c>
      <c r="BE23" s="54"/>
      <c r="BF23" s="54"/>
      <c r="BG23" s="54"/>
      <c r="BH23" s="54" t="s">
        <v>653</v>
      </c>
      <c r="BI23" s="54"/>
      <c r="BJ23" s="54"/>
      <c r="BK23" s="54"/>
      <c r="BL23" s="54"/>
      <c r="BM23" s="138" t="s">
        <v>513</v>
      </c>
      <c r="BN23" s="54"/>
      <c r="BO23" s="54"/>
      <c r="BP23" s="54"/>
      <c r="BQ23" s="54"/>
      <c r="BR23" s="54"/>
      <c r="BS23" s="54"/>
      <c r="BT23" s="54"/>
      <c r="BU23" s="49" t="s">
        <v>724</v>
      </c>
      <c r="BV23" s="49"/>
      <c r="BW23" s="49"/>
      <c r="BX23" s="49"/>
      <c r="BY23" s="49"/>
      <c r="BZ23" s="49" t="s">
        <v>743</v>
      </c>
      <c r="CA23" s="49"/>
      <c r="CB23" s="49"/>
      <c r="CC23" s="54"/>
      <c r="CD23" s="47" t="s">
        <v>239</v>
      </c>
      <c r="CE23" s="47"/>
      <c r="CF23" s="47"/>
      <c r="CG23" s="73"/>
      <c r="CH23" s="73"/>
    </row>
    <row r="24" spans="53:86">
      <c r="BA24" s="54" t="s">
        <v>433</v>
      </c>
      <c r="BB24" s="54"/>
      <c r="BC24" s="54"/>
      <c r="BD24" s="49" t="s">
        <v>460</v>
      </c>
      <c r="BE24" s="54"/>
      <c r="BF24" s="54"/>
      <c r="BG24" s="54"/>
      <c r="BH24" s="54" t="s">
        <v>654</v>
      </c>
      <c r="BI24" s="54"/>
      <c r="BJ24" s="54"/>
      <c r="BK24" s="54"/>
      <c r="BL24" s="54"/>
      <c r="BM24" s="138" t="s">
        <v>514</v>
      </c>
      <c r="BN24" s="54"/>
      <c r="BO24" s="54"/>
      <c r="BP24" s="54"/>
      <c r="BQ24" s="54"/>
      <c r="BR24" s="54"/>
      <c r="BS24" s="54"/>
      <c r="BT24" s="54"/>
      <c r="BU24" s="49" t="s">
        <v>725</v>
      </c>
      <c r="BV24" s="49"/>
      <c r="BW24" s="49"/>
      <c r="BX24" s="49"/>
      <c r="BY24" s="49"/>
      <c r="BZ24" s="49" t="s">
        <v>733</v>
      </c>
      <c r="CA24" s="49"/>
      <c r="CB24" s="49"/>
      <c r="CC24" s="54"/>
      <c r="CD24" s="54"/>
      <c r="CE24" s="54"/>
      <c r="CF24" s="54"/>
      <c r="CG24" s="54"/>
      <c r="CH24" s="54"/>
    </row>
    <row r="25" spans="53:86">
      <c r="BA25" s="54" t="s">
        <v>40</v>
      </c>
      <c r="BB25" s="54"/>
      <c r="BC25" s="54"/>
      <c r="BD25" s="49" t="s">
        <v>461</v>
      </c>
      <c r="BE25" s="54"/>
      <c r="BF25" s="54"/>
      <c r="BG25" s="54"/>
      <c r="BH25" s="54" t="s">
        <v>655</v>
      </c>
      <c r="BI25" s="54"/>
      <c r="BJ25" s="54"/>
      <c r="BK25" s="54"/>
      <c r="BL25" s="54"/>
      <c r="BM25" s="138" t="s">
        <v>515</v>
      </c>
      <c r="BN25" s="54"/>
      <c r="BO25" s="54"/>
      <c r="BP25" s="54"/>
      <c r="BQ25" s="54"/>
      <c r="BR25" s="54"/>
      <c r="BS25" s="54"/>
      <c r="BT25" s="54"/>
      <c r="BU25" s="49" t="s">
        <v>707</v>
      </c>
      <c r="BV25" s="49"/>
      <c r="BW25" s="49"/>
      <c r="BX25" s="49"/>
      <c r="BY25" s="49"/>
      <c r="BZ25" s="49" t="s">
        <v>735</v>
      </c>
      <c r="CA25" s="49"/>
      <c r="CB25" s="49"/>
      <c r="CC25" s="54"/>
      <c r="CD25" s="54"/>
      <c r="CE25" s="54"/>
      <c r="CF25" s="54"/>
      <c r="CG25" s="54"/>
      <c r="CH25" s="54"/>
    </row>
    <row r="26" spans="53:86">
      <c r="BA26" s="54" t="s">
        <v>24</v>
      </c>
      <c r="BB26" s="54"/>
      <c r="BC26" s="54"/>
      <c r="BD26" s="49" t="s">
        <v>462</v>
      </c>
      <c r="BE26" s="54"/>
      <c r="BF26" s="54"/>
      <c r="BG26" s="54"/>
      <c r="BH26" s="54" t="s">
        <v>656</v>
      </c>
      <c r="BI26" s="54"/>
      <c r="BJ26" s="54"/>
      <c r="BK26" s="54"/>
      <c r="BL26" s="54"/>
      <c r="BM26" s="138" t="s">
        <v>516</v>
      </c>
      <c r="BN26" s="54"/>
      <c r="BO26" s="54"/>
      <c r="BP26" s="54"/>
      <c r="BQ26" s="54"/>
      <c r="BR26" s="54"/>
      <c r="BS26" s="54"/>
      <c r="BT26" s="54"/>
      <c r="BU26" s="49" t="s">
        <v>708</v>
      </c>
      <c r="BV26" s="49"/>
      <c r="BW26" s="49"/>
      <c r="BX26" s="49"/>
      <c r="BY26" s="49"/>
      <c r="BZ26" s="49" t="s">
        <v>461</v>
      </c>
      <c r="CA26" s="49"/>
      <c r="CB26" s="49"/>
      <c r="CC26" s="54"/>
      <c r="CD26" s="54"/>
      <c r="CE26" s="54"/>
      <c r="CF26" s="54"/>
      <c r="CG26" s="54"/>
      <c r="CH26" s="54"/>
    </row>
    <row r="27" spans="53:86">
      <c r="BA27" s="54" t="s">
        <v>421</v>
      </c>
      <c r="BB27" s="54"/>
      <c r="BC27" s="54"/>
      <c r="BD27" s="49" t="s">
        <v>463</v>
      </c>
      <c r="BE27" s="54"/>
      <c r="BF27" s="54"/>
      <c r="BG27" s="54"/>
      <c r="BH27" s="54" t="s">
        <v>657</v>
      </c>
      <c r="BI27" s="54"/>
      <c r="BJ27" s="54"/>
      <c r="BK27" s="54"/>
      <c r="BL27" s="54"/>
      <c r="BM27" s="138" t="s">
        <v>517</v>
      </c>
      <c r="BN27" s="54"/>
      <c r="BO27" s="54"/>
      <c r="BP27" s="54"/>
      <c r="BQ27" s="54"/>
      <c r="BR27" s="54"/>
      <c r="BS27" s="54"/>
      <c r="BT27" s="54"/>
      <c r="BU27" s="49" t="s">
        <v>710</v>
      </c>
      <c r="BV27" s="49"/>
      <c r="BW27" s="49"/>
      <c r="BX27" s="49"/>
      <c r="BY27" s="49"/>
      <c r="BZ27" s="49" t="s">
        <v>736</v>
      </c>
      <c r="CA27" s="49"/>
      <c r="CB27" s="49"/>
      <c r="CC27" s="54"/>
      <c r="CD27" s="54"/>
      <c r="CE27" s="54"/>
      <c r="CF27" s="54"/>
      <c r="CG27" s="54"/>
      <c r="CH27" s="54"/>
    </row>
    <row r="28" spans="53:86">
      <c r="BA28" s="54"/>
      <c r="BB28" s="54"/>
      <c r="BC28" s="54"/>
      <c r="BD28" s="54" t="s">
        <v>449</v>
      </c>
      <c r="BE28" s="54"/>
      <c r="BF28" s="54"/>
      <c r="BG28" s="54"/>
      <c r="BH28" s="54" t="s">
        <v>658</v>
      </c>
      <c r="BI28" s="54"/>
      <c r="BJ28" s="54"/>
      <c r="BK28" s="54"/>
      <c r="BL28" s="54"/>
      <c r="BM28" s="138" t="s">
        <v>518</v>
      </c>
      <c r="BN28" s="54"/>
      <c r="BO28" s="54"/>
      <c r="BP28" s="54"/>
      <c r="BQ28" s="54"/>
      <c r="BR28" s="54"/>
      <c r="BS28" s="54"/>
      <c r="BT28" s="54"/>
      <c r="BU28" s="49" t="s">
        <v>711</v>
      </c>
      <c r="BV28" s="49"/>
      <c r="BW28" s="49"/>
      <c r="BX28" s="49"/>
      <c r="BY28" s="49"/>
      <c r="BZ28" s="54"/>
      <c r="CA28" s="49"/>
      <c r="CB28" s="49"/>
      <c r="CC28" s="54"/>
      <c r="CD28" s="54"/>
      <c r="CE28" s="54"/>
      <c r="CF28" s="54"/>
      <c r="CG28" s="54"/>
      <c r="CH28" s="54"/>
    </row>
    <row r="29" spans="53:86">
      <c r="BA29" s="54"/>
      <c r="BB29" s="54"/>
      <c r="BC29" s="54"/>
      <c r="BD29" s="54"/>
      <c r="BE29" s="54"/>
      <c r="BF29" s="54"/>
      <c r="BG29" s="54"/>
      <c r="BH29" s="54" t="s">
        <v>114</v>
      </c>
      <c r="BI29" s="54"/>
      <c r="BJ29" s="54"/>
      <c r="BK29" s="54"/>
      <c r="BL29" s="54"/>
      <c r="BM29" s="138" t="s">
        <v>519</v>
      </c>
      <c r="BN29" s="54"/>
      <c r="BO29" s="54"/>
      <c r="BP29" s="54"/>
      <c r="BQ29" s="54"/>
      <c r="BR29" s="54"/>
      <c r="BS29" s="54"/>
      <c r="BT29" s="54"/>
      <c r="BU29" s="54"/>
      <c r="BV29" s="49"/>
      <c r="BW29" s="49"/>
      <c r="BX29" s="49"/>
      <c r="BY29" s="49"/>
      <c r="BZ29" s="54"/>
      <c r="CA29" s="49"/>
      <c r="CB29" s="49"/>
      <c r="CC29" s="54"/>
      <c r="CD29" s="54"/>
      <c r="CE29" s="54"/>
      <c r="CF29" s="54"/>
      <c r="CG29" s="54"/>
      <c r="CH29" s="54"/>
    </row>
    <row r="30" spans="53:86">
      <c r="BA30" s="134" t="s">
        <v>305</v>
      </c>
      <c r="BB30" s="54"/>
      <c r="BC30" s="54"/>
      <c r="BD30" s="54"/>
      <c r="BE30" s="54"/>
      <c r="BF30" s="54"/>
      <c r="BG30" s="54"/>
      <c r="BH30" s="54" t="s">
        <v>115</v>
      </c>
      <c r="BI30" s="54"/>
      <c r="BJ30" s="54"/>
      <c r="BK30" s="54"/>
      <c r="BL30" s="54"/>
      <c r="BM30" s="138" t="s">
        <v>520</v>
      </c>
      <c r="BN30" s="54"/>
      <c r="BO30" s="54"/>
      <c r="BP30" s="54"/>
      <c r="BQ30" s="54"/>
      <c r="BR30" s="54"/>
      <c r="BS30" s="54"/>
      <c r="BT30" s="54"/>
      <c r="BU30" s="54"/>
      <c r="BV30" s="49"/>
      <c r="BW30" s="49"/>
      <c r="BX30" s="49"/>
      <c r="BY30" s="49"/>
      <c r="BZ30" s="49"/>
      <c r="CA30" s="49"/>
      <c r="CB30" s="49"/>
      <c r="CC30" s="54"/>
      <c r="CD30" s="54"/>
      <c r="CE30" s="54"/>
      <c r="CF30" s="54"/>
      <c r="CG30" s="54"/>
      <c r="CH30" s="54"/>
    </row>
    <row r="31" spans="53:86">
      <c r="BA31" s="54" t="s">
        <v>7</v>
      </c>
      <c r="BB31" s="54"/>
      <c r="BC31" s="54"/>
      <c r="BD31" s="134" t="s">
        <v>290</v>
      </c>
      <c r="BE31" s="54"/>
      <c r="BF31" s="54"/>
      <c r="BG31" s="54"/>
      <c r="BH31" s="54" t="s">
        <v>116</v>
      </c>
      <c r="BI31" s="54"/>
      <c r="BJ31" s="54"/>
      <c r="BK31" s="54"/>
      <c r="BL31" s="54"/>
      <c r="BM31" s="138" t="s">
        <v>521</v>
      </c>
      <c r="BN31" s="54"/>
      <c r="BO31" s="54"/>
      <c r="BP31" s="54"/>
      <c r="BQ31" s="54"/>
      <c r="BR31" s="54"/>
      <c r="BS31" s="54"/>
      <c r="BT31" s="54"/>
      <c r="BU31" s="49"/>
      <c r="BV31" s="49"/>
      <c r="BW31" s="49"/>
      <c r="BX31" s="49"/>
      <c r="BY31" s="49"/>
      <c r="BZ31" s="49"/>
      <c r="CA31" s="49"/>
      <c r="CB31" s="49"/>
      <c r="CC31" s="54"/>
      <c r="CD31" s="54"/>
      <c r="CE31" s="54"/>
      <c r="CF31" s="54"/>
      <c r="CG31" s="54"/>
      <c r="CH31" s="54"/>
    </row>
    <row r="32" spans="53:86">
      <c r="BA32" s="54" t="s">
        <v>99</v>
      </c>
      <c r="BB32" s="54"/>
      <c r="BC32" s="54"/>
      <c r="BD32" s="54" t="s">
        <v>464</v>
      </c>
      <c r="BE32" s="54"/>
      <c r="BF32" s="54"/>
      <c r="BG32" s="54"/>
      <c r="BH32" s="54"/>
      <c r="BI32" s="54"/>
      <c r="BJ32" s="54"/>
      <c r="BK32" s="54"/>
      <c r="BL32" s="54"/>
      <c r="BM32" s="138" t="s">
        <v>522</v>
      </c>
      <c r="BN32" s="54"/>
      <c r="BO32" s="54"/>
      <c r="BP32" s="54"/>
      <c r="BQ32" s="54"/>
      <c r="BR32" s="54"/>
      <c r="BS32" s="54"/>
      <c r="BT32" s="54"/>
      <c r="BU32" s="54"/>
      <c r="BV32" s="49"/>
      <c r="BW32" s="49"/>
      <c r="BX32" s="49"/>
      <c r="BY32" s="49"/>
      <c r="BZ32" s="49"/>
      <c r="CA32" s="49"/>
      <c r="CB32" s="49"/>
      <c r="CC32" s="54"/>
      <c r="CD32" s="54"/>
      <c r="CE32" s="54"/>
      <c r="CF32" s="54"/>
      <c r="CG32" s="54"/>
      <c r="CH32" s="54"/>
    </row>
    <row r="33" spans="53:86">
      <c r="BA33" s="54" t="s">
        <v>211</v>
      </c>
      <c r="BB33" s="54"/>
      <c r="BC33" s="54"/>
      <c r="BD33" s="54" t="s">
        <v>465</v>
      </c>
      <c r="BE33" s="54"/>
      <c r="BF33" s="54"/>
      <c r="BG33" s="54"/>
      <c r="BH33" s="54"/>
      <c r="BI33" s="54"/>
      <c r="BJ33" s="54"/>
      <c r="BK33" s="54"/>
      <c r="BL33" s="54"/>
      <c r="BM33" s="138" t="s">
        <v>523</v>
      </c>
      <c r="BN33" s="54"/>
      <c r="BO33" s="54"/>
      <c r="BP33" s="54"/>
      <c r="BQ33" s="54"/>
      <c r="BR33" s="54"/>
      <c r="BS33" s="54"/>
      <c r="BT33" s="54"/>
      <c r="BU33" s="54"/>
      <c r="BV33" s="49"/>
      <c r="BW33" s="49"/>
      <c r="BX33" s="49"/>
      <c r="BY33" s="49"/>
      <c r="BZ33" s="49"/>
      <c r="CA33" s="49"/>
      <c r="CB33" s="49"/>
      <c r="CC33" s="54"/>
      <c r="CD33" s="54"/>
      <c r="CE33" s="54"/>
      <c r="CF33" s="54"/>
      <c r="CG33" s="54"/>
      <c r="CH33" s="54"/>
    </row>
    <row r="34" spans="53:86">
      <c r="BA34" s="54" t="s">
        <v>423</v>
      </c>
      <c r="BB34" s="54"/>
      <c r="BC34" s="54"/>
      <c r="BD34" s="54" t="s">
        <v>466</v>
      </c>
      <c r="BE34" s="54"/>
      <c r="BF34" s="54"/>
      <c r="BG34" s="54"/>
      <c r="BH34" s="54"/>
      <c r="BI34" s="54"/>
      <c r="BJ34" s="54"/>
      <c r="BK34" s="54"/>
      <c r="BL34" s="54"/>
      <c r="BM34" s="138" t="s">
        <v>524</v>
      </c>
      <c r="BN34" s="54"/>
      <c r="BO34" s="54"/>
      <c r="BP34" s="54"/>
      <c r="BQ34" s="54"/>
      <c r="BR34" s="54"/>
      <c r="BS34" s="54"/>
      <c r="BT34" s="54"/>
      <c r="BU34" s="54"/>
      <c r="BV34" s="49"/>
      <c r="BW34" s="49"/>
      <c r="BX34" s="49"/>
      <c r="BY34" s="49"/>
      <c r="BZ34" s="49"/>
      <c r="CA34" s="49"/>
      <c r="CB34" s="49"/>
      <c r="CC34" s="54"/>
      <c r="CD34" s="54"/>
      <c r="CE34" s="54"/>
      <c r="CF34" s="54"/>
      <c r="CG34" s="54"/>
      <c r="CH34" s="54"/>
    </row>
    <row r="35" spans="53:86">
      <c r="BA35" s="54" t="s">
        <v>424</v>
      </c>
      <c r="BB35" s="54"/>
      <c r="BC35" s="54"/>
      <c r="BD35" s="54"/>
      <c r="BE35" s="54"/>
      <c r="BF35" s="54"/>
      <c r="BG35" s="54"/>
      <c r="BH35" s="54"/>
      <c r="BI35" s="54"/>
      <c r="BJ35" s="54"/>
      <c r="BK35" s="54"/>
      <c r="BL35" s="54"/>
      <c r="BM35" s="138" t="s">
        <v>93</v>
      </c>
      <c r="BN35" s="54"/>
      <c r="BO35" s="54"/>
      <c r="BP35" s="54"/>
      <c r="BQ35" s="54"/>
      <c r="BR35" s="54"/>
      <c r="BS35" s="54"/>
      <c r="BT35" s="54"/>
      <c r="BU35" s="54"/>
      <c r="BV35" s="49"/>
      <c r="BW35" s="49"/>
      <c r="BX35" s="49"/>
      <c r="BY35" s="49"/>
      <c r="BZ35" s="49"/>
      <c r="CA35" s="49"/>
      <c r="CB35" s="49"/>
      <c r="CC35" s="54"/>
      <c r="CD35" s="54"/>
      <c r="CE35" s="54"/>
      <c r="CF35" s="54"/>
      <c r="CG35" s="54"/>
      <c r="CH35" s="54"/>
    </row>
    <row r="36" spans="53:86">
      <c r="BA36" s="54" t="s">
        <v>276</v>
      </c>
      <c r="BB36" s="54"/>
      <c r="BC36" s="54"/>
      <c r="BD36" s="54"/>
      <c r="BE36" s="54"/>
      <c r="BF36" s="54"/>
      <c r="BG36" s="54"/>
      <c r="BH36" s="54"/>
      <c r="BI36" s="54"/>
      <c r="BJ36" s="54"/>
      <c r="BK36" s="54"/>
      <c r="BL36" s="54"/>
      <c r="BM36" s="138" t="s">
        <v>525</v>
      </c>
      <c r="BN36" s="54"/>
      <c r="BO36" s="54"/>
      <c r="BP36" s="54"/>
      <c r="BQ36" s="54"/>
      <c r="BR36" s="54"/>
      <c r="BS36" s="54"/>
      <c r="BT36" s="54"/>
      <c r="BU36" s="54"/>
      <c r="BV36" s="54"/>
      <c r="BW36" s="54"/>
      <c r="BX36" s="54"/>
      <c r="BY36" s="54"/>
      <c r="BZ36" s="54"/>
      <c r="CA36" s="54"/>
      <c r="CB36" s="54"/>
      <c r="CC36" s="54"/>
      <c r="CD36" s="54"/>
      <c r="CE36" s="54"/>
      <c r="CF36" s="54"/>
      <c r="CG36" s="54"/>
      <c r="CH36" s="54"/>
    </row>
    <row r="37" spans="53:86">
      <c r="BA37" s="54" t="s">
        <v>425</v>
      </c>
      <c r="BB37" s="54"/>
      <c r="BC37" s="54"/>
      <c r="BD37" s="54"/>
      <c r="BE37" s="54"/>
      <c r="BF37" s="54"/>
      <c r="BG37" s="54"/>
      <c r="BH37" s="54"/>
      <c r="BI37" s="54"/>
      <c r="BJ37" s="54"/>
      <c r="BK37" s="54"/>
      <c r="BL37" s="54"/>
      <c r="BM37" s="138" t="s">
        <v>526</v>
      </c>
      <c r="BN37" s="54"/>
      <c r="BO37" s="54"/>
      <c r="BP37" s="54"/>
      <c r="BQ37" s="54"/>
      <c r="BR37" s="54"/>
      <c r="BS37" s="54"/>
      <c r="BT37" s="54"/>
      <c r="BU37" s="54"/>
      <c r="BV37" s="54"/>
      <c r="BW37" s="54"/>
      <c r="BX37" s="54"/>
      <c r="BY37" s="54"/>
      <c r="BZ37" s="54"/>
      <c r="CA37" s="54"/>
      <c r="CB37" s="54"/>
      <c r="CC37" s="54"/>
      <c r="CD37" s="54"/>
      <c r="CE37" s="54"/>
      <c r="CF37" s="54"/>
      <c r="CG37" s="54"/>
      <c r="CH37" s="54"/>
    </row>
    <row r="38" spans="53:86">
      <c r="BA38" s="54" t="s">
        <v>426</v>
      </c>
      <c r="BB38" s="54"/>
      <c r="BC38" s="54"/>
      <c r="BD38" s="54"/>
      <c r="BE38" s="54"/>
      <c r="BF38" s="54"/>
      <c r="BG38" s="54"/>
      <c r="BH38" s="54"/>
      <c r="BI38" s="54"/>
      <c r="BJ38" s="54"/>
      <c r="BK38" s="54"/>
      <c r="BL38" s="54"/>
      <c r="BM38" s="138" t="s">
        <v>527</v>
      </c>
      <c r="BN38" s="54"/>
      <c r="BO38" s="54"/>
      <c r="BP38" s="54"/>
      <c r="BQ38" s="54"/>
      <c r="BR38" s="54"/>
      <c r="BS38" s="54"/>
      <c r="BT38" s="54"/>
      <c r="BU38" s="54"/>
      <c r="BV38" s="54"/>
      <c r="BW38" s="54"/>
      <c r="BX38" s="54"/>
      <c r="BY38" s="54"/>
      <c r="BZ38" s="54"/>
      <c r="CA38" s="54"/>
      <c r="CB38" s="54"/>
      <c r="CC38" s="54"/>
      <c r="CD38" s="54"/>
      <c r="CE38" s="54"/>
      <c r="CF38" s="54"/>
      <c r="CG38" s="54"/>
      <c r="CH38" s="54"/>
    </row>
    <row r="39" spans="53:86">
      <c r="BA39" s="54" t="s">
        <v>427</v>
      </c>
      <c r="BB39" s="54"/>
      <c r="BC39" s="54"/>
      <c r="BD39" s="54"/>
      <c r="BE39" s="54"/>
      <c r="BF39" s="54"/>
      <c r="BG39" s="54"/>
      <c r="BH39" s="54"/>
      <c r="BI39" s="54"/>
      <c r="BJ39" s="54"/>
      <c r="BK39" s="54"/>
      <c r="BL39" s="54"/>
      <c r="BM39" s="138" t="s">
        <v>528</v>
      </c>
      <c r="BN39" s="54"/>
      <c r="BO39" s="54"/>
      <c r="BP39" s="54"/>
      <c r="BQ39" s="54"/>
      <c r="BR39" s="54"/>
      <c r="BS39" s="54"/>
      <c r="BT39" s="54"/>
      <c r="BU39" s="54"/>
      <c r="BV39" s="54"/>
      <c r="BW39" s="54"/>
      <c r="BX39" s="54"/>
      <c r="BY39" s="54"/>
      <c r="BZ39" s="54"/>
      <c r="CA39" s="54"/>
      <c r="CB39" s="54"/>
      <c r="CC39" s="54"/>
      <c r="CD39" s="54"/>
      <c r="CE39" s="54"/>
      <c r="CF39" s="54"/>
      <c r="CG39" s="54"/>
      <c r="CH39" s="54"/>
    </row>
    <row r="40" spans="53:86">
      <c r="BA40" s="54" t="s">
        <v>428</v>
      </c>
      <c r="BB40" s="54"/>
      <c r="BC40" s="54"/>
      <c r="BD40" s="54"/>
      <c r="BE40" s="54"/>
      <c r="BF40" s="54"/>
      <c r="BG40" s="54"/>
      <c r="BH40" s="54"/>
      <c r="BI40" s="54"/>
      <c r="BJ40" s="54"/>
      <c r="BK40" s="54"/>
      <c r="BL40" s="54"/>
      <c r="BM40" s="138" t="s">
        <v>529</v>
      </c>
      <c r="BN40" s="54"/>
      <c r="BO40" s="54"/>
      <c r="BP40" s="54"/>
      <c r="BQ40" s="54"/>
      <c r="BR40" s="54"/>
      <c r="BS40" s="54"/>
      <c r="BT40" s="54"/>
      <c r="BU40" s="54"/>
      <c r="BV40" s="54"/>
      <c r="BW40" s="54"/>
      <c r="BX40" s="54"/>
      <c r="BY40" s="54"/>
      <c r="BZ40" s="54"/>
      <c r="CA40" s="54"/>
      <c r="CB40" s="54"/>
      <c r="CC40" s="54"/>
      <c r="CD40" s="54"/>
      <c r="CE40" s="54"/>
      <c r="CF40" s="54"/>
      <c r="CG40" s="54"/>
      <c r="CH40" s="54"/>
    </row>
    <row r="41" spans="53:86">
      <c r="BA41" s="54" t="s">
        <v>429</v>
      </c>
      <c r="BB41" s="54"/>
      <c r="BC41" s="54"/>
      <c r="BD41" s="54"/>
      <c r="BE41" s="54"/>
      <c r="BF41" s="54"/>
      <c r="BG41" s="54"/>
      <c r="BH41" s="54"/>
      <c r="BI41" s="54"/>
      <c r="BJ41" s="54"/>
      <c r="BK41" s="54"/>
      <c r="BL41" s="54"/>
      <c r="BM41" s="138" t="s">
        <v>530</v>
      </c>
      <c r="BN41" s="54"/>
      <c r="BO41" s="54"/>
      <c r="BP41" s="54"/>
      <c r="BQ41" s="54"/>
      <c r="BR41" s="54"/>
      <c r="BS41" s="54"/>
      <c r="BT41" s="54"/>
      <c r="BU41" s="54"/>
      <c r="BV41" s="54"/>
      <c r="BW41" s="54"/>
      <c r="BX41" s="54"/>
      <c r="BY41" s="54"/>
      <c r="BZ41" s="54"/>
      <c r="CA41" s="54"/>
      <c r="CB41" s="54"/>
      <c r="CC41" s="54"/>
      <c r="CD41" s="54"/>
      <c r="CE41" s="54"/>
      <c r="CF41" s="54"/>
      <c r="CG41" s="54"/>
      <c r="CH41" s="54"/>
    </row>
    <row r="42" spans="53:86">
      <c r="BA42" s="54" t="s">
        <v>430</v>
      </c>
      <c r="BB42" s="54"/>
      <c r="BC42" s="54"/>
      <c r="BD42" s="54"/>
      <c r="BE42" s="54"/>
      <c r="BF42" s="54"/>
      <c r="BG42" s="54"/>
      <c r="BH42" s="54"/>
      <c r="BI42" s="54"/>
      <c r="BJ42" s="54"/>
      <c r="BK42" s="54"/>
      <c r="BL42" s="54"/>
      <c r="BM42" s="138" t="s">
        <v>531</v>
      </c>
      <c r="BN42" s="54"/>
      <c r="BO42" s="54"/>
      <c r="BP42" s="54"/>
      <c r="BQ42" s="54"/>
      <c r="BR42" s="54"/>
      <c r="BS42" s="54"/>
      <c r="BT42" s="54"/>
      <c r="BU42" s="54"/>
      <c r="BV42" s="54"/>
      <c r="BW42" s="54"/>
      <c r="BX42" s="54"/>
      <c r="BY42" s="54"/>
      <c r="BZ42" s="54"/>
      <c r="CA42" s="54"/>
      <c r="CB42" s="54"/>
      <c r="CC42" s="54"/>
      <c r="CD42" s="54"/>
      <c r="CE42" s="54"/>
      <c r="CF42" s="54"/>
      <c r="CG42" s="54"/>
      <c r="CH42" s="54"/>
    </row>
    <row r="43" spans="53:86">
      <c r="BA43" s="54" t="s">
        <v>431</v>
      </c>
      <c r="BB43" s="54"/>
      <c r="BC43" s="54"/>
      <c r="BD43" s="54"/>
      <c r="BE43" s="54"/>
      <c r="BF43" s="54"/>
      <c r="BG43" s="54"/>
      <c r="BH43" s="54"/>
      <c r="BI43" s="54"/>
      <c r="BJ43" s="54"/>
      <c r="BK43" s="54"/>
      <c r="BL43" s="54"/>
      <c r="BM43" s="138" t="s">
        <v>532</v>
      </c>
      <c r="BN43" s="54"/>
      <c r="BO43" s="54"/>
      <c r="BP43" s="54"/>
      <c r="BQ43" s="54"/>
      <c r="BR43" s="54"/>
      <c r="BS43" s="54"/>
      <c r="BT43" s="54"/>
      <c r="BU43" s="54"/>
      <c r="BV43" s="54"/>
      <c r="BW43" s="54"/>
      <c r="BX43" s="54"/>
      <c r="BY43" s="54"/>
      <c r="BZ43" s="54"/>
      <c r="CA43" s="54"/>
      <c r="CB43" s="54"/>
      <c r="CC43" s="54"/>
      <c r="CD43" s="54"/>
      <c r="CE43" s="54"/>
      <c r="CF43" s="54"/>
      <c r="CG43" s="54"/>
      <c r="CH43" s="54"/>
    </row>
    <row r="44" spans="53:86">
      <c r="BA44" s="54"/>
      <c r="BB44" s="54"/>
      <c r="BC44" s="54"/>
      <c r="BD44" s="54"/>
      <c r="BE44" s="54"/>
      <c r="BF44" s="54"/>
      <c r="BG44" s="54"/>
      <c r="BH44" s="54"/>
      <c r="BI44" s="54"/>
      <c r="BJ44" s="54"/>
      <c r="BK44" s="54"/>
      <c r="BL44" s="54"/>
      <c r="BM44" s="138" t="s">
        <v>533</v>
      </c>
      <c r="BN44" s="54"/>
      <c r="BO44" s="54"/>
      <c r="BP44" s="54"/>
      <c r="BQ44" s="54"/>
      <c r="BR44" s="54"/>
      <c r="BS44" s="54"/>
      <c r="BT44" s="54"/>
      <c r="BU44" s="54"/>
      <c r="BV44" s="54"/>
      <c r="BW44" s="54"/>
      <c r="BX44" s="54"/>
      <c r="BY44" s="54"/>
      <c r="BZ44" s="54"/>
      <c r="CA44" s="54"/>
      <c r="CB44" s="54"/>
      <c r="CC44" s="54"/>
      <c r="CD44" s="54"/>
      <c r="CE44" s="54"/>
      <c r="CF44" s="54"/>
      <c r="CG44" s="54"/>
      <c r="CH44" s="54"/>
    </row>
    <row r="45" spans="53:86">
      <c r="BA45" s="54"/>
      <c r="BB45" s="54"/>
      <c r="BC45" s="54"/>
      <c r="BD45" s="54"/>
      <c r="BE45" s="54"/>
      <c r="BF45" s="54"/>
      <c r="BG45" s="54"/>
      <c r="BH45" s="54"/>
      <c r="BI45" s="54"/>
      <c r="BJ45" s="54"/>
      <c r="BK45" s="54"/>
      <c r="BL45" s="54"/>
      <c r="BM45" s="138" t="s">
        <v>534</v>
      </c>
      <c r="BN45" s="54"/>
      <c r="BO45" s="54"/>
      <c r="BP45" s="54"/>
      <c r="BQ45" s="54"/>
      <c r="BR45" s="54"/>
      <c r="BS45" s="54"/>
      <c r="BT45" s="54"/>
      <c r="BU45" s="54"/>
      <c r="BV45" s="54"/>
      <c r="BW45" s="54"/>
      <c r="BX45" s="54"/>
      <c r="BY45" s="54"/>
      <c r="BZ45" s="54"/>
      <c r="CA45" s="54"/>
      <c r="CB45" s="54"/>
      <c r="CC45" s="54"/>
      <c r="CD45" s="54"/>
      <c r="CE45" s="54"/>
      <c r="CF45" s="54"/>
      <c r="CG45" s="54"/>
      <c r="CH45" s="54"/>
    </row>
    <row r="46" spans="53:86">
      <c r="BA46" s="150" t="s">
        <v>767</v>
      </c>
      <c r="BB46" s="54"/>
      <c r="BC46" s="54"/>
      <c r="BD46" s="54"/>
      <c r="BE46" s="54"/>
      <c r="BF46" s="54"/>
      <c r="BG46" s="54"/>
      <c r="BH46" s="54"/>
      <c r="BI46" s="54"/>
      <c r="BJ46" s="54"/>
      <c r="BK46" s="54"/>
      <c r="BL46" s="54"/>
      <c r="BM46" s="138" t="s">
        <v>663</v>
      </c>
      <c r="BN46" s="54"/>
      <c r="BO46" s="54"/>
      <c r="BP46" s="54"/>
      <c r="BQ46" s="54"/>
      <c r="BR46" s="54"/>
      <c r="BS46" s="54"/>
      <c r="BT46" s="54"/>
      <c r="BU46" s="54"/>
      <c r="BV46" s="54"/>
      <c r="BW46" s="54"/>
      <c r="BX46" s="54"/>
      <c r="BY46" s="54"/>
      <c r="BZ46" s="54"/>
      <c r="CA46" s="54"/>
      <c r="CB46" s="54"/>
      <c r="CC46" s="54"/>
      <c r="CD46" s="54"/>
      <c r="CE46" s="54"/>
      <c r="CF46" s="54"/>
      <c r="CG46" s="54"/>
      <c r="CH46" s="54"/>
    </row>
    <row r="47" spans="53:86" ht="15">
      <c r="BA47" s="151" t="s">
        <v>768</v>
      </c>
      <c r="BB47" s="54"/>
      <c r="BC47" s="54"/>
      <c r="BD47" s="54"/>
      <c r="BE47" s="54"/>
      <c r="BF47" s="54"/>
      <c r="BG47" s="54"/>
      <c r="BH47" s="54"/>
      <c r="BI47" s="54"/>
      <c r="BJ47" s="54"/>
      <c r="BK47" s="54"/>
      <c r="BL47" s="54"/>
      <c r="BM47" s="139" t="s">
        <v>535</v>
      </c>
      <c r="BN47" s="54"/>
      <c r="BO47" s="54"/>
      <c r="BP47" s="54"/>
      <c r="BQ47" s="54"/>
      <c r="BR47" s="54"/>
      <c r="BS47" s="54"/>
      <c r="BT47" s="54"/>
      <c r="BU47" s="54"/>
      <c r="BV47" s="54"/>
      <c r="BW47" s="54"/>
      <c r="BX47" s="54"/>
      <c r="BY47" s="54"/>
      <c r="BZ47" s="54"/>
      <c r="CA47" s="54"/>
      <c r="CB47" s="54"/>
      <c r="CC47" s="54"/>
      <c r="CD47" s="54"/>
      <c r="CE47" s="54"/>
      <c r="CF47" s="54"/>
      <c r="CG47" s="54"/>
      <c r="CH47" s="54"/>
    </row>
    <row r="48" spans="53:86">
      <c r="BA48" s="152" t="s">
        <v>210</v>
      </c>
      <c r="BB48" s="54"/>
      <c r="BC48" s="54"/>
      <c r="BD48" s="54"/>
      <c r="BE48" s="54"/>
      <c r="BF48" s="54"/>
      <c r="BG48" s="54"/>
      <c r="BH48" s="54"/>
      <c r="BI48" s="54"/>
      <c r="BJ48" s="54"/>
      <c r="BK48" s="54"/>
      <c r="BL48" s="54"/>
      <c r="BM48" s="138" t="s">
        <v>536</v>
      </c>
      <c r="BN48" s="54"/>
      <c r="BO48" s="54"/>
      <c r="BP48" s="54"/>
      <c r="BQ48" s="54"/>
      <c r="BR48" s="54"/>
      <c r="BS48" s="54"/>
      <c r="BT48" s="54"/>
      <c r="BU48" s="54"/>
      <c r="BV48" s="54"/>
      <c r="BW48" s="54"/>
      <c r="BX48" s="54"/>
      <c r="BY48" s="54"/>
      <c r="BZ48" s="54"/>
      <c r="CA48" s="54"/>
      <c r="CB48" s="54"/>
      <c r="CC48" s="54"/>
      <c r="CD48" s="54"/>
      <c r="CE48" s="54"/>
      <c r="CF48" s="54"/>
      <c r="CG48" s="54"/>
      <c r="CH48" s="54"/>
    </row>
    <row r="49" spans="53:86" ht="25.5">
      <c r="BA49" s="152" t="s">
        <v>825</v>
      </c>
      <c r="BB49" s="54"/>
      <c r="BC49" s="54"/>
      <c r="BD49" s="54"/>
      <c r="BE49" s="54"/>
      <c r="BF49" s="54"/>
      <c r="BG49" s="54"/>
      <c r="BH49" s="54"/>
      <c r="BI49" s="54"/>
      <c r="BJ49" s="54"/>
      <c r="BK49" s="54"/>
      <c r="BL49" s="54"/>
      <c r="BM49" s="138" t="s">
        <v>537</v>
      </c>
      <c r="BN49" s="54"/>
      <c r="BO49" s="54"/>
      <c r="BP49" s="54"/>
      <c r="BQ49" s="54"/>
      <c r="BR49" s="54"/>
      <c r="BS49" s="54"/>
      <c r="BT49" s="54"/>
      <c r="BU49" s="54"/>
      <c r="BV49" s="54"/>
      <c r="BW49" s="54"/>
      <c r="BX49" s="54"/>
      <c r="BY49" s="54"/>
      <c r="BZ49" s="54"/>
      <c r="CA49" s="54"/>
      <c r="CB49" s="54"/>
      <c r="CC49" s="54"/>
      <c r="CD49" s="54"/>
      <c r="CE49" s="54"/>
      <c r="CF49" s="54"/>
      <c r="CG49" s="54"/>
      <c r="CH49" s="54"/>
    </row>
    <row r="50" spans="53:86">
      <c r="BA50" s="152" t="s">
        <v>826</v>
      </c>
      <c r="BB50" s="54"/>
      <c r="BC50" s="54"/>
      <c r="BD50" s="54"/>
      <c r="BE50" s="54"/>
      <c r="BF50" s="54"/>
      <c r="BG50" s="54"/>
      <c r="BH50" s="54"/>
      <c r="BI50" s="54"/>
      <c r="BJ50" s="54"/>
      <c r="BK50" s="54"/>
      <c r="BL50" s="54"/>
      <c r="BM50" s="138" t="s">
        <v>538</v>
      </c>
      <c r="BN50" s="54"/>
      <c r="BO50" s="54"/>
      <c r="BP50" s="54"/>
      <c r="BQ50" s="54"/>
      <c r="BR50" s="54"/>
      <c r="BS50" s="54"/>
      <c r="BT50" s="54"/>
      <c r="BU50" s="54"/>
      <c r="BV50" s="54"/>
      <c r="BW50" s="54"/>
      <c r="BX50" s="54"/>
      <c r="BY50" s="54"/>
      <c r="BZ50" s="54"/>
      <c r="CA50" s="54"/>
      <c r="CB50" s="54"/>
      <c r="CC50" s="54"/>
      <c r="CD50" s="54"/>
      <c r="CE50" s="54"/>
      <c r="CF50" s="54"/>
      <c r="CG50" s="54"/>
      <c r="CH50" s="54"/>
    </row>
    <row r="51" spans="53:86">
      <c r="BA51" s="152" t="s">
        <v>63</v>
      </c>
      <c r="BB51" s="54"/>
      <c r="BC51" s="54"/>
      <c r="BD51" s="54"/>
      <c r="BE51" s="54"/>
      <c r="BF51" s="54"/>
      <c r="BG51" s="54"/>
      <c r="BH51" s="54"/>
      <c r="BI51" s="54"/>
      <c r="BJ51" s="54"/>
      <c r="BK51" s="54"/>
      <c r="BL51" s="54"/>
      <c r="BM51" s="138" t="s">
        <v>539</v>
      </c>
      <c r="BN51" s="54"/>
      <c r="BO51" s="54"/>
      <c r="BP51" s="54"/>
      <c r="BQ51" s="54"/>
      <c r="BR51" s="54"/>
      <c r="BS51" s="54"/>
      <c r="BT51" s="54"/>
      <c r="BU51" s="54"/>
      <c r="BV51" s="54"/>
      <c r="BW51" s="54"/>
      <c r="BX51" s="54"/>
      <c r="BY51" s="54"/>
      <c r="BZ51" s="54"/>
      <c r="CA51" s="54"/>
      <c r="CB51" s="54"/>
      <c r="CC51" s="54"/>
      <c r="CD51" s="54"/>
      <c r="CE51" s="54"/>
      <c r="CF51" s="54"/>
      <c r="CG51" s="54"/>
      <c r="CH51" s="54"/>
    </row>
    <row r="52" spans="53:86">
      <c r="BA52" s="152" t="s">
        <v>827</v>
      </c>
      <c r="BB52" s="54"/>
      <c r="BC52" s="54"/>
      <c r="BD52" s="54"/>
      <c r="BE52" s="54"/>
      <c r="BF52" s="54"/>
      <c r="BG52" s="54"/>
      <c r="BH52" s="54"/>
      <c r="BI52" s="54"/>
      <c r="BJ52" s="54"/>
      <c r="BK52" s="54"/>
      <c r="BL52" s="54"/>
      <c r="BM52" s="138" t="s">
        <v>540</v>
      </c>
      <c r="BN52" s="54"/>
      <c r="BO52" s="54"/>
      <c r="BP52" s="54"/>
      <c r="BQ52" s="54"/>
      <c r="BR52" s="54"/>
      <c r="BS52" s="54"/>
      <c r="BT52" s="54"/>
      <c r="BU52" s="54"/>
      <c r="BV52" s="54"/>
      <c r="BW52" s="54"/>
      <c r="BX52" s="54"/>
      <c r="BY52" s="54"/>
      <c r="BZ52" s="54"/>
      <c r="CA52" s="54"/>
      <c r="CB52" s="54"/>
      <c r="CC52" s="54"/>
      <c r="CD52" s="54"/>
      <c r="CE52" s="54"/>
      <c r="CF52" s="54"/>
      <c r="CG52" s="54"/>
      <c r="CH52" s="54"/>
    </row>
    <row r="53" spans="53:86" ht="15">
      <c r="BA53" s="151" t="s">
        <v>769</v>
      </c>
      <c r="BB53" s="54"/>
      <c r="BC53" s="54"/>
      <c r="BD53" s="54"/>
      <c r="BE53" s="54"/>
      <c r="BF53" s="54"/>
      <c r="BG53" s="54"/>
      <c r="BH53" s="54"/>
      <c r="BI53" s="54"/>
      <c r="BJ53" s="54"/>
      <c r="BK53" s="54"/>
      <c r="BL53" s="54"/>
      <c r="BM53" s="138" t="s">
        <v>541</v>
      </c>
      <c r="BN53" s="54"/>
      <c r="BO53" s="54"/>
      <c r="BP53" s="54"/>
      <c r="BQ53" s="54"/>
      <c r="BR53" s="54"/>
      <c r="BS53" s="54"/>
      <c r="BT53" s="54"/>
      <c r="BU53" s="54"/>
      <c r="BV53" s="54"/>
      <c r="BW53" s="54"/>
      <c r="BX53" s="54"/>
      <c r="BY53" s="54"/>
      <c r="BZ53" s="54"/>
      <c r="CA53" s="54"/>
      <c r="CB53" s="54"/>
      <c r="CC53" s="54"/>
      <c r="CD53" s="54"/>
      <c r="CE53" s="54"/>
      <c r="CF53" s="54"/>
      <c r="CG53" s="54"/>
      <c r="CH53" s="54"/>
    </row>
    <row r="54" spans="53:86">
      <c r="BA54" t="s">
        <v>770</v>
      </c>
      <c r="BB54" s="54"/>
      <c r="BC54" s="54"/>
      <c r="BD54" s="54"/>
      <c r="BE54" s="54"/>
      <c r="BF54" s="54"/>
      <c r="BG54" s="54"/>
      <c r="BH54" s="54"/>
      <c r="BI54" s="54"/>
      <c r="BJ54" s="54"/>
      <c r="BK54" s="54"/>
      <c r="BL54" s="54"/>
      <c r="BM54" s="138" t="s">
        <v>542</v>
      </c>
      <c r="BN54" s="54"/>
      <c r="BO54" s="54"/>
      <c r="BP54" s="54"/>
      <c r="BQ54" s="54"/>
      <c r="BR54" s="54"/>
      <c r="BS54" s="54"/>
      <c r="BT54" s="54"/>
      <c r="BU54" s="54"/>
      <c r="BV54" s="54"/>
      <c r="BW54" s="54"/>
      <c r="BX54" s="54"/>
      <c r="BY54" s="54"/>
      <c r="BZ54" s="54"/>
      <c r="CA54" s="54"/>
      <c r="CB54" s="54"/>
      <c r="CC54" s="54"/>
      <c r="CD54" s="54"/>
      <c r="CE54" s="54"/>
      <c r="CF54" s="54"/>
      <c r="CG54" s="54"/>
      <c r="CH54" s="54"/>
    </row>
    <row r="55" spans="53:86">
      <c r="BA55" t="s">
        <v>771</v>
      </c>
      <c r="BB55" s="54"/>
      <c r="BC55" s="54"/>
      <c r="BD55" s="54"/>
      <c r="BE55" s="54"/>
      <c r="BF55" s="54"/>
      <c r="BG55" s="54"/>
      <c r="BH55" s="54"/>
      <c r="BI55" s="54"/>
      <c r="BJ55" s="54"/>
      <c r="BK55" s="54"/>
      <c r="BL55" s="54"/>
      <c r="BM55" s="138" t="s">
        <v>543</v>
      </c>
      <c r="BN55" s="54"/>
      <c r="BO55" s="54"/>
      <c r="BP55" s="54"/>
      <c r="BQ55" s="54"/>
      <c r="BR55" s="54"/>
      <c r="BS55" s="54"/>
      <c r="BT55" s="54"/>
      <c r="BU55" s="54"/>
      <c r="BV55" s="54"/>
      <c r="BW55" s="54"/>
      <c r="BX55" s="54"/>
      <c r="BY55" s="54"/>
      <c r="BZ55" s="54"/>
      <c r="CA55" s="54"/>
      <c r="CB55" s="54"/>
      <c r="CC55" s="54"/>
      <c r="CD55" s="54"/>
      <c r="CE55" s="54"/>
      <c r="CF55" s="54"/>
      <c r="CG55" s="54"/>
      <c r="CH55" s="54"/>
    </row>
    <row r="56" spans="53:86">
      <c r="BA56" t="s">
        <v>772</v>
      </c>
      <c r="BB56" s="54"/>
      <c r="BC56" s="54"/>
      <c r="BD56" s="54"/>
      <c r="BE56" s="54"/>
      <c r="BF56" s="54"/>
      <c r="BG56" s="54"/>
      <c r="BH56" s="54"/>
      <c r="BI56" s="54"/>
      <c r="BJ56" s="54"/>
      <c r="BK56" s="54"/>
      <c r="BL56" s="54"/>
      <c r="BM56" s="138" t="s">
        <v>544</v>
      </c>
      <c r="BN56" s="54"/>
      <c r="BO56" s="54"/>
      <c r="BP56" s="54"/>
      <c r="BQ56" s="54"/>
      <c r="BR56" s="54"/>
      <c r="BS56" s="54"/>
      <c r="BT56" s="54"/>
      <c r="BU56" s="54"/>
      <c r="BV56" s="54"/>
      <c r="BW56" s="54"/>
      <c r="BX56" s="54"/>
      <c r="BY56" s="54"/>
      <c r="BZ56" s="54"/>
      <c r="CA56" s="54"/>
      <c r="CB56" s="54"/>
      <c r="CC56" s="54"/>
      <c r="CD56" s="54"/>
      <c r="CE56" s="54"/>
      <c r="CF56" s="54"/>
      <c r="CG56" s="54"/>
      <c r="CH56" s="54"/>
    </row>
    <row r="57" spans="53:86">
      <c r="BA57" t="s">
        <v>773</v>
      </c>
      <c r="BB57" s="54"/>
      <c r="BC57" s="54"/>
      <c r="BD57" s="54"/>
      <c r="BE57" s="54"/>
      <c r="BF57" s="54"/>
      <c r="BG57" s="54"/>
      <c r="BH57" s="54"/>
      <c r="BI57" s="54"/>
      <c r="BJ57" s="54"/>
      <c r="BK57" s="54"/>
      <c r="BL57" s="54"/>
      <c r="BM57" s="138" t="s">
        <v>545</v>
      </c>
      <c r="BN57" s="54"/>
      <c r="BO57" s="54"/>
      <c r="BP57" s="54"/>
      <c r="BQ57" s="54"/>
      <c r="BR57" s="54"/>
      <c r="BS57" s="54"/>
      <c r="BT57" s="54"/>
      <c r="BU57" s="54"/>
      <c r="BV57" s="54"/>
      <c r="BW57" s="54"/>
      <c r="BX57" s="54"/>
      <c r="BY57" s="54"/>
      <c r="BZ57" s="54"/>
      <c r="CA57" s="54"/>
      <c r="CB57" s="54"/>
      <c r="CC57" s="54"/>
      <c r="CD57" s="54"/>
      <c r="CE57" s="54"/>
      <c r="CF57" s="54"/>
      <c r="CG57" s="54"/>
      <c r="CH57" s="54"/>
    </row>
    <row r="58" spans="53:86">
      <c r="BA58" t="s">
        <v>774</v>
      </c>
      <c r="BB58" s="54"/>
      <c r="BC58" s="54"/>
      <c r="BD58" s="54"/>
      <c r="BE58" s="54"/>
      <c r="BF58" s="54"/>
      <c r="BG58" s="54"/>
      <c r="BH58" s="54"/>
      <c r="BI58" s="54"/>
      <c r="BJ58" s="54"/>
      <c r="BK58" s="54"/>
      <c r="BL58" s="54"/>
      <c r="BM58" s="138" t="s">
        <v>546</v>
      </c>
      <c r="BN58" s="54"/>
      <c r="BO58" s="54"/>
      <c r="BP58" s="54"/>
      <c r="BQ58" s="54"/>
      <c r="BR58" s="54"/>
      <c r="BS58" s="54"/>
      <c r="BT58" s="54"/>
      <c r="BU58" s="54"/>
      <c r="BV58" s="54"/>
      <c r="BW58" s="54"/>
      <c r="BX58" s="54"/>
      <c r="BY58" s="54"/>
      <c r="BZ58" s="54"/>
      <c r="CA58" s="54"/>
      <c r="CB58" s="54"/>
      <c r="CC58" s="54"/>
      <c r="CD58" s="54"/>
      <c r="CE58" s="54"/>
      <c r="CF58" s="54"/>
      <c r="CG58" s="54"/>
      <c r="CH58" s="54"/>
    </row>
    <row r="59" spans="53:86">
      <c r="BA59" t="s">
        <v>775</v>
      </c>
      <c r="BB59" s="54"/>
      <c r="BC59" s="54"/>
      <c r="BD59" s="54"/>
      <c r="BE59" s="54"/>
      <c r="BF59" s="54"/>
      <c r="BG59" s="54"/>
      <c r="BH59" s="54"/>
      <c r="BI59" s="54"/>
      <c r="BJ59" s="54"/>
      <c r="BK59" s="54"/>
      <c r="BL59" s="54"/>
      <c r="BM59" s="138" t="s">
        <v>547</v>
      </c>
      <c r="BN59" s="54"/>
      <c r="BO59" s="54"/>
      <c r="BP59" s="54"/>
      <c r="BQ59" s="54"/>
      <c r="BR59" s="54"/>
      <c r="BS59" s="54"/>
      <c r="BT59" s="54"/>
      <c r="BU59" s="54"/>
      <c r="BV59" s="54"/>
      <c r="BW59" s="54"/>
      <c r="BX59" s="54"/>
      <c r="BY59" s="54"/>
      <c r="BZ59" s="54"/>
      <c r="CA59" s="54"/>
      <c r="CB59" s="54"/>
      <c r="CC59" s="54"/>
      <c r="CD59" s="54"/>
      <c r="CE59" s="54"/>
      <c r="CF59" s="54"/>
      <c r="CG59" s="54"/>
      <c r="CH59" s="54"/>
    </row>
    <row r="60" spans="53:86">
      <c r="BA60" t="s">
        <v>776</v>
      </c>
      <c r="BB60" s="54"/>
      <c r="BC60" s="54"/>
      <c r="BD60" s="54"/>
      <c r="BE60" s="54"/>
      <c r="BF60" s="54"/>
      <c r="BG60" s="54"/>
      <c r="BH60" s="54"/>
      <c r="BI60" s="54"/>
      <c r="BJ60" s="54"/>
      <c r="BK60" s="54"/>
      <c r="BL60" s="54"/>
      <c r="BM60" s="138" t="s">
        <v>548</v>
      </c>
      <c r="BN60" s="54"/>
      <c r="BO60" s="54"/>
      <c r="BP60" s="54"/>
      <c r="BQ60" s="54"/>
      <c r="BR60" s="54"/>
      <c r="BS60" s="54"/>
      <c r="BT60" s="54"/>
      <c r="BU60" s="54"/>
      <c r="BV60" s="54"/>
      <c r="BW60" s="54"/>
      <c r="BX60" s="54"/>
      <c r="BY60" s="54"/>
      <c r="BZ60" s="54"/>
      <c r="CA60" s="54"/>
      <c r="CB60" s="54"/>
      <c r="CC60" s="54"/>
      <c r="CD60" s="54"/>
      <c r="CE60" s="54"/>
      <c r="CF60" s="54"/>
      <c r="CG60" s="54"/>
      <c r="CH60" s="54"/>
    </row>
    <row r="61" spans="53:86">
      <c r="BA61" t="s">
        <v>777</v>
      </c>
      <c r="BB61" s="54"/>
      <c r="BC61" s="54"/>
      <c r="BD61" s="54"/>
      <c r="BE61" s="54"/>
      <c r="BF61" s="54"/>
      <c r="BG61" s="54"/>
      <c r="BH61" s="54"/>
      <c r="BI61" s="54"/>
      <c r="BJ61" s="54"/>
      <c r="BK61" s="54"/>
      <c r="BL61" s="54"/>
      <c r="BM61" s="138" t="s">
        <v>549</v>
      </c>
      <c r="BN61" s="54"/>
      <c r="BO61" s="54"/>
      <c r="BP61" s="54"/>
      <c r="BQ61" s="54"/>
      <c r="BR61" s="54"/>
      <c r="BS61" s="54"/>
      <c r="BT61" s="54"/>
      <c r="BU61" s="54"/>
      <c r="BV61" s="54"/>
      <c r="BW61" s="54"/>
      <c r="BX61" s="54"/>
      <c r="BY61" s="54"/>
      <c r="BZ61" s="54"/>
      <c r="CA61" s="54"/>
      <c r="CB61" s="54"/>
      <c r="CC61" s="54"/>
      <c r="CD61" s="54"/>
      <c r="CE61" s="54"/>
      <c r="CF61" s="54"/>
      <c r="CG61" s="54"/>
      <c r="CH61" s="54"/>
    </row>
    <row r="62" spans="53:86">
      <c r="BA62" t="s">
        <v>778</v>
      </c>
      <c r="BB62" s="54"/>
      <c r="BC62" s="54"/>
      <c r="BD62" s="54"/>
      <c r="BE62" s="54"/>
      <c r="BF62" s="54"/>
      <c r="BG62" s="54"/>
      <c r="BH62" s="54"/>
      <c r="BI62" s="54"/>
      <c r="BJ62" s="54"/>
      <c r="BK62" s="54"/>
      <c r="BL62" s="54"/>
      <c r="BM62" s="138" t="s">
        <v>550</v>
      </c>
      <c r="BN62" s="54"/>
      <c r="BO62" s="54"/>
      <c r="BP62" s="54"/>
      <c r="BQ62" s="54"/>
      <c r="BR62" s="54"/>
      <c r="BS62" s="54"/>
      <c r="BT62" s="54"/>
      <c r="BU62" s="54"/>
      <c r="BV62" s="54"/>
      <c r="BW62" s="54"/>
      <c r="BX62" s="54"/>
      <c r="BY62" s="54"/>
      <c r="BZ62" s="54"/>
      <c r="CA62" s="54"/>
      <c r="CB62" s="54"/>
      <c r="CC62" s="54"/>
      <c r="CD62" s="54"/>
      <c r="CE62" s="54"/>
      <c r="CF62" s="54"/>
      <c r="CG62" s="54"/>
      <c r="CH62" s="54"/>
    </row>
    <row r="63" spans="53:86" ht="15">
      <c r="BA63" s="151" t="s">
        <v>821</v>
      </c>
      <c r="BB63" s="54"/>
      <c r="BC63" s="54"/>
      <c r="BD63" s="54"/>
      <c r="BE63" s="54"/>
      <c r="BF63" s="54"/>
      <c r="BG63" s="54"/>
      <c r="BH63" s="54"/>
      <c r="BI63" s="54"/>
      <c r="BJ63" s="54"/>
      <c r="BK63" s="54"/>
      <c r="BL63" s="54"/>
      <c r="BM63" s="138"/>
      <c r="BN63" s="54"/>
      <c r="BO63" s="54"/>
      <c r="BP63" s="54"/>
      <c r="BQ63" s="54"/>
      <c r="BR63" s="54"/>
      <c r="BS63" s="54"/>
      <c r="BT63" s="54"/>
      <c r="BU63" s="54"/>
      <c r="BV63" s="54"/>
      <c r="BW63" s="54"/>
      <c r="BX63" s="54"/>
      <c r="BY63" s="54"/>
      <c r="BZ63" s="54"/>
      <c r="CA63" s="54"/>
      <c r="CB63" s="54"/>
      <c r="CC63" s="54"/>
      <c r="CD63" s="54"/>
      <c r="CE63" s="54"/>
      <c r="CF63" s="54"/>
      <c r="CG63" s="54"/>
      <c r="CH63" s="54"/>
    </row>
    <row r="64" spans="53:86">
      <c r="BA64" t="s">
        <v>818</v>
      </c>
      <c r="BB64" s="54"/>
      <c r="BC64" s="54"/>
      <c r="BD64" s="54"/>
      <c r="BE64" s="54"/>
      <c r="BF64" s="54"/>
      <c r="BG64" s="54"/>
      <c r="BH64" s="54"/>
      <c r="BI64" s="54"/>
      <c r="BJ64" s="54"/>
      <c r="BK64" s="54"/>
      <c r="BL64" s="54"/>
      <c r="BM64" s="138"/>
      <c r="BN64" s="54"/>
      <c r="BO64" s="54"/>
      <c r="BP64" s="54"/>
      <c r="BQ64" s="54"/>
      <c r="BR64" s="54"/>
      <c r="BS64" s="54"/>
      <c r="BT64" s="54"/>
      <c r="BU64" s="54"/>
      <c r="BV64" s="54"/>
      <c r="BW64" s="54"/>
      <c r="BX64" s="54"/>
      <c r="BY64" s="54"/>
      <c r="BZ64" s="54"/>
      <c r="CA64" s="54"/>
      <c r="CB64" s="54"/>
      <c r="CC64" s="54"/>
      <c r="CD64" s="54"/>
      <c r="CE64" s="54"/>
      <c r="CF64" s="54"/>
      <c r="CG64" s="54"/>
      <c r="CH64" s="54"/>
    </row>
    <row r="65" spans="53:86">
      <c r="BA65" t="s">
        <v>819</v>
      </c>
      <c r="BB65" s="54"/>
      <c r="BC65" s="54"/>
      <c r="BD65" s="54"/>
      <c r="BE65" s="54"/>
      <c r="BF65" s="54"/>
      <c r="BG65" s="54"/>
      <c r="BH65" s="54"/>
      <c r="BI65" s="54"/>
      <c r="BJ65" s="54"/>
      <c r="BK65" s="54"/>
      <c r="BL65" s="54"/>
      <c r="BM65" s="138"/>
      <c r="BN65" s="54"/>
      <c r="BO65" s="54"/>
      <c r="BP65" s="54"/>
      <c r="BQ65" s="54"/>
      <c r="BR65" s="54"/>
      <c r="BS65" s="54"/>
      <c r="BT65" s="54"/>
      <c r="BU65" s="54"/>
      <c r="BV65" s="54"/>
      <c r="BW65" s="54"/>
      <c r="BX65" s="54"/>
      <c r="BY65" s="54"/>
      <c r="BZ65" s="54"/>
      <c r="CA65" s="54"/>
      <c r="CB65" s="54"/>
      <c r="CC65" s="54"/>
      <c r="CD65" s="54"/>
      <c r="CE65" s="54"/>
      <c r="CF65" s="54"/>
      <c r="CG65" s="54"/>
      <c r="CH65" s="54"/>
    </row>
    <row r="66" spans="53:86">
      <c r="BA66" t="s">
        <v>820</v>
      </c>
      <c r="BB66" s="54"/>
      <c r="BC66" s="54"/>
      <c r="BD66" s="54"/>
      <c r="BE66" s="54"/>
      <c r="BF66" s="54"/>
      <c r="BG66" s="54"/>
      <c r="BH66" s="54"/>
      <c r="BI66" s="54"/>
      <c r="BJ66" s="54"/>
      <c r="BK66" s="54"/>
      <c r="BL66" s="54"/>
      <c r="BM66" s="138"/>
      <c r="BN66" s="54"/>
      <c r="BO66" s="54"/>
      <c r="BP66" s="54"/>
      <c r="BQ66" s="54"/>
      <c r="BR66" s="54"/>
      <c r="BS66" s="54"/>
      <c r="BT66" s="54"/>
      <c r="BU66" s="54"/>
      <c r="BV66" s="54"/>
      <c r="BW66" s="54"/>
      <c r="BX66" s="54"/>
      <c r="BY66" s="54"/>
      <c r="BZ66" s="54"/>
      <c r="CA66" s="54"/>
      <c r="CB66" s="54"/>
      <c r="CC66" s="54"/>
      <c r="CD66" s="54"/>
      <c r="CE66" s="54"/>
      <c r="CF66" s="54"/>
      <c r="CG66" s="54"/>
      <c r="CH66" s="54"/>
    </row>
    <row r="67" spans="53:86" ht="15">
      <c r="BA67" s="151" t="s">
        <v>779</v>
      </c>
      <c r="BB67" s="54"/>
      <c r="BC67" s="54"/>
      <c r="BD67" s="54"/>
      <c r="BE67" s="54"/>
      <c r="BF67" s="54"/>
      <c r="BG67" s="54"/>
      <c r="BH67" s="54"/>
      <c r="BI67" s="54"/>
      <c r="BJ67" s="54"/>
      <c r="BK67" s="54"/>
      <c r="BL67" s="54"/>
      <c r="BM67" s="139" t="s">
        <v>551</v>
      </c>
      <c r="BN67" s="54"/>
      <c r="BO67" s="54"/>
      <c r="BP67" s="54"/>
      <c r="BQ67" s="54"/>
      <c r="BR67" s="54"/>
      <c r="BS67" s="54"/>
      <c r="BT67" s="54"/>
      <c r="BU67" s="54"/>
      <c r="BV67" s="54"/>
      <c r="BW67" s="54"/>
      <c r="BX67" s="54"/>
      <c r="BY67" s="54"/>
      <c r="BZ67" s="54"/>
      <c r="CA67" s="54"/>
      <c r="CB67" s="54"/>
      <c r="CC67" s="54"/>
      <c r="CD67" s="54"/>
      <c r="CE67" s="54"/>
      <c r="CF67" s="54"/>
      <c r="CG67" s="54"/>
      <c r="CH67" s="54"/>
    </row>
    <row r="68" spans="53:86">
      <c r="BA68" t="s">
        <v>780</v>
      </c>
      <c r="BB68" s="54"/>
      <c r="BC68" s="54"/>
      <c r="BD68" s="54"/>
      <c r="BE68" s="54"/>
      <c r="BF68" s="54"/>
      <c r="BG68" s="54"/>
      <c r="BH68" s="54"/>
      <c r="BI68" s="54"/>
      <c r="BJ68" s="54"/>
      <c r="BK68" s="54"/>
      <c r="BL68" s="54"/>
      <c r="BM68" s="138" t="s">
        <v>552</v>
      </c>
      <c r="BN68" s="54"/>
      <c r="BO68" s="54"/>
      <c r="BP68" s="54"/>
      <c r="BQ68" s="54"/>
      <c r="BR68" s="54"/>
      <c r="BS68" s="54"/>
      <c r="BT68" s="54"/>
      <c r="BU68" s="54"/>
      <c r="BV68" s="54"/>
      <c r="BW68" s="54"/>
      <c r="BX68" s="54"/>
      <c r="BY68" s="54"/>
      <c r="BZ68" s="54"/>
      <c r="CA68" s="54"/>
      <c r="CB68" s="54"/>
      <c r="CC68" s="54"/>
      <c r="CD68" s="54"/>
      <c r="CE68" s="54"/>
      <c r="CF68" s="54"/>
      <c r="CG68" s="54"/>
      <c r="CH68" s="54"/>
    </row>
    <row r="69" spans="53:86">
      <c r="BA69" t="s">
        <v>781</v>
      </c>
      <c r="BB69" s="54"/>
      <c r="BC69" s="54"/>
      <c r="BD69" s="54"/>
      <c r="BE69" s="54"/>
      <c r="BF69" s="54"/>
      <c r="BG69" s="54"/>
      <c r="BH69" s="54"/>
      <c r="BI69" s="54"/>
      <c r="BJ69" s="54"/>
      <c r="BK69" s="54"/>
      <c r="BL69" s="54"/>
      <c r="BM69" s="138" t="s">
        <v>553</v>
      </c>
      <c r="BN69" s="54"/>
      <c r="BO69" s="54"/>
      <c r="BP69" s="54"/>
      <c r="BQ69" s="54"/>
      <c r="BR69" s="54"/>
      <c r="BS69" s="54"/>
      <c r="BT69" s="54"/>
      <c r="BU69" s="54"/>
      <c r="BV69" s="54"/>
      <c r="BW69" s="54"/>
      <c r="BX69" s="54"/>
      <c r="BY69" s="54"/>
      <c r="BZ69" s="54"/>
      <c r="CA69" s="54"/>
      <c r="CB69" s="54"/>
      <c r="CC69" s="54"/>
      <c r="CD69" s="54"/>
      <c r="CE69" s="54"/>
      <c r="CF69" s="54"/>
      <c r="CG69" s="54"/>
      <c r="CH69" s="54"/>
    </row>
    <row r="70" spans="53:86">
      <c r="BA70" t="s">
        <v>782</v>
      </c>
      <c r="BB70" s="54"/>
      <c r="BC70" s="54"/>
      <c r="BD70" s="54"/>
      <c r="BE70" s="54"/>
      <c r="BF70" s="54"/>
      <c r="BG70" s="54"/>
      <c r="BH70" s="54"/>
      <c r="BI70" s="54"/>
      <c r="BJ70" s="54"/>
      <c r="BK70" s="54"/>
      <c r="BL70" s="54"/>
      <c r="BM70" s="138" t="s">
        <v>554</v>
      </c>
      <c r="BN70" s="54"/>
      <c r="BO70" s="54"/>
      <c r="BP70" s="54"/>
      <c r="BQ70" s="54"/>
      <c r="BR70" s="54"/>
      <c r="BS70" s="54"/>
      <c r="BT70" s="54"/>
      <c r="BU70" s="54"/>
      <c r="BV70" s="54"/>
      <c r="BW70" s="54"/>
      <c r="BX70" s="54"/>
      <c r="BY70" s="54"/>
      <c r="BZ70" s="54"/>
      <c r="CA70" s="54"/>
      <c r="CB70" s="54"/>
      <c r="CC70" s="54"/>
      <c r="CD70" s="54"/>
      <c r="CE70" s="54"/>
      <c r="CF70" s="54"/>
      <c r="CG70" s="54"/>
      <c r="CH70" s="54"/>
    </row>
    <row r="71" spans="53:86">
      <c r="BA71" t="s">
        <v>783</v>
      </c>
      <c r="BB71" s="54"/>
      <c r="BC71" s="54"/>
      <c r="BD71" s="54"/>
      <c r="BE71" s="54"/>
      <c r="BF71" s="54"/>
      <c r="BG71" s="54"/>
      <c r="BH71" s="54"/>
      <c r="BI71" s="54"/>
      <c r="BJ71" s="54"/>
      <c r="BK71" s="54"/>
      <c r="BL71" s="54"/>
      <c r="BM71" s="138" t="s">
        <v>555</v>
      </c>
      <c r="BN71" s="54"/>
      <c r="BO71" s="54"/>
      <c r="BP71" s="54"/>
      <c r="BQ71" s="54"/>
      <c r="BR71" s="54"/>
      <c r="BS71" s="54"/>
      <c r="BT71" s="54"/>
      <c r="BU71" s="54"/>
      <c r="BV71" s="54"/>
      <c r="BW71" s="54"/>
      <c r="BX71" s="54"/>
      <c r="BY71" s="54"/>
      <c r="BZ71" s="54"/>
      <c r="CA71" s="54"/>
      <c r="CB71" s="54"/>
      <c r="CC71" s="54"/>
      <c r="CD71" s="54"/>
      <c r="CE71" s="54"/>
      <c r="CF71" s="54"/>
      <c r="CG71" s="54"/>
      <c r="CH71" s="54"/>
    </row>
    <row r="72" spans="53:86">
      <c r="BA72" t="s">
        <v>81</v>
      </c>
      <c r="BB72" s="54"/>
      <c r="BC72" s="54"/>
      <c r="BD72" s="54"/>
      <c r="BE72" s="54"/>
      <c r="BF72" s="54"/>
      <c r="BG72" s="54"/>
      <c r="BH72" s="54"/>
      <c r="BI72" s="54"/>
      <c r="BJ72" s="54"/>
      <c r="BK72" s="54"/>
      <c r="BL72" s="54"/>
      <c r="BM72" s="138" t="s">
        <v>100</v>
      </c>
      <c r="BN72" s="54"/>
      <c r="BO72" s="54"/>
      <c r="BP72" s="54"/>
      <c r="BQ72" s="54"/>
      <c r="BR72" s="54"/>
      <c r="BS72" s="54"/>
      <c r="BT72" s="54"/>
      <c r="BU72" s="54"/>
      <c r="BV72" s="54"/>
      <c r="BW72" s="54"/>
      <c r="BX72" s="54"/>
      <c r="BY72" s="54"/>
      <c r="BZ72" s="54"/>
      <c r="CA72" s="54"/>
      <c r="CB72" s="54"/>
      <c r="CC72" s="54"/>
      <c r="CD72" s="54"/>
      <c r="CE72" s="54"/>
      <c r="CF72" s="54"/>
      <c r="CG72" s="54"/>
      <c r="CH72" s="54"/>
    </row>
    <row r="73" spans="53:86">
      <c r="BA73" t="s">
        <v>784</v>
      </c>
      <c r="BB73" s="54"/>
      <c r="BC73" s="54"/>
      <c r="BD73" s="54"/>
      <c r="BE73" s="54"/>
      <c r="BF73" s="54"/>
      <c r="BG73" s="54"/>
      <c r="BH73" s="54"/>
      <c r="BI73" s="54"/>
      <c r="BJ73" s="54"/>
      <c r="BK73" s="54"/>
      <c r="BL73" s="54"/>
      <c r="BM73" s="138" t="s">
        <v>664</v>
      </c>
      <c r="BN73" s="54"/>
      <c r="BO73" s="54"/>
      <c r="BP73" s="54"/>
      <c r="BQ73" s="54"/>
      <c r="BR73" s="54"/>
      <c r="BS73" s="54"/>
      <c r="BT73" s="54"/>
      <c r="BU73" s="54"/>
      <c r="BV73" s="54"/>
      <c r="BW73" s="54"/>
      <c r="BX73" s="54"/>
      <c r="BY73" s="54"/>
      <c r="BZ73" s="54"/>
      <c r="CA73" s="54"/>
      <c r="CB73" s="54"/>
      <c r="CC73" s="54"/>
      <c r="CD73" s="54"/>
      <c r="CE73" s="54"/>
      <c r="CF73" s="54"/>
      <c r="CG73" s="54"/>
      <c r="CH73" s="54"/>
    </row>
    <row r="74" spans="53:86">
      <c r="BA74" t="s">
        <v>785</v>
      </c>
      <c r="BB74" s="54"/>
      <c r="BC74" s="54"/>
      <c r="BD74" s="54"/>
      <c r="BE74" s="54"/>
      <c r="BF74" s="54"/>
      <c r="BG74" s="54"/>
      <c r="BH74" s="54"/>
      <c r="BI74" s="54"/>
      <c r="BJ74" s="54"/>
      <c r="BK74" s="54"/>
      <c r="BL74" s="54"/>
      <c r="BM74" s="138" t="s">
        <v>556</v>
      </c>
      <c r="BN74" s="54"/>
      <c r="BO74" s="54"/>
      <c r="BP74" s="54"/>
      <c r="BQ74" s="54"/>
      <c r="BR74" s="54"/>
      <c r="BS74" s="54"/>
      <c r="BT74" s="54"/>
      <c r="BU74" s="54"/>
      <c r="BV74" s="54"/>
      <c r="BW74" s="54"/>
      <c r="BX74" s="54"/>
      <c r="BY74" s="54"/>
      <c r="BZ74" s="54"/>
      <c r="CA74" s="54"/>
      <c r="CB74" s="54"/>
      <c r="CC74" s="54"/>
      <c r="CD74" s="54"/>
      <c r="CE74" s="54"/>
      <c r="CF74" s="54"/>
      <c r="CG74" s="54"/>
      <c r="CH74" s="54"/>
    </row>
    <row r="75" spans="53:86">
      <c r="BA75" t="s">
        <v>786</v>
      </c>
      <c r="BB75" s="54"/>
      <c r="BC75" s="54"/>
      <c r="BD75" s="54"/>
      <c r="BE75" s="54"/>
      <c r="BF75" s="54"/>
      <c r="BG75" s="54"/>
      <c r="BH75" s="54"/>
      <c r="BI75" s="54"/>
      <c r="BJ75" s="54"/>
      <c r="BK75" s="54"/>
      <c r="BL75" s="54"/>
      <c r="BM75" s="138" t="s">
        <v>557</v>
      </c>
      <c r="BN75" s="54"/>
      <c r="BO75" s="54"/>
      <c r="BP75" s="54"/>
      <c r="BQ75" s="54"/>
      <c r="BR75" s="54"/>
      <c r="BS75" s="54"/>
      <c r="BT75" s="54"/>
      <c r="BU75" s="54"/>
      <c r="BV75" s="54"/>
      <c r="BW75" s="54"/>
      <c r="BX75" s="54"/>
      <c r="BY75" s="54"/>
      <c r="BZ75" s="54"/>
      <c r="CA75" s="54"/>
      <c r="CB75" s="54"/>
      <c r="CC75" s="54"/>
      <c r="CD75" s="54"/>
      <c r="CE75" s="54"/>
      <c r="CF75" s="54"/>
      <c r="CG75" s="54"/>
      <c r="CH75" s="54"/>
    </row>
    <row r="76" spans="53:86">
      <c r="BA76" t="s">
        <v>787</v>
      </c>
      <c r="BB76" s="54"/>
      <c r="BC76" s="54"/>
      <c r="BD76" s="54"/>
      <c r="BE76" s="54"/>
      <c r="BF76" s="54"/>
      <c r="BG76" s="54"/>
      <c r="BH76" s="54"/>
      <c r="BI76" s="54"/>
      <c r="BJ76" s="54"/>
      <c r="BK76" s="54"/>
      <c r="BL76" s="54"/>
      <c r="BM76" s="138" t="s">
        <v>558</v>
      </c>
      <c r="BN76" s="54"/>
      <c r="BO76" s="54"/>
      <c r="BP76" s="54"/>
      <c r="BQ76" s="54"/>
      <c r="BR76" s="54"/>
      <c r="BS76" s="54"/>
      <c r="BT76" s="54"/>
      <c r="BU76" s="54"/>
      <c r="BV76" s="54"/>
      <c r="BW76" s="54"/>
      <c r="BX76" s="54"/>
      <c r="BY76" s="54"/>
      <c r="BZ76" s="54"/>
      <c r="CA76" s="54"/>
      <c r="CB76" s="54"/>
      <c r="CC76" s="54"/>
      <c r="CD76" s="54"/>
      <c r="CE76" s="54"/>
      <c r="CF76" s="54"/>
      <c r="CG76" s="54"/>
      <c r="CH76" s="54"/>
    </row>
    <row r="77" spans="53:86">
      <c r="BA77" t="s">
        <v>788</v>
      </c>
      <c r="BB77" s="54"/>
      <c r="BC77" s="54"/>
      <c r="BD77" s="54"/>
      <c r="BE77" s="54"/>
      <c r="BF77" s="54"/>
      <c r="BG77" s="54"/>
      <c r="BH77" s="54"/>
      <c r="BI77" s="54"/>
      <c r="BJ77" s="54"/>
      <c r="BK77" s="54"/>
      <c r="BL77" s="54"/>
      <c r="BM77" s="138" t="s">
        <v>559</v>
      </c>
      <c r="BN77" s="54"/>
      <c r="BO77" s="54"/>
      <c r="BP77" s="54"/>
      <c r="BQ77" s="54"/>
      <c r="BR77" s="54"/>
      <c r="BS77" s="54"/>
      <c r="BT77" s="54"/>
      <c r="BU77" s="54"/>
      <c r="BV77" s="54"/>
      <c r="BW77" s="54"/>
      <c r="BX77" s="54"/>
      <c r="BY77" s="54"/>
      <c r="BZ77" s="54"/>
      <c r="CA77" s="54"/>
      <c r="CB77" s="54"/>
      <c r="CC77" s="54"/>
      <c r="CD77" s="54"/>
      <c r="CE77" s="54"/>
      <c r="CF77" s="54"/>
      <c r="CG77" s="54"/>
      <c r="CH77" s="54"/>
    </row>
    <row r="78" spans="53:86">
      <c r="BA78" t="s">
        <v>789</v>
      </c>
      <c r="BB78" s="54"/>
      <c r="BC78" s="54"/>
      <c r="BD78" s="54"/>
      <c r="BE78" s="54"/>
      <c r="BF78" s="54"/>
      <c r="BG78" s="54"/>
      <c r="BH78" s="54"/>
      <c r="BI78" s="54"/>
      <c r="BJ78" s="54"/>
      <c r="BK78" s="54"/>
      <c r="BL78" s="54"/>
      <c r="BM78" s="138" t="s">
        <v>560</v>
      </c>
      <c r="BN78" s="54"/>
      <c r="BO78" s="54"/>
      <c r="BP78" s="54"/>
      <c r="BQ78" s="54"/>
      <c r="BR78" s="54"/>
      <c r="BS78" s="54"/>
      <c r="BT78" s="54"/>
      <c r="BU78" s="54"/>
      <c r="BV78" s="54"/>
      <c r="BW78" s="54"/>
      <c r="BX78" s="54"/>
      <c r="BY78" s="54"/>
      <c r="BZ78" s="54"/>
      <c r="CA78" s="54"/>
      <c r="CB78" s="54"/>
      <c r="CC78" s="54"/>
      <c r="CD78" s="54"/>
      <c r="CE78" s="54"/>
      <c r="CF78" s="54"/>
      <c r="CG78" s="54"/>
      <c r="CH78" s="54"/>
    </row>
    <row r="79" spans="53:86">
      <c r="BA79" t="s">
        <v>790</v>
      </c>
      <c r="BB79" s="54"/>
      <c r="BC79" s="54"/>
      <c r="BD79" s="54"/>
      <c r="BE79" s="54"/>
      <c r="BF79" s="54"/>
      <c r="BG79" s="54"/>
      <c r="BH79" s="54"/>
      <c r="BI79" s="54"/>
      <c r="BJ79" s="54"/>
      <c r="BK79" s="54"/>
      <c r="BL79" s="54"/>
      <c r="BM79" s="139" t="s">
        <v>561</v>
      </c>
      <c r="BN79" s="54"/>
      <c r="BO79" s="54"/>
      <c r="BP79" s="54"/>
      <c r="BQ79" s="54"/>
      <c r="BR79" s="54"/>
      <c r="BS79" s="54"/>
      <c r="BT79" s="54"/>
      <c r="BU79" s="54"/>
      <c r="BV79" s="54"/>
      <c r="BW79" s="54"/>
      <c r="BX79" s="54"/>
      <c r="BY79" s="54"/>
      <c r="BZ79" s="54"/>
      <c r="CA79" s="54"/>
      <c r="CB79" s="54"/>
      <c r="CC79" s="54"/>
      <c r="CD79" s="54"/>
      <c r="CE79" s="54"/>
      <c r="CF79" s="54"/>
      <c r="CG79" s="54"/>
      <c r="CH79" s="54"/>
    </row>
    <row r="80" spans="53:86">
      <c r="BA80" t="s">
        <v>791</v>
      </c>
      <c r="BB80" s="54"/>
      <c r="BC80" s="54"/>
      <c r="BD80" s="54"/>
      <c r="BE80" s="54"/>
      <c r="BF80" s="54"/>
      <c r="BG80" s="54"/>
      <c r="BH80" s="54"/>
      <c r="BI80" s="54"/>
      <c r="BJ80" s="54"/>
      <c r="BK80" s="54"/>
      <c r="BL80" s="54"/>
      <c r="BM80" s="138" t="s">
        <v>562</v>
      </c>
      <c r="BN80" s="54"/>
      <c r="BO80" s="54"/>
      <c r="BP80" s="54"/>
      <c r="BQ80" s="54"/>
      <c r="BR80" s="54"/>
      <c r="BS80" s="54"/>
      <c r="BT80" s="54"/>
      <c r="BU80" s="54"/>
      <c r="BV80" s="54"/>
      <c r="BW80" s="54"/>
      <c r="BX80" s="54"/>
      <c r="BY80" s="54"/>
      <c r="BZ80" s="54"/>
      <c r="CA80" s="54"/>
      <c r="CB80" s="54"/>
      <c r="CC80" s="54"/>
      <c r="CD80" s="54"/>
      <c r="CE80" s="54"/>
      <c r="CF80" s="54"/>
      <c r="CG80" s="54"/>
      <c r="CH80" s="54"/>
    </row>
    <row r="81" spans="53:86">
      <c r="BA81" t="s">
        <v>792</v>
      </c>
      <c r="BB81" s="54"/>
      <c r="BC81" s="54"/>
      <c r="BD81" s="54"/>
      <c r="BE81" s="54"/>
      <c r="BF81" s="54"/>
      <c r="BG81" s="54"/>
      <c r="BH81" s="54"/>
      <c r="BI81" s="54"/>
      <c r="BJ81" s="54"/>
      <c r="BK81" s="54"/>
      <c r="BL81" s="54"/>
      <c r="BM81" s="138" t="s">
        <v>563</v>
      </c>
      <c r="BN81" s="54"/>
      <c r="BO81" s="54"/>
      <c r="BP81" s="54"/>
      <c r="BQ81" s="54"/>
      <c r="BR81" s="54"/>
      <c r="BS81" s="54"/>
      <c r="BT81" s="54"/>
      <c r="BU81" s="54"/>
      <c r="BV81" s="54"/>
      <c r="BW81" s="54"/>
      <c r="BX81" s="54"/>
      <c r="BY81" s="54"/>
      <c r="BZ81" s="54"/>
      <c r="CA81" s="54"/>
      <c r="CB81" s="54"/>
      <c r="CC81" s="54"/>
      <c r="CD81" s="54"/>
      <c r="CE81" s="54"/>
      <c r="CF81" s="54"/>
      <c r="CG81" s="54"/>
      <c r="CH81" s="54"/>
    </row>
    <row r="82" spans="53:86">
      <c r="BA82" t="s">
        <v>793</v>
      </c>
      <c r="BB82" s="54"/>
      <c r="BC82" s="54"/>
      <c r="BD82" s="54"/>
      <c r="BE82" s="54"/>
      <c r="BF82" s="54"/>
      <c r="BG82" s="54"/>
      <c r="BH82" s="54"/>
      <c r="BI82" s="54"/>
      <c r="BJ82" s="54"/>
      <c r="BK82" s="54"/>
      <c r="BL82" s="54"/>
      <c r="BM82" s="138" t="s">
        <v>564</v>
      </c>
      <c r="BN82" s="54"/>
      <c r="BO82" s="54"/>
      <c r="BP82" s="54"/>
      <c r="BQ82" s="54"/>
      <c r="BR82" s="54"/>
      <c r="BS82" s="54"/>
      <c r="BT82" s="54"/>
      <c r="BU82" s="54"/>
      <c r="BV82" s="54"/>
      <c r="BW82" s="54"/>
      <c r="BX82" s="54"/>
      <c r="BY82" s="54"/>
      <c r="BZ82" s="54"/>
      <c r="CA82" s="54"/>
      <c r="CB82" s="54"/>
      <c r="CC82" s="54"/>
      <c r="CD82" s="54"/>
      <c r="CE82" s="54"/>
      <c r="CF82" s="54"/>
      <c r="CG82" s="54"/>
      <c r="CH82" s="54"/>
    </row>
    <row r="83" spans="53:86">
      <c r="BA83" t="s">
        <v>794</v>
      </c>
      <c r="BB83" s="54"/>
      <c r="BC83" s="54"/>
      <c r="BD83" s="54"/>
      <c r="BE83" s="54"/>
      <c r="BF83" s="54"/>
      <c r="BG83" s="54"/>
      <c r="BH83" s="54"/>
      <c r="BI83" s="54"/>
      <c r="BJ83" s="54"/>
      <c r="BK83" s="54"/>
      <c r="BL83" s="54"/>
      <c r="BM83" s="138" t="s">
        <v>565</v>
      </c>
      <c r="BN83" s="54"/>
      <c r="BO83" s="54"/>
      <c r="BP83" s="54"/>
      <c r="BQ83" s="54"/>
      <c r="BR83" s="54"/>
      <c r="BS83" s="54"/>
      <c r="BT83" s="54"/>
      <c r="BU83" s="54"/>
      <c r="BV83" s="54"/>
      <c r="BW83" s="54"/>
      <c r="BX83" s="54"/>
      <c r="BY83" s="54"/>
      <c r="BZ83" s="54"/>
      <c r="CA83" s="54"/>
      <c r="CB83" s="54"/>
      <c r="CC83" s="54"/>
      <c r="CD83" s="54"/>
      <c r="CE83" s="54"/>
      <c r="CF83" s="54"/>
      <c r="CG83" s="54"/>
      <c r="CH83" s="54"/>
    </row>
    <row r="84" spans="53:86">
      <c r="BA84" t="s">
        <v>795</v>
      </c>
      <c r="BB84" s="54"/>
      <c r="BC84" s="54"/>
      <c r="BD84" s="54"/>
      <c r="BE84" s="54"/>
      <c r="BF84" s="54"/>
      <c r="BG84" s="54"/>
      <c r="BH84" s="54"/>
      <c r="BI84" s="54"/>
      <c r="BJ84" s="54"/>
      <c r="BK84" s="54"/>
      <c r="BL84" s="54"/>
      <c r="BM84" s="138" t="s">
        <v>566</v>
      </c>
      <c r="BN84" s="54"/>
      <c r="BO84" s="54"/>
      <c r="BP84" s="54"/>
      <c r="BQ84" s="54"/>
      <c r="BR84" s="54"/>
      <c r="BS84" s="54"/>
      <c r="BT84" s="54"/>
      <c r="BU84" s="54"/>
      <c r="BV84" s="54"/>
      <c r="BW84" s="54"/>
      <c r="BX84" s="54"/>
      <c r="BY84" s="54"/>
      <c r="BZ84" s="54"/>
      <c r="CA84" s="54"/>
      <c r="CB84" s="54"/>
      <c r="CC84" s="54"/>
      <c r="CD84" s="54"/>
      <c r="CE84" s="54"/>
      <c r="CF84" s="54"/>
      <c r="CG84" s="54"/>
      <c r="CH84" s="54"/>
    </row>
    <row r="85" spans="53:86">
      <c r="BA85" t="s">
        <v>796</v>
      </c>
      <c r="BB85" s="54"/>
      <c r="BC85" s="54"/>
      <c r="BD85" s="54"/>
      <c r="BE85" s="54"/>
      <c r="BF85" s="54"/>
      <c r="BG85" s="54"/>
      <c r="BH85" s="54"/>
      <c r="BI85" s="54"/>
      <c r="BJ85" s="54"/>
      <c r="BK85" s="54"/>
      <c r="BL85" s="54"/>
      <c r="BM85" s="138" t="s">
        <v>665</v>
      </c>
      <c r="BN85" s="54"/>
      <c r="BO85" s="54"/>
      <c r="BP85" s="54"/>
      <c r="BQ85" s="54"/>
      <c r="BR85" s="54"/>
      <c r="BS85" s="54"/>
      <c r="BT85" s="54"/>
      <c r="BU85" s="54"/>
      <c r="BV85" s="54"/>
      <c r="BW85" s="54"/>
      <c r="BX85" s="54"/>
      <c r="BY85" s="54"/>
      <c r="BZ85" s="54"/>
      <c r="CA85" s="54"/>
      <c r="CB85" s="54"/>
      <c r="CC85" s="54"/>
      <c r="CD85" s="54"/>
      <c r="CE85" s="54"/>
      <c r="CF85" s="54"/>
      <c r="CG85" s="54"/>
      <c r="CH85" s="54"/>
    </row>
    <row r="86" spans="53:86">
      <c r="BA86" t="s">
        <v>797</v>
      </c>
      <c r="BB86" s="54"/>
      <c r="BC86" s="54"/>
      <c r="BD86" s="54"/>
      <c r="BE86" s="54"/>
      <c r="BF86" s="54"/>
      <c r="BG86" s="54"/>
      <c r="BH86" s="54"/>
      <c r="BI86" s="54"/>
      <c r="BJ86" s="54"/>
      <c r="BK86" s="54"/>
      <c r="BL86" s="54"/>
      <c r="BM86" s="138" t="s">
        <v>567</v>
      </c>
      <c r="BN86" s="54"/>
      <c r="BO86" s="54"/>
      <c r="BP86" s="54"/>
      <c r="BQ86" s="54"/>
      <c r="BR86" s="54"/>
      <c r="BS86" s="54"/>
      <c r="BT86" s="54"/>
      <c r="BU86" s="54"/>
      <c r="BV86" s="54"/>
      <c r="BW86" s="54"/>
      <c r="BX86" s="54"/>
      <c r="BY86" s="54"/>
      <c r="BZ86" s="54"/>
      <c r="CA86" s="54"/>
      <c r="CB86" s="54"/>
      <c r="CC86" s="54"/>
      <c r="CD86" s="54"/>
      <c r="CE86" s="54"/>
      <c r="CF86" s="54"/>
      <c r="CG86" s="54"/>
      <c r="CH86" s="54"/>
    </row>
    <row r="87" spans="53:86" ht="15">
      <c r="BA87" s="151" t="s">
        <v>798</v>
      </c>
      <c r="BB87" s="54"/>
      <c r="BC87" s="54"/>
      <c r="BD87" s="54"/>
      <c r="BE87" s="54"/>
      <c r="BF87" s="54"/>
      <c r="BG87" s="54"/>
      <c r="BH87" s="54"/>
      <c r="BI87" s="54"/>
      <c r="BJ87" s="54"/>
      <c r="BK87" s="54"/>
      <c r="BL87" s="54"/>
      <c r="BM87" s="138" t="s">
        <v>96</v>
      </c>
      <c r="BN87" s="54"/>
      <c r="BO87" s="54"/>
      <c r="BP87" s="54"/>
      <c r="BQ87" s="54"/>
      <c r="BR87" s="54"/>
      <c r="BS87" s="54"/>
      <c r="BT87" s="54"/>
      <c r="BU87" s="54"/>
      <c r="BV87" s="54"/>
      <c r="BW87" s="54"/>
      <c r="BX87" s="54"/>
      <c r="BY87" s="54"/>
      <c r="BZ87" s="54"/>
      <c r="CA87" s="54"/>
      <c r="CB87" s="54"/>
      <c r="CC87" s="54"/>
      <c r="CD87" s="54"/>
      <c r="CE87" s="54"/>
      <c r="CF87" s="54"/>
      <c r="CG87" s="54"/>
      <c r="CH87" s="54"/>
    </row>
    <row r="88" spans="53:86">
      <c r="BA88" t="s">
        <v>822</v>
      </c>
      <c r="BB88" s="54"/>
      <c r="BC88" s="54"/>
      <c r="BD88" s="54"/>
      <c r="BE88" s="54"/>
      <c r="BF88" s="54"/>
      <c r="BG88" s="54"/>
      <c r="BH88" s="54"/>
      <c r="BI88" s="54"/>
      <c r="BJ88" s="54"/>
      <c r="BK88" s="54"/>
      <c r="BL88" s="54"/>
      <c r="BM88" s="138" t="s">
        <v>568</v>
      </c>
      <c r="BN88" s="54"/>
      <c r="BO88" s="54"/>
      <c r="BP88" s="54"/>
      <c r="BQ88" s="54"/>
      <c r="BR88" s="54"/>
      <c r="BS88" s="54"/>
      <c r="BT88" s="54"/>
      <c r="BU88" s="54"/>
      <c r="BV88" s="54"/>
      <c r="BW88" s="54"/>
      <c r="BX88" s="54"/>
      <c r="BY88" s="54"/>
      <c r="BZ88" s="54"/>
      <c r="CA88" s="54"/>
      <c r="CB88" s="54"/>
      <c r="CC88" s="54"/>
      <c r="CD88" s="54"/>
      <c r="CE88" s="54"/>
      <c r="CF88" s="54"/>
      <c r="CG88" s="54"/>
      <c r="CH88" s="54"/>
    </row>
    <row r="89" spans="53:86">
      <c r="BA89" t="s">
        <v>823</v>
      </c>
      <c r="BB89" s="54"/>
      <c r="BC89" s="54"/>
      <c r="BD89" s="54"/>
      <c r="BE89" s="54"/>
      <c r="BF89" s="54"/>
      <c r="BG89" s="54"/>
      <c r="BH89" s="54"/>
      <c r="BI89" s="54"/>
      <c r="BJ89" s="54"/>
      <c r="BK89" s="54"/>
      <c r="BL89" s="54"/>
      <c r="BM89" s="138" t="s">
        <v>569</v>
      </c>
      <c r="BN89" s="54"/>
      <c r="BO89" s="54"/>
      <c r="BP89" s="54"/>
      <c r="BQ89" s="54"/>
      <c r="BR89" s="54"/>
      <c r="BS89" s="54"/>
      <c r="BT89" s="54"/>
      <c r="BU89" s="54"/>
      <c r="BV89" s="54"/>
      <c r="BW89" s="54"/>
      <c r="BX89" s="54"/>
      <c r="BY89" s="54"/>
      <c r="BZ89" s="54"/>
      <c r="CA89" s="54"/>
      <c r="CB89" s="54"/>
      <c r="CC89" s="54"/>
      <c r="CD89" s="54"/>
      <c r="CE89" s="54"/>
      <c r="CF89" s="54"/>
      <c r="CG89" s="54"/>
      <c r="CH89" s="54"/>
    </row>
    <row r="90" spans="53:86">
      <c r="BA90" t="s">
        <v>824</v>
      </c>
      <c r="BB90" s="54"/>
      <c r="BC90" s="54"/>
      <c r="BD90" s="54"/>
      <c r="BE90" s="54"/>
      <c r="BF90" s="54"/>
      <c r="BG90" s="54"/>
      <c r="BH90" s="54"/>
      <c r="BI90" s="54"/>
      <c r="BJ90" s="54"/>
      <c r="BK90" s="54"/>
      <c r="BL90" s="54"/>
      <c r="BM90" s="138" t="s">
        <v>570</v>
      </c>
      <c r="BN90" s="54"/>
      <c r="BO90" s="54"/>
      <c r="BP90" s="54"/>
      <c r="BQ90" s="54"/>
      <c r="BR90" s="54"/>
      <c r="BS90" s="54"/>
      <c r="BT90" s="54"/>
      <c r="BU90" s="54"/>
      <c r="BV90" s="54"/>
      <c r="BW90" s="54"/>
      <c r="BX90" s="54"/>
      <c r="BY90" s="54"/>
      <c r="BZ90" s="54"/>
      <c r="CA90" s="54"/>
      <c r="CB90" s="54"/>
      <c r="CC90" s="54"/>
      <c r="CD90" s="54"/>
      <c r="CE90" s="54"/>
      <c r="CF90" s="54"/>
      <c r="CG90" s="54"/>
      <c r="CH90" s="54"/>
    </row>
    <row r="91" spans="53:86" ht="15">
      <c r="BA91" s="151" t="s">
        <v>799</v>
      </c>
      <c r="BB91" s="54"/>
      <c r="BC91" s="54"/>
      <c r="BD91" s="54"/>
      <c r="BE91" s="54"/>
      <c r="BF91" s="54"/>
      <c r="BG91" s="54"/>
      <c r="BH91" s="54"/>
      <c r="BI91" s="54"/>
      <c r="BJ91" s="54"/>
      <c r="BK91" s="54"/>
      <c r="BL91" s="54"/>
      <c r="BM91" s="138" t="s">
        <v>571</v>
      </c>
      <c r="BN91" s="54"/>
      <c r="BO91" s="54"/>
      <c r="BP91" s="54"/>
      <c r="BQ91" s="54"/>
      <c r="BR91" s="54"/>
      <c r="BS91" s="54"/>
      <c r="BT91" s="54"/>
      <c r="BU91" s="54"/>
      <c r="BV91" s="54"/>
      <c r="BW91" s="54"/>
      <c r="BX91" s="54"/>
      <c r="BY91" s="54"/>
      <c r="BZ91" s="54"/>
      <c r="CA91" s="54"/>
      <c r="CB91" s="54"/>
      <c r="CC91" s="54"/>
      <c r="CD91" s="54"/>
      <c r="CE91" s="54"/>
      <c r="CF91" s="54"/>
      <c r="CG91" s="54"/>
      <c r="CH91" s="54"/>
    </row>
    <row r="92" spans="53:86">
      <c r="BA92" t="s">
        <v>800</v>
      </c>
      <c r="BB92" s="54"/>
      <c r="BC92" s="54"/>
      <c r="BD92" s="54"/>
      <c r="BE92" s="54"/>
      <c r="BF92" s="54"/>
      <c r="BG92" s="54"/>
      <c r="BH92" s="54"/>
      <c r="BI92" s="54"/>
      <c r="BJ92" s="54"/>
      <c r="BK92" s="54"/>
      <c r="BL92" s="54"/>
      <c r="BM92" s="138" t="s">
        <v>572</v>
      </c>
      <c r="BN92" s="54"/>
      <c r="BO92" s="54"/>
      <c r="BP92" s="54"/>
      <c r="BQ92" s="54"/>
      <c r="BR92" s="54"/>
      <c r="BS92" s="54"/>
      <c r="BT92" s="54"/>
      <c r="BU92" s="54"/>
      <c r="BV92" s="54"/>
      <c r="BW92" s="54"/>
      <c r="BX92" s="54"/>
      <c r="BY92" s="54"/>
      <c r="BZ92" s="54"/>
      <c r="CA92" s="54"/>
      <c r="CB92" s="54"/>
      <c r="CC92" s="54"/>
      <c r="CD92" s="54"/>
      <c r="CE92" s="54"/>
      <c r="CF92" s="54"/>
      <c r="CG92" s="54"/>
      <c r="CH92" s="54"/>
    </row>
    <row r="93" spans="53:86" ht="15">
      <c r="BA93" s="151" t="s">
        <v>801</v>
      </c>
      <c r="BB93" s="54"/>
      <c r="BC93" s="54"/>
      <c r="BD93" s="54"/>
      <c r="BE93" s="54"/>
      <c r="BF93" s="54"/>
      <c r="BG93" s="54"/>
      <c r="BH93" s="54"/>
      <c r="BI93" s="54"/>
      <c r="BJ93" s="54"/>
      <c r="BK93" s="54"/>
      <c r="BL93" s="54"/>
      <c r="BM93" s="138" t="s">
        <v>573</v>
      </c>
      <c r="BN93" s="54"/>
      <c r="BO93" s="54"/>
      <c r="BP93" s="54"/>
      <c r="BQ93" s="54"/>
      <c r="BR93" s="54"/>
      <c r="BS93" s="54"/>
      <c r="BT93" s="54"/>
      <c r="BU93" s="54"/>
      <c r="BV93" s="54"/>
      <c r="BW93" s="54"/>
      <c r="BX93" s="54"/>
      <c r="BY93" s="54"/>
      <c r="BZ93" s="54"/>
      <c r="CA93" s="54"/>
      <c r="CB93" s="54"/>
      <c r="CC93" s="54"/>
      <c r="CD93" s="54"/>
      <c r="CE93" s="54"/>
      <c r="CF93" s="54"/>
      <c r="CG93" s="54"/>
      <c r="CH93" s="54"/>
    </row>
    <row r="94" spans="53:86">
      <c r="BA94" t="s">
        <v>802</v>
      </c>
      <c r="BB94" s="54"/>
      <c r="BC94" s="54"/>
      <c r="BD94" s="54"/>
      <c r="BE94" s="54"/>
      <c r="BF94" s="54"/>
      <c r="BG94" s="54"/>
      <c r="BH94" s="54"/>
      <c r="BI94" s="54"/>
      <c r="BJ94" s="54"/>
      <c r="BK94" s="54"/>
      <c r="BL94" s="54"/>
      <c r="BM94" s="138" t="s">
        <v>666</v>
      </c>
      <c r="BN94" s="54"/>
      <c r="BO94" s="54"/>
      <c r="BP94" s="54"/>
      <c r="BQ94" s="54"/>
      <c r="BR94" s="54"/>
      <c r="BS94" s="54"/>
      <c r="BT94" s="54"/>
      <c r="BU94" s="54"/>
      <c r="BV94" s="54"/>
      <c r="BW94" s="54"/>
      <c r="BX94" s="54"/>
      <c r="BY94" s="54"/>
      <c r="BZ94" s="54"/>
      <c r="CA94" s="54"/>
      <c r="CB94" s="54"/>
      <c r="CC94" s="54"/>
      <c r="CD94" s="54"/>
      <c r="CE94" s="54"/>
      <c r="CF94" s="54"/>
      <c r="CG94" s="54"/>
      <c r="CH94" s="54"/>
    </row>
    <row r="95" spans="53:86">
      <c r="BA95" t="s">
        <v>803</v>
      </c>
      <c r="BB95" s="54"/>
      <c r="BC95" s="54"/>
      <c r="BD95" s="54"/>
      <c r="BE95" s="54"/>
      <c r="BF95" s="54"/>
      <c r="BG95" s="54"/>
      <c r="BH95" s="54"/>
      <c r="BI95" s="54"/>
      <c r="BJ95" s="54"/>
      <c r="BK95" s="54"/>
      <c r="BL95" s="54"/>
      <c r="BM95" s="138" t="s">
        <v>82</v>
      </c>
      <c r="BN95" s="54"/>
      <c r="BO95" s="54"/>
      <c r="BP95" s="54"/>
      <c r="BQ95" s="54"/>
      <c r="BR95" s="54"/>
      <c r="BS95" s="54"/>
      <c r="BT95" s="54"/>
      <c r="BU95" s="54"/>
      <c r="BV95" s="54"/>
      <c r="BW95" s="54"/>
      <c r="BX95" s="54"/>
      <c r="BY95" s="54"/>
      <c r="BZ95" s="54"/>
      <c r="CA95" s="54"/>
      <c r="CB95" s="54"/>
      <c r="CC95" s="54"/>
      <c r="CD95" s="54"/>
      <c r="CE95" s="54"/>
      <c r="CF95" s="54"/>
      <c r="CG95" s="54"/>
      <c r="CH95" s="54"/>
    </row>
    <row r="96" spans="53:86">
      <c r="BA96" t="s">
        <v>804</v>
      </c>
      <c r="BB96" s="54"/>
      <c r="BC96" s="54"/>
      <c r="BD96" s="54"/>
      <c r="BE96" s="54"/>
      <c r="BF96" s="54"/>
      <c r="BG96" s="54"/>
      <c r="BH96" s="54"/>
      <c r="BI96" s="54"/>
      <c r="BJ96" s="54"/>
      <c r="BK96" s="54"/>
      <c r="BL96" s="54"/>
      <c r="BM96" s="138" t="s">
        <v>574</v>
      </c>
      <c r="BN96" s="54"/>
      <c r="BO96" s="54"/>
      <c r="BP96" s="54"/>
      <c r="BQ96" s="54"/>
      <c r="BR96" s="54"/>
      <c r="BS96" s="54"/>
      <c r="BT96" s="54"/>
      <c r="BU96" s="54"/>
      <c r="BV96" s="54"/>
      <c r="BW96" s="54"/>
      <c r="BX96" s="54"/>
      <c r="BY96" s="54"/>
      <c r="BZ96" s="54"/>
      <c r="CA96" s="54"/>
      <c r="CB96" s="54"/>
      <c r="CC96" s="54"/>
      <c r="CD96" s="54"/>
      <c r="CE96" s="54"/>
      <c r="CF96" s="54"/>
      <c r="CG96" s="54"/>
      <c r="CH96" s="54"/>
    </row>
    <row r="97" spans="53:86">
      <c r="BA97" t="s">
        <v>805</v>
      </c>
      <c r="BB97" s="54"/>
      <c r="BC97" s="54"/>
      <c r="BD97" s="54"/>
      <c r="BE97" s="54"/>
      <c r="BF97" s="54"/>
      <c r="BG97" s="54"/>
      <c r="BH97" s="54"/>
      <c r="BI97" s="54"/>
      <c r="BJ97" s="54"/>
      <c r="BK97" s="54"/>
      <c r="BL97" s="54"/>
      <c r="BM97" s="138" t="s">
        <v>575</v>
      </c>
      <c r="BN97" s="54"/>
      <c r="BO97" s="54"/>
      <c r="BP97" s="54"/>
      <c r="BQ97" s="54"/>
      <c r="BR97" s="54"/>
      <c r="BS97" s="54"/>
      <c r="BT97" s="54"/>
      <c r="BU97" s="54"/>
      <c r="BV97" s="54"/>
      <c r="BW97" s="54"/>
      <c r="BX97" s="54"/>
      <c r="BY97" s="54"/>
      <c r="BZ97" s="54"/>
      <c r="CA97" s="54"/>
      <c r="CB97" s="54"/>
      <c r="CC97" s="54"/>
      <c r="CD97" s="54"/>
      <c r="CE97" s="54"/>
      <c r="CF97" s="54"/>
      <c r="CG97" s="54"/>
      <c r="CH97" s="54"/>
    </row>
    <row r="98" spans="53:86" ht="15">
      <c r="BA98" s="151" t="s">
        <v>806</v>
      </c>
      <c r="BB98" s="54"/>
      <c r="BC98" s="54"/>
      <c r="BD98" s="54"/>
      <c r="BE98" s="54"/>
      <c r="BF98" s="54"/>
      <c r="BG98" s="54"/>
      <c r="BH98" s="54"/>
      <c r="BI98" s="54"/>
      <c r="BJ98" s="54"/>
      <c r="BK98" s="54"/>
      <c r="BL98" s="54"/>
      <c r="BM98" s="138" t="s">
        <v>576</v>
      </c>
      <c r="BN98" s="54"/>
      <c r="BO98" s="54"/>
      <c r="BP98" s="54"/>
      <c r="BQ98" s="54"/>
      <c r="BR98" s="54"/>
      <c r="BS98" s="54"/>
      <c r="BT98" s="54"/>
      <c r="BU98" s="54"/>
      <c r="BV98" s="54"/>
      <c r="BW98" s="54"/>
      <c r="BX98" s="54"/>
      <c r="BY98" s="54"/>
      <c r="BZ98" s="54"/>
      <c r="CA98" s="54"/>
      <c r="CB98" s="54"/>
      <c r="CC98" s="54"/>
      <c r="CD98" s="54"/>
      <c r="CE98" s="54"/>
      <c r="CF98" s="54"/>
      <c r="CG98" s="54"/>
      <c r="CH98" s="54"/>
    </row>
    <row r="99" spans="53:86">
      <c r="BA99" t="s">
        <v>807</v>
      </c>
      <c r="BB99" s="54"/>
      <c r="BC99" s="54"/>
      <c r="BD99" s="54"/>
      <c r="BE99" s="54"/>
      <c r="BF99" s="54"/>
      <c r="BG99" s="54"/>
      <c r="BH99" s="54"/>
      <c r="BI99" s="54"/>
      <c r="BJ99" s="54"/>
      <c r="BK99" s="54"/>
      <c r="BL99" s="54"/>
      <c r="BM99" s="138" t="s">
        <v>577</v>
      </c>
      <c r="BN99" s="54"/>
      <c r="BO99" s="54"/>
      <c r="BP99" s="54"/>
      <c r="BQ99" s="54"/>
      <c r="BR99" s="54"/>
      <c r="BS99" s="54"/>
      <c r="BT99" s="54"/>
      <c r="BU99" s="54"/>
      <c r="BV99" s="54"/>
      <c r="BW99" s="54"/>
      <c r="BX99" s="54"/>
      <c r="BY99" s="54"/>
      <c r="BZ99" s="54"/>
      <c r="CA99" s="54"/>
      <c r="CB99" s="54"/>
      <c r="CC99" s="54"/>
      <c r="CD99" s="54"/>
      <c r="CE99" s="54"/>
      <c r="CF99" s="54"/>
      <c r="CG99" s="54"/>
      <c r="CH99" s="54"/>
    </row>
    <row r="100" spans="53:86">
      <c r="BA100" t="s">
        <v>808</v>
      </c>
      <c r="BB100" s="54"/>
      <c r="BC100" s="54"/>
      <c r="BD100" s="54"/>
      <c r="BE100" s="54"/>
      <c r="BF100" s="54"/>
      <c r="BG100" s="54"/>
      <c r="BH100" s="54"/>
      <c r="BI100" s="54"/>
      <c r="BJ100" s="54"/>
      <c r="BK100" s="54"/>
      <c r="BL100" s="54"/>
      <c r="BM100" s="138" t="s">
        <v>578</v>
      </c>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53:86">
      <c r="BA101" t="s">
        <v>809</v>
      </c>
      <c r="BB101" s="54"/>
      <c r="BC101" s="54"/>
      <c r="BD101" s="54"/>
      <c r="BE101" s="54"/>
      <c r="BF101" s="54"/>
      <c r="BG101" s="54"/>
      <c r="BH101" s="54"/>
      <c r="BI101" s="54"/>
      <c r="BJ101" s="54"/>
      <c r="BK101" s="54"/>
      <c r="BL101" s="54"/>
      <c r="BM101" s="138" t="s">
        <v>579</v>
      </c>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53:86">
      <c r="BA102" t="s">
        <v>810</v>
      </c>
      <c r="BB102" s="54"/>
      <c r="BC102" s="54"/>
      <c r="BD102" s="54"/>
      <c r="BE102" s="54"/>
      <c r="BF102" s="54"/>
      <c r="BG102" s="54"/>
      <c r="BH102" s="54"/>
      <c r="BI102" s="54"/>
      <c r="BJ102" s="54"/>
      <c r="BK102" s="54"/>
      <c r="BL102" s="54"/>
      <c r="BM102" s="138" t="s">
        <v>580</v>
      </c>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53:86">
      <c r="BA103" t="s">
        <v>811</v>
      </c>
      <c r="BB103" s="54"/>
      <c r="BC103" s="54"/>
      <c r="BD103" s="54"/>
      <c r="BE103" s="54"/>
      <c r="BF103" s="54"/>
      <c r="BG103" s="54"/>
      <c r="BH103" s="54"/>
      <c r="BI103" s="54"/>
      <c r="BJ103" s="54"/>
      <c r="BK103" s="54"/>
      <c r="BL103" s="54"/>
      <c r="BM103" s="138" t="s">
        <v>83</v>
      </c>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53:86">
      <c r="BA104" t="s">
        <v>812</v>
      </c>
      <c r="BB104" s="54"/>
      <c r="BC104" s="54"/>
      <c r="BD104" s="54"/>
      <c r="BE104" s="54"/>
      <c r="BF104" s="54"/>
      <c r="BG104" s="54"/>
      <c r="BH104" s="54"/>
      <c r="BI104" s="54"/>
      <c r="BJ104" s="54"/>
      <c r="BK104" s="54"/>
      <c r="BL104" s="54"/>
      <c r="BM104" s="138" t="s">
        <v>581</v>
      </c>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53:86" ht="15">
      <c r="BA105" s="151" t="s">
        <v>813</v>
      </c>
      <c r="BB105" s="54"/>
      <c r="BC105" s="54"/>
      <c r="BD105" s="54"/>
      <c r="BE105" s="54"/>
      <c r="BF105" s="54"/>
      <c r="BG105" s="54"/>
      <c r="BH105" s="54"/>
      <c r="BI105" s="54"/>
      <c r="BJ105" s="54"/>
      <c r="BK105" s="54"/>
      <c r="BL105" s="54"/>
      <c r="BM105" s="138" t="s">
        <v>582</v>
      </c>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53:86">
      <c r="BA106" t="s">
        <v>814</v>
      </c>
      <c r="BB106" s="54"/>
      <c r="BC106" s="54"/>
      <c r="BD106" s="54"/>
      <c r="BE106" s="54"/>
      <c r="BF106" s="54"/>
      <c r="BG106" s="54"/>
      <c r="BH106" s="54"/>
      <c r="BI106" s="54"/>
      <c r="BJ106" s="54"/>
      <c r="BK106" s="54"/>
      <c r="BL106" s="54"/>
      <c r="BM106" s="138" t="s">
        <v>583</v>
      </c>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53:86" ht="15">
      <c r="BA107" s="151" t="s">
        <v>815</v>
      </c>
      <c r="BB107" s="54"/>
      <c r="BC107" s="54"/>
      <c r="BD107" s="54"/>
      <c r="BE107" s="54"/>
      <c r="BF107" s="54"/>
      <c r="BG107" s="54"/>
      <c r="BH107" s="54"/>
      <c r="BI107" s="54"/>
      <c r="BJ107" s="54"/>
      <c r="BK107" s="54"/>
      <c r="BL107" s="54"/>
      <c r="BM107" s="138" t="s">
        <v>584</v>
      </c>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53:86">
      <c r="BA108" t="s">
        <v>816</v>
      </c>
      <c r="BB108" s="54"/>
      <c r="BC108" s="54"/>
      <c r="BD108" s="54"/>
      <c r="BE108" s="54"/>
      <c r="BF108" s="54"/>
      <c r="BG108" s="54"/>
      <c r="BH108" s="54"/>
      <c r="BI108" s="54"/>
      <c r="BJ108" s="54"/>
      <c r="BK108" s="54"/>
      <c r="BL108" s="54"/>
      <c r="BM108" s="138" t="s">
        <v>585</v>
      </c>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53:86">
      <c r="BA109" s="54"/>
      <c r="BB109" s="54"/>
      <c r="BC109" s="54"/>
      <c r="BD109" s="54"/>
      <c r="BE109" s="54"/>
      <c r="BF109" s="54"/>
      <c r="BG109" s="54"/>
      <c r="BH109" s="54"/>
      <c r="BI109" s="54"/>
      <c r="BJ109" s="54"/>
      <c r="BK109" s="54"/>
      <c r="BL109" s="54"/>
      <c r="BM109" s="138" t="s">
        <v>586</v>
      </c>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53:86">
      <c r="BA110" s="54"/>
      <c r="BB110" s="54"/>
      <c r="BC110" s="54"/>
      <c r="BD110" s="54"/>
      <c r="BE110" s="54"/>
      <c r="BF110" s="54"/>
      <c r="BG110" s="54"/>
      <c r="BH110" s="54"/>
      <c r="BI110" s="54"/>
      <c r="BJ110" s="54"/>
      <c r="BK110" s="54"/>
      <c r="BL110" s="54"/>
      <c r="BM110" s="138" t="s">
        <v>587</v>
      </c>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53:86">
      <c r="BA111" s="54"/>
      <c r="BB111" s="54"/>
      <c r="BC111" s="54"/>
      <c r="BD111" s="54"/>
      <c r="BE111" s="54"/>
      <c r="BF111" s="54"/>
      <c r="BG111" s="54"/>
      <c r="BH111" s="54"/>
      <c r="BI111" s="54"/>
      <c r="BJ111" s="54"/>
      <c r="BK111" s="54"/>
      <c r="BL111" s="54"/>
      <c r="BM111" s="138" t="s">
        <v>588</v>
      </c>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53:86">
      <c r="BA112" s="54"/>
      <c r="BB112" s="54"/>
      <c r="BC112" s="54"/>
      <c r="BD112" s="54"/>
      <c r="BE112" s="54"/>
      <c r="BF112" s="54"/>
      <c r="BG112" s="54"/>
      <c r="BH112" s="54"/>
      <c r="BI112" s="54"/>
      <c r="BJ112" s="54"/>
      <c r="BK112" s="54"/>
      <c r="BL112" s="54"/>
      <c r="BM112" s="138" t="s">
        <v>589</v>
      </c>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53:86">
      <c r="BA113" s="54"/>
      <c r="BB113" s="54"/>
      <c r="BC113" s="54"/>
      <c r="BD113" s="54"/>
      <c r="BE113" s="54"/>
      <c r="BF113" s="54"/>
      <c r="BG113" s="54"/>
      <c r="BH113" s="54"/>
      <c r="BI113" s="54"/>
      <c r="BJ113" s="54"/>
      <c r="BK113" s="54"/>
      <c r="BL113" s="54"/>
      <c r="BM113" s="138" t="s">
        <v>590</v>
      </c>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53:86">
      <c r="BA114" s="54"/>
      <c r="BB114" s="54"/>
      <c r="BC114" s="54"/>
      <c r="BD114" s="54"/>
      <c r="BE114" s="54"/>
      <c r="BF114" s="54"/>
      <c r="BG114" s="54"/>
      <c r="BH114" s="54"/>
      <c r="BI114" s="54"/>
      <c r="BJ114" s="54"/>
      <c r="BK114" s="54"/>
      <c r="BL114" s="54"/>
      <c r="BM114" s="138" t="s">
        <v>591</v>
      </c>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53:86">
      <c r="BA115" s="54"/>
      <c r="BB115" s="54"/>
      <c r="BC115" s="54"/>
      <c r="BD115" s="54"/>
      <c r="BE115" s="54"/>
      <c r="BF115" s="54"/>
      <c r="BG115" s="54"/>
      <c r="BH115" s="54"/>
      <c r="BI115" s="54"/>
      <c r="BJ115" s="54"/>
      <c r="BK115" s="54"/>
      <c r="BL115" s="54"/>
      <c r="BM115" s="138" t="s">
        <v>592</v>
      </c>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53:86">
      <c r="BA116" s="54"/>
      <c r="BB116" s="54"/>
      <c r="BC116" s="54"/>
      <c r="BD116" s="54"/>
      <c r="BE116" s="54"/>
      <c r="BF116" s="54"/>
      <c r="BG116" s="54"/>
      <c r="BH116" s="54"/>
      <c r="BI116" s="54"/>
      <c r="BJ116" s="54"/>
      <c r="BK116" s="54"/>
      <c r="BL116" s="54"/>
      <c r="BM116" s="138" t="s">
        <v>593</v>
      </c>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53:86">
      <c r="BA117" s="54"/>
      <c r="BB117" s="54"/>
      <c r="BC117" s="54"/>
      <c r="BD117" s="54"/>
      <c r="BE117" s="54"/>
      <c r="BF117" s="54"/>
      <c r="BG117" s="54"/>
      <c r="BH117" s="54"/>
      <c r="BI117" s="54"/>
      <c r="BJ117" s="54"/>
      <c r="BK117" s="54"/>
      <c r="BL117" s="54"/>
      <c r="BM117" s="138" t="s">
        <v>594</v>
      </c>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53:86">
      <c r="BA118" s="54"/>
      <c r="BB118" s="54"/>
      <c r="BC118" s="54"/>
      <c r="BD118" s="54"/>
      <c r="BE118" s="54"/>
      <c r="BF118" s="54"/>
      <c r="BG118" s="54"/>
      <c r="BH118" s="54"/>
      <c r="BI118" s="54"/>
      <c r="BJ118" s="54"/>
      <c r="BK118" s="54"/>
      <c r="BL118" s="54"/>
      <c r="BM118" s="138" t="s">
        <v>595</v>
      </c>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53:86">
      <c r="BA119" s="54"/>
      <c r="BB119" s="54"/>
      <c r="BC119" s="54"/>
      <c r="BD119" s="54"/>
      <c r="BE119" s="54"/>
      <c r="BF119" s="54"/>
      <c r="BG119" s="54"/>
      <c r="BH119" s="54"/>
      <c r="BI119" s="54"/>
      <c r="BJ119" s="54"/>
      <c r="BK119" s="54"/>
      <c r="BL119" s="54"/>
      <c r="BM119" s="138" t="s">
        <v>596</v>
      </c>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53:86">
      <c r="BA120" s="54"/>
      <c r="BB120" s="54"/>
      <c r="BC120" s="54"/>
      <c r="BD120" s="54"/>
      <c r="BE120" s="54"/>
      <c r="BF120" s="54"/>
      <c r="BG120" s="54"/>
      <c r="BH120" s="54"/>
      <c r="BI120" s="54"/>
      <c r="BJ120" s="54"/>
      <c r="BK120" s="54"/>
      <c r="BL120" s="54"/>
      <c r="BM120" s="138" t="s">
        <v>597</v>
      </c>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53:86">
      <c r="BA121" s="54"/>
      <c r="BB121" s="54"/>
      <c r="BC121" s="54"/>
      <c r="BD121" s="54"/>
      <c r="BE121" s="54"/>
      <c r="BF121" s="54"/>
      <c r="BG121" s="54"/>
      <c r="BH121" s="54"/>
      <c r="BI121" s="54"/>
      <c r="BJ121" s="54"/>
      <c r="BK121" s="54"/>
      <c r="BL121" s="54"/>
      <c r="BM121" s="138" t="s">
        <v>667</v>
      </c>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53:86">
      <c r="BA122" s="54"/>
      <c r="BB122" s="54"/>
      <c r="BC122" s="54"/>
      <c r="BD122" s="54"/>
      <c r="BE122" s="54"/>
      <c r="BF122" s="54"/>
      <c r="BG122" s="54"/>
      <c r="BH122" s="54"/>
      <c r="BI122" s="54"/>
      <c r="BJ122" s="54"/>
      <c r="BK122" s="54"/>
      <c r="BL122" s="54"/>
      <c r="BM122" s="138" t="s">
        <v>598</v>
      </c>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53:86">
      <c r="BA123" s="54"/>
      <c r="BB123" s="54"/>
      <c r="BC123" s="54"/>
      <c r="BD123" s="54"/>
      <c r="BE123" s="54"/>
      <c r="BF123" s="54"/>
      <c r="BG123" s="54"/>
      <c r="BH123" s="54"/>
      <c r="BI123" s="54"/>
      <c r="BJ123" s="54"/>
      <c r="BK123" s="54"/>
      <c r="BL123" s="54"/>
      <c r="BM123" s="139" t="s">
        <v>599</v>
      </c>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53:86">
      <c r="BA124" s="54"/>
      <c r="BB124" s="54"/>
      <c r="BC124" s="54"/>
      <c r="BD124" s="54"/>
      <c r="BE124" s="54"/>
      <c r="BF124" s="54"/>
      <c r="BG124" s="54"/>
      <c r="BH124" s="54"/>
      <c r="BI124" s="54"/>
      <c r="BJ124" s="54"/>
      <c r="BK124" s="54"/>
      <c r="BL124" s="54"/>
      <c r="BM124" s="138" t="s">
        <v>600</v>
      </c>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53:86">
      <c r="BA125" s="54"/>
      <c r="BB125" s="54"/>
      <c r="BC125" s="54"/>
      <c r="BD125" s="54"/>
      <c r="BE125" s="54"/>
      <c r="BF125" s="54"/>
      <c r="BG125" s="54"/>
      <c r="BH125" s="54"/>
      <c r="BI125" s="54"/>
      <c r="BJ125" s="54"/>
      <c r="BK125" s="54"/>
      <c r="BL125" s="54"/>
      <c r="BM125" s="138" t="s">
        <v>601</v>
      </c>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53:86">
      <c r="BA126" s="54"/>
      <c r="BB126" s="54"/>
      <c r="BC126" s="54"/>
      <c r="BD126" s="54"/>
      <c r="BE126" s="54"/>
      <c r="BF126" s="54"/>
      <c r="BG126" s="54"/>
      <c r="BH126" s="54"/>
      <c r="BI126" s="54"/>
      <c r="BJ126" s="54"/>
      <c r="BK126" s="54"/>
      <c r="BL126" s="54"/>
      <c r="BM126" s="138" t="s">
        <v>602</v>
      </c>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53:86">
      <c r="BA127" s="54"/>
      <c r="BB127" s="54"/>
      <c r="BC127" s="54"/>
      <c r="BD127" s="54"/>
      <c r="BE127" s="54"/>
      <c r="BF127" s="54"/>
      <c r="BG127" s="54"/>
      <c r="BH127" s="54"/>
      <c r="BI127" s="54"/>
      <c r="BJ127" s="54"/>
      <c r="BK127" s="54"/>
      <c r="BL127" s="54"/>
      <c r="BM127" s="138" t="s">
        <v>603</v>
      </c>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53:86">
      <c r="BA128" s="54"/>
      <c r="BB128" s="54"/>
      <c r="BC128" s="54"/>
      <c r="BD128" s="54"/>
      <c r="BE128" s="54"/>
      <c r="BF128" s="54"/>
      <c r="BG128" s="54"/>
      <c r="BH128" s="54"/>
      <c r="BI128" s="54"/>
      <c r="BJ128" s="54"/>
      <c r="BK128" s="54"/>
      <c r="BL128" s="54"/>
      <c r="BM128" s="138" t="s">
        <v>604</v>
      </c>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53:86">
      <c r="BA129" s="54"/>
      <c r="BB129" s="54"/>
      <c r="BC129" s="54"/>
      <c r="BD129" s="54"/>
      <c r="BE129" s="54"/>
      <c r="BF129" s="54"/>
      <c r="BG129" s="54"/>
      <c r="BH129" s="54"/>
      <c r="BI129" s="54"/>
      <c r="BJ129" s="54"/>
      <c r="BK129" s="54"/>
      <c r="BL129" s="54"/>
      <c r="BM129" s="138" t="s">
        <v>605</v>
      </c>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53:86">
      <c r="BA130" s="54"/>
      <c r="BB130" s="54"/>
      <c r="BC130" s="54"/>
      <c r="BD130" s="54"/>
      <c r="BE130" s="54"/>
      <c r="BF130" s="54"/>
      <c r="BG130" s="54"/>
      <c r="BH130" s="54"/>
      <c r="BI130" s="54"/>
      <c r="BJ130" s="54"/>
      <c r="BK130" s="54"/>
      <c r="BL130" s="54"/>
      <c r="BM130" s="138" t="s">
        <v>606</v>
      </c>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53:86">
      <c r="BA131" s="54"/>
      <c r="BB131" s="54"/>
      <c r="BC131" s="54"/>
      <c r="BD131" s="54"/>
      <c r="BE131" s="54"/>
      <c r="BF131" s="54"/>
      <c r="BG131" s="54"/>
      <c r="BH131" s="54"/>
      <c r="BI131" s="54"/>
      <c r="BJ131" s="54"/>
      <c r="BK131" s="54"/>
      <c r="BL131" s="54"/>
      <c r="BM131" s="138" t="s">
        <v>607</v>
      </c>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53:86">
      <c r="BA132" s="54"/>
      <c r="BB132" s="54"/>
      <c r="BC132" s="54"/>
      <c r="BD132" s="54"/>
      <c r="BE132" s="54"/>
      <c r="BF132" s="54"/>
      <c r="BG132" s="54"/>
      <c r="BH132" s="54"/>
      <c r="BI132" s="54"/>
      <c r="BJ132" s="54"/>
      <c r="BK132" s="54"/>
      <c r="BL132" s="54"/>
      <c r="BM132" s="138" t="s">
        <v>608</v>
      </c>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53:86">
      <c r="BA133" s="54"/>
      <c r="BB133" s="54"/>
      <c r="BC133" s="54"/>
      <c r="BD133" s="54"/>
      <c r="BE133" s="54"/>
      <c r="BF133" s="54"/>
      <c r="BG133" s="54"/>
      <c r="BH133" s="54"/>
      <c r="BI133" s="54"/>
      <c r="BJ133" s="54"/>
      <c r="BK133" s="54"/>
      <c r="BL133" s="54"/>
      <c r="BM133" s="138" t="s">
        <v>609</v>
      </c>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53:86">
      <c r="BA134" s="54"/>
      <c r="BB134" s="54"/>
      <c r="BC134" s="54"/>
      <c r="BD134" s="54"/>
      <c r="BE134" s="54"/>
      <c r="BF134" s="54"/>
      <c r="BG134" s="54"/>
      <c r="BH134" s="54"/>
      <c r="BI134" s="54"/>
      <c r="BJ134" s="54"/>
      <c r="BK134" s="54"/>
      <c r="BL134" s="54"/>
      <c r="BM134" s="138" t="s">
        <v>610</v>
      </c>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53:86">
      <c r="BA135" s="54"/>
      <c r="BB135" s="54"/>
      <c r="BC135" s="54"/>
      <c r="BD135" s="54"/>
      <c r="BE135" s="54"/>
      <c r="BF135" s="54"/>
      <c r="BG135" s="54"/>
      <c r="BH135" s="54"/>
      <c r="BI135" s="54"/>
      <c r="BJ135" s="54"/>
      <c r="BK135" s="54"/>
      <c r="BL135" s="54"/>
      <c r="BM135" s="138" t="s">
        <v>611</v>
      </c>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53:86">
      <c r="BA136" s="54"/>
      <c r="BB136" s="54"/>
      <c r="BC136" s="54"/>
      <c r="BD136" s="54"/>
      <c r="BE136" s="54"/>
      <c r="BF136" s="54"/>
      <c r="BG136" s="54"/>
      <c r="BH136" s="54"/>
      <c r="BI136" s="54"/>
      <c r="BJ136" s="54"/>
      <c r="BK136" s="54"/>
      <c r="BL136" s="54"/>
      <c r="BM136" s="138" t="s">
        <v>612</v>
      </c>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53:86">
      <c r="BA137" s="54"/>
      <c r="BB137" s="54"/>
      <c r="BC137" s="54"/>
      <c r="BD137" s="54"/>
      <c r="BE137" s="54"/>
      <c r="BF137" s="54"/>
      <c r="BG137" s="54"/>
      <c r="BH137" s="54"/>
      <c r="BI137" s="54"/>
      <c r="BJ137" s="54"/>
      <c r="BK137" s="54"/>
      <c r="BL137" s="54"/>
      <c r="BM137" s="138" t="s">
        <v>668</v>
      </c>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53:86">
      <c r="BA138" s="54"/>
      <c r="BB138" s="54"/>
      <c r="BC138" s="54"/>
      <c r="BD138" s="54"/>
      <c r="BE138" s="54"/>
      <c r="BF138" s="54"/>
      <c r="BG138" s="54"/>
      <c r="BH138" s="54"/>
      <c r="BI138" s="54"/>
      <c r="BJ138" s="54"/>
      <c r="BK138" s="54"/>
      <c r="BL138" s="54"/>
      <c r="BM138" s="138" t="s">
        <v>613</v>
      </c>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53:86">
      <c r="BA139" s="54"/>
      <c r="BB139" s="54"/>
      <c r="BC139" s="54"/>
      <c r="BD139" s="54"/>
      <c r="BE139" s="54"/>
      <c r="BF139" s="54"/>
      <c r="BG139" s="54"/>
      <c r="BH139" s="54"/>
      <c r="BI139" s="54"/>
      <c r="BJ139" s="54"/>
      <c r="BK139" s="54"/>
      <c r="BL139" s="54"/>
      <c r="BM139" s="138" t="s">
        <v>614</v>
      </c>
      <c r="BN139" s="54"/>
      <c r="BO139" s="54"/>
      <c r="BP139" s="54"/>
      <c r="BQ139" s="54"/>
      <c r="BR139" s="54"/>
      <c r="BS139" s="54"/>
      <c r="BT139" s="54"/>
      <c r="BU139" s="54"/>
      <c r="BV139" s="54"/>
      <c r="BW139" s="54"/>
      <c r="BX139" s="54"/>
      <c r="BY139" s="54"/>
      <c r="BZ139" s="54"/>
      <c r="CA139" s="54"/>
      <c r="CB139" s="54"/>
      <c r="CC139" s="54"/>
      <c r="CD139" s="54"/>
      <c r="CE139" s="54"/>
      <c r="CF139" s="54"/>
      <c r="CG139" s="54"/>
      <c r="CH139" s="54"/>
    </row>
    <row r="140" spans="53:86">
      <c r="BA140" s="54"/>
      <c r="BB140" s="54"/>
      <c r="BC140" s="54"/>
      <c r="BD140" s="54"/>
      <c r="BE140" s="54"/>
      <c r="BF140" s="54"/>
      <c r="BG140" s="54"/>
      <c r="BH140" s="54"/>
      <c r="BI140" s="54"/>
      <c r="BJ140" s="54"/>
      <c r="BK140" s="54"/>
      <c r="BL140" s="54"/>
      <c r="BM140" s="138" t="s">
        <v>615</v>
      </c>
      <c r="BN140" s="54"/>
      <c r="BO140" s="54"/>
      <c r="BP140" s="54"/>
      <c r="BQ140" s="54"/>
      <c r="BR140" s="54"/>
      <c r="BS140" s="54"/>
      <c r="BT140" s="54"/>
      <c r="BU140" s="54"/>
      <c r="BV140" s="54"/>
      <c r="BW140" s="54"/>
      <c r="BX140" s="54"/>
      <c r="BY140" s="54"/>
      <c r="BZ140" s="54"/>
      <c r="CA140" s="54"/>
      <c r="CB140" s="54"/>
      <c r="CC140" s="54"/>
      <c r="CD140" s="54"/>
      <c r="CE140" s="54"/>
      <c r="CF140" s="54"/>
      <c r="CG140" s="54"/>
      <c r="CH140" s="54"/>
    </row>
    <row r="141" spans="53:86">
      <c r="BA141" s="54"/>
      <c r="BB141" s="54"/>
      <c r="BC141" s="54"/>
      <c r="BD141" s="54"/>
      <c r="BE141" s="54"/>
      <c r="BF141" s="54"/>
      <c r="BG141" s="54"/>
      <c r="BH141" s="54"/>
      <c r="BI141" s="54"/>
      <c r="BJ141" s="54"/>
      <c r="BK141" s="54"/>
      <c r="BL141" s="54"/>
      <c r="BM141" s="138" t="s">
        <v>616</v>
      </c>
      <c r="BN141" s="54"/>
      <c r="BO141" s="54"/>
      <c r="BP141" s="54"/>
      <c r="BQ141" s="54"/>
      <c r="BR141" s="54"/>
      <c r="BS141" s="54"/>
      <c r="BT141" s="54"/>
      <c r="BU141" s="54"/>
      <c r="BV141" s="54"/>
      <c r="BW141" s="54"/>
      <c r="BX141" s="54"/>
      <c r="BY141" s="54"/>
      <c r="BZ141" s="54"/>
      <c r="CA141" s="54"/>
      <c r="CB141" s="54"/>
      <c r="CC141" s="54"/>
      <c r="CD141" s="54"/>
      <c r="CE141" s="54"/>
      <c r="CF141" s="54"/>
      <c r="CG141" s="54"/>
      <c r="CH141" s="54"/>
    </row>
    <row r="142" spans="53:86">
      <c r="BA142" s="54"/>
      <c r="BB142" s="54"/>
      <c r="BC142" s="54"/>
      <c r="BD142" s="54"/>
      <c r="BE142" s="54"/>
      <c r="BF142" s="54"/>
      <c r="BG142" s="54"/>
      <c r="BH142" s="54"/>
      <c r="BI142" s="54"/>
      <c r="BJ142" s="54"/>
      <c r="BK142" s="54"/>
      <c r="BL142" s="54"/>
      <c r="BM142" s="138" t="s">
        <v>617</v>
      </c>
      <c r="BN142" s="54"/>
      <c r="BO142" s="54"/>
      <c r="BP142" s="54"/>
      <c r="BQ142" s="54"/>
      <c r="BR142" s="54"/>
      <c r="BS142" s="54"/>
      <c r="BT142" s="54"/>
      <c r="BU142" s="54"/>
      <c r="BV142" s="54"/>
      <c r="BW142" s="54"/>
      <c r="BX142" s="54"/>
      <c r="BY142" s="54"/>
      <c r="BZ142" s="54"/>
      <c r="CA142" s="54"/>
      <c r="CB142" s="54"/>
      <c r="CC142" s="54"/>
      <c r="CD142" s="54"/>
      <c r="CE142" s="54"/>
      <c r="CF142" s="54"/>
      <c r="CG142" s="54"/>
      <c r="CH142" s="54"/>
    </row>
    <row r="143" spans="53:86">
      <c r="BA143" s="54"/>
      <c r="BB143" s="54"/>
      <c r="BC143" s="54"/>
      <c r="BD143" s="54"/>
      <c r="BE143" s="54"/>
      <c r="BF143" s="54"/>
      <c r="BG143" s="54"/>
      <c r="BH143" s="54"/>
      <c r="BI143" s="54"/>
      <c r="BJ143" s="54"/>
      <c r="BK143" s="54"/>
      <c r="BL143" s="54"/>
      <c r="BM143" s="138" t="s">
        <v>669</v>
      </c>
      <c r="BN143" s="54"/>
      <c r="BO143" s="54"/>
      <c r="BP143" s="54"/>
      <c r="BQ143" s="54"/>
      <c r="BR143" s="54"/>
      <c r="BS143" s="54"/>
      <c r="BT143" s="54"/>
      <c r="BU143" s="54"/>
      <c r="BV143" s="54"/>
      <c r="BW143" s="54"/>
      <c r="BX143" s="54"/>
      <c r="BY143" s="54"/>
      <c r="BZ143" s="54"/>
      <c r="CA143" s="54"/>
      <c r="CB143" s="54"/>
      <c r="CC143" s="54"/>
      <c r="CD143" s="54"/>
      <c r="CE143" s="54"/>
      <c r="CF143" s="54"/>
      <c r="CG143" s="54"/>
      <c r="CH143" s="54"/>
    </row>
    <row r="144" spans="53:86">
      <c r="BA144" s="54"/>
      <c r="BB144" s="54"/>
      <c r="BC144" s="54"/>
      <c r="BD144" s="54"/>
      <c r="BE144" s="54"/>
      <c r="BF144" s="54"/>
      <c r="BG144" s="54"/>
      <c r="BH144" s="54"/>
      <c r="BI144" s="54"/>
      <c r="BJ144" s="54"/>
      <c r="BK144" s="54"/>
      <c r="BL144" s="54"/>
      <c r="BM144" s="138" t="s">
        <v>618</v>
      </c>
      <c r="BN144" s="54"/>
      <c r="BO144" s="54"/>
      <c r="BP144" s="54"/>
      <c r="BQ144" s="54"/>
      <c r="BR144" s="54"/>
      <c r="BS144" s="54"/>
      <c r="BT144" s="54"/>
      <c r="BU144" s="54"/>
      <c r="BV144" s="54"/>
      <c r="BW144" s="54"/>
      <c r="BX144" s="54"/>
      <c r="BY144" s="54"/>
      <c r="BZ144" s="54"/>
      <c r="CA144" s="54"/>
      <c r="CB144" s="54"/>
      <c r="CC144" s="54"/>
      <c r="CD144" s="54"/>
      <c r="CE144" s="54"/>
      <c r="CF144" s="54"/>
      <c r="CG144" s="54"/>
      <c r="CH144" s="54"/>
    </row>
    <row r="145" spans="53:86">
      <c r="BA145" s="54"/>
      <c r="BB145" s="54"/>
      <c r="BC145" s="54"/>
      <c r="BD145" s="54"/>
      <c r="BE145" s="54"/>
      <c r="BF145" s="54"/>
      <c r="BG145" s="54"/>
      <c r="BH145" s="54"/>
      <c r="BI145" s="54"/>
      <c r="BJ145" s="54"/>
      <c r="BK145" s="54"/>
      <c r="BL145" s="54"/>
      <c r="BM145" s="138" t="s">
        <v>619</v>
      </c>
      <c r="BN145" s="54"/>
      <c r="BO145" s="54"/>
      <c r="BP145" s="54"/>
      <c r="BQ145" s="54"/>
      <c r="BR145" s="54"/>
      <c r="BS145" s="54"/>
      <c r="BT145" s="54"/>
      <c r="BU145" s="54"/>
      <c r="BV145" s="54"/>
      <c r="BW145" s="54"/>
      <c r="BX145" s="54"/>
      <c r="BY145" s="54"/>
      <c r="BZ145" s="54"/>
      <c r="CA145" s="54"/>
      <c r="CB145" s="54"/>
      <c r="CC145" s="54"/>
      <c r="CD145" s="54"/>
      <c r="CE145" s="54"/>
      <c r="CF145" s="54"/>
      <c r="CG145" s="54"/>
      <c r="CH145" s="54"/>
    </row>
    <row r="146" spans="53:86">
      <c r="BA146" s="54"/>
      <c r="BB146" s="54"/>
      <c r="BC146" s="54"/>
      <c r="BD146" s="54"/>
      <c r="BE146" s="54"/>
      <c r="BF146" s="54"/>
      <c r="BG146" s="54"/>
      <c r="BH146" s="54"/>
      <c r="BI146" s="54"/>
      <c r="BJ146" s="54"/>
      <c r="BK146" s="54"/>
      <c r="BL146" s="54"/>
      <c r="BM146" s="139" t="s">
        <v>620</v>
      </c>
      <c r="BN146" s="54"/>
      <c r="BO146" s="54"/>
      <c r="BP146" s="54"/>
      <c r="BQ146" s="54"/>
      <c r="BR146" s="54"/>
      <c r="BS146" s="54"/>
      <c r="BT146" s="54"/>
      <c r="BU146" s="54"/>
      <c r="BV146" s="54"/>
      <c r="BW146" s="54"/>
      <c r="BX146" s="54"/>
      <c r="BY146" s="54"/>
      <c r="BZ146" s="54"/>
      <c r="CA146" s="54"/>
      <c r="CB146" s="54"/>
      <c r="CC146" s="54"/>
      <c r="CD146" s="54"/>
      <c r="CE146" s="54"/>
      <c r="CF146" s="54"/>
      <c r="CG146" s="54"/>
      <c r="CH146" s="54"/>
    </row>
    <row r="147" spans="53:86">
      <c r="BA147" s="54"/>
      <c r="BB147" s="54"/>
      <c r="BC147" s="54"/>
      <c r="BD147" s="54"/>
      <c r="BE147" s="54"/>
      <c r="BF147" s="54"/>
      <c r="BG147" s="54"/>
      <c r="BH147" s="54"/>
      <c r="BI147" s="54"/>
      <c r="BJ147" s="54"/>
      <c r="BK147" s="54"/>
      <c r="BL147" s="54"/>
      <c r="BM147" s="138" t="s">
        <v>80</v>
      </c>
      <c r="BN147" s="54"/>
      <c r="BO147" s="54"/>
      <c r="BP147" s="54"/>
      <c r="BQ147" s="54"/>
      <c r="BR147" s="54"/>
      <c r="BS147" s="54"/>
      <c r="BT147" s="54"/>
      <c r="BU147" s="54"/>
      <c r="BV147" s="54"/>
      <c r="BW147" s="54"/>
      <c r="BX147" s="54"/>
      <c r="BY147" s="54"/>
      <c r="BZ147" s="54"/>
      <c r="CA147" s="54"/>
      <c r="CB147" s="54"/>
      <c r="CC147" s="54"/>
      <c r="CD147" s="54"/>
      <c r="CE147" s="54"/>
      <c r="CF147" s="54"/>
      <c r="CG147" s="54"/>
      <c r="CH147" s="54"/>
    </row>
    <row r="148" spans="53:86">
      <c r="BA148" s="54"/>
      <c r="BB148" s="54"/>
      <c r="BC148" s="54"/>
      <c r="BD148" s="54"/>
      <c r="BE148" s="54"/>
      <c r="BF148" s="54"/>
      <c r="BG148" s="54"/>
      <c r="BH148" s="54"/>
      <c r="BI148" s="54"/>
      <c r="BJ148" s="54"/>
      <c r="BK148" s="54"/>
      <c r="BL148" s="54"/>
      <c r="BM148" s="139" t="s">
        <v>621</v>
      </c>
      <c r="BN148" s="54"/>
      <c r="BO148" s="54"/>
      <c r="BP148" s="54"/>
      <c r="BQ148" s="54"/>
      <c r="BR148" s="54"/>
      <c r="BS148" s="54"/>
      <c r="BT148" s="54"/>
      <c r="BU148" s="54"/>
      <c r="BV148" s="54"/>
      <c r="BW148" s="54"/>
      <c r="BX148" s="54"/>
      <c r="BY148" s="54"/>
      <c r="BZ148" s="54"/>
      <c r="CA148" s="54"/>
      <c r="CB148" s="54"/>
      <c r="CC148" s="54"/>
      <c r="CD148" s="54"/>
      <c r="CE148" s="54"/>
      <c r="CF148" s="54"/>
      <c r="CG148" s="54"/>
      <c r="CH148" s="54"/>
    </row>
    <row r="149" spans="53:86">
      <c r="BA149" s="54"/>
      <c r="BB149" s="54"/>
      <c r="BC149" s="54"/>
      <c r="BD149" s="54"/>
      <c r="BE149" s="54"/>
      <c r="BF149" s="54"/>
      <c r="BG149" s="54"/>
      <c r="BH149" s="54"/>
      <c r="BI149" s="54"/>
      <c r="BJ149" s="54"/>
      <c r="BK149" s="54"/>
      <c r="BL149" s="54"/>
      <c r="BM149" s="138" t="s">
        <v>622</v>
      </c>
      <c r="BN149" s="54"/>
      <c r="BO149" s="54"/>
      <c r="BP149" s="54"/>
      <c r="BQ149" s="54"/>
      <c r="BR149" s="54"/>
      <c r="BS149" s="54"/>
      <c r="BT149" s="54"/>
      <c r="BU149" s="54"/>
      <c r="BV149" s="54"/>
      <c r="BW149" s="54"/>
      <c r="BX149" s="54"/>
      <c r="BY149" s="54"/>
      <c r="BZ149" s="54"/>
      <c r="CA149" s="54"/>
      <c r="CB149" s="54"/>
      <c r="CC149" s="54"/>
      <c r="CD149" s="54"/>
      <c r="CE149" s="54"/>
      <c r="CF149" s="54"/>
      <c r="CG149" s="54"/>
      <c r="CH149" s="54"/>
    </row>
    <row r="150" spans="53:86">
      <c r="BA150" s="54"/>
      <c r="BB150" s="54"/>
      <c r="BC150" s="54"/>
      <c r="BD150" s="54"/>
      <c r="BE150" s="54"/>
      <c r="BF150" s="54"/>
      <c r="BG150" s="54"/>
      <c r="BH150" s="54"/>
      <c r="BI150" s="54"/>
      <c r="BJ150" s="54"/>
      <c r="BK150" s="54"/>
      <c r="BL150" s="54"/>
      <c r="BM150" s="138" t="s">
        <v>623</v>
      </c>
      <c r="BN150" s="54"/>
      <c r="BO150" s="54"/>
      <c r="BP150" s="54"/>
      <c r="BQ150" s="54"/>
      <c r="BR150" s="54"/>
      <c r="BS150" s="54"/>
      <c r="BT150" s="54"/>
      <c r="BU150" s="54"/>
      <c r="BV150" s="54"/>
      <c r="BW150" s="54"/>
      <c r="BX150" s="54"/>
      <c r="BY150" s="54"/>
      <c r="BZ150" s="54"/>
      <c r="CA150" s="54"/>
      <c r="CB150" s="54"/>
      <c r="CC150" s="54"/>
      <c r="CD150" s="54"/>
      <c r="CE150" s="54"/>
      <c r="CF150" s="54"/>
      <c r="CG150" s="54"/>
      <c r="CH150" s="54"/>
    </row>
    <row r="151" spans="53:86">
      <c r="BA151" s="54"/>
      <c r="BB151" s="54"/>
      <c r="BC151" s="54"/>
      <c r="BD151" s="54"/>
      <c r="BE151" s="54"/>
      <c r="BF151" s="54"/>
      <c r="BG151" s="54"/>
      <c r="BH151" s="54"/>
      <c r="BI151" s="54"/>
      <c r="BJ151" s="54"/>
      <c r="BK151" s="54"/>
      <c r="BL151" s="54"/>
      <c r="BM151" s="138" t="s">
        <v>624</v>
      </c>
      <c r="BN151" s="54"/>
      <c r="BO151" s="54"/>
      <c r="BP151" s="54"/>
      <c r="BQ151" s="54"/>
      <c r="BR151" s="54"/>
      <c r="BS151" s="54"/>
      <c r="BT151" s="54"/>
      <c r="BU151" s="54"/>
      <c r="BV151" s="54"/>
      <c r="BW151" s="54"/>
      <c r="BX151" s="54"/>
      <c r="BY151" s="54"/>
      <c r="BZ151" s="54"/>
      <c r="CA151" s="54"/>
      <c r="CB151" s="54"/>
      <c r="CC151" s="54"/>
      <c r="CD151" s="54"/>
      <c r="CE151" s="54"/>
      <c r="CF151" s="54"/>
      <c r="CG151" s="54"/>
      <c r="CH151" s="54"/>
    </row>
    <row r="152" spans="53:86">
      <c r="BA152" s="54"/>
      <c r="BB152" s="54"/>
      <c r="BC152" s="54"/>
      <c r="BD152" s="54"/>
      <c r="BE152" s="54"/>
      <c r="BF152" s="54"/>
      <c r="BG152" s="54"/>
      <c r="BH152" s="54"/>
      <c r="BI152" s="54"/>
      <c r="BJ152" s="54"/>
      <c r="BK152" s="54"/>
      <c r="BL152" s="54"/>
      <c r="BM152" s="138" t="s">
        <v>625</v>
      </c>
      <c r="BN152" s="54"/>
      <c r="BO152" s="54"/>
      <c r="BP152" s="54"/>
      <c r="BQ152" s="54"/>
      <c r="BR152" s="54"/>
      <c r="BS152" s="54"/>
      <c r="BT152" s="54"/>
      <c r="BU152" s="54"/>
      <c r="BV152" s="54"/>
      <c r="BW152" s="54"/>
      <c r="BX152" s="54"/>
      <c r="BY152" s="54"/>
      <c r="BZ152" s="54"/>
      <c r="CA152" s="54"/>
      <c r="CB152" s="54"/>
      <c r="CC152" s="54"/>
      <c r="CD152" s="54"/>
      <c r="CE152" s="54"/>
      <c r="CF152" s="54"/>
      <c r="CG152" s="54"/>
      <c r="CH152" s="54"/>
    </row>
    <row r="153" spans="53:86">
      <c r="BA153" s="54"/>
      <c r="BB153" s="54"/>
      <c r="BC153" s="54"/>
      <c r="BD153" s="54"/>
      <c r="BE153" s="54"/>
      <c r="BF153" s="54"/>
      <c r="BG153" s="54"/>
      <c r="BH153" s="54"/>
      <c r="BI153" s="54"/>
      <c r="BJ153" s="54"/>
      <c r="BK153" s="54"/>
      <c r="BL153" s="54"/>
      <c r="BM153" s="138" t="s">
        <v>626</v>
      </c>
      <c r="BN153" s="54"/>
      <c r="BO153" s="54"/>
      <c r="BP153" s="54"/>
      <c r="BQ153" s="54"/>
      <c r="BR153" s="54"/>
      <c r="BS153" s="54"/>
      <c r="BT153" s="54"/>
      <c r="BU153" s="54"/>
      <c r="BV153" s="54"/>
      <c r="BW153" s="54"/>
      <c r="BX153" s="54"/>
      <c r="BY153" s="54"/>
      <c r="BZ153" s="54"/>
      <c r="CA153" s="54"/>
      <c r="CB153" s="54"/>
      <c r="CC153" s="54"/>
      <c r="CD153" s="54"/>
      <c r="CE153" s="54"/>
      <c r="CF153" s="54"/>
      <c r="CG153" s="54"/>
      <c r="CH153" s="54"/>
    </row>
    <row r="154" spans="53:86">
      <c r="BA154" s="54"/>
      <c r="BB154" s="54"/>
      <c r="BC154" s="54"/>
      <c r="BD154" s="54"/>
      <c r="BE154" s="54"/>
      <c r="BF154" s="54"/>
      <c r="BG154" s="54"/>
      <c r="BH154" s="54"/>
      <c r="BI154" s="54"/>
      <c r="BJ154" s="54"/>
      <c r="BK154" s="54"/>
      <c r="BL154" s="54"/>
      <c r="BM154" s="138" t="s">
        <v>627</v>
      </c>
      <c r="BN154" s="54"/>
      <c r="BO154" s="54"/>
      <c r="BP154" s="54"/>
      <c r="BQ154" s="54"/>
      <c r="BR154" s="54"/>
      <c r="BS154" s="54"/>
      <c r="BT154" s="54"/>
      <c r="BU154" s="54"/>
      <c r="BV154" s="54"/>
      <c r="BW154" s="54"/>
      <c r="BX154" s="54"/>
      <c r="BY154" s="54"/>
      <c r="BZ154" s="54"/>
      <c r="CA154" s="54"/>
      <c r="CB154" s="54"/>
      <c r="CC154" s="54"/>
      <c r="CD154" s="54"/>
      <c r="CE154" s="54"/>
      <c r="CF154" s="54"/>
      <c r="CG154" s="54"/>
      <c r="CH154" s="54"/>
    </row>
    <row r="155" spans="53:86">
      <c r="BA155" s="54"/>
      <c r="BB155" s="54"/>
      <c r="BC155" s="54"/>
      <c r="BD155" s="54"/>
      <c r="BE155" s="54"/>
      <c r="BF155" s="54"/>
      <c r="BG155" s="54"/>
      <c r="BH155" s="54"/>
      <c r="BI155" s="54"/>
      <c r="BJ155" s="54"/>
      <c r="BK155" s="54"/>
      <c r="BL155" s="54"/>
      <c r="BM155" s="138" t="s">
        <v>628</v>
      </c>
      <c r="BN155" s="54"/>
      <c r="BO155" s="54"/>
      <c r="BP155" s="54"/>
      <c r="BQ155" s="54"/>
      <c r="BR155" s="54"/>
      <c r="BS155" s="54"/>
      <c r="BT155" s="54"/>
      <c r="BU155" s="54"/>
      <c r="BV155" s="54"/>
      <c r="BW155" s="54"/>
      <c r="BX155" s="54"/>
      <c r="BY155" s="54"/>
      <c r="BZ155" s="54"/>
      <c r="CA155" s="54"/>
      <c r="CB155" s="54"/>
      <c r="CC155" s="54"/>
      <c r="CD155" s="54"/>
      <c r="CE155" s="54"/>
      <c r="CF155" s="54"/>
      <c r="CG155" s="54"/>
      <c r="CH155" s="54"/>
    </row>
    <row r="156" spans="53:86">
      <c r="BA156" s="54"/>
      <c r="BB156" s="54"/>
      <c r="BC156" s="54"/>
      <c r="BD156" s="54"/>
      <c r="BE156" s="54"/>
      <c r="BF156" s="54"/>
      <c r="BG156" s="54"/>
      <c r="BH156" s="54"/>
      <c r="BI156" s="54"/>
      <c r="BJ156" s="54"/>
      <c r="BK156" s="54"/>
      <c r="BL156" s="54"/>
      <c r="BM156" s="139" t="s">
        <v>629</v>
      </c>
      <c r="BN156" s="54"/>
      <c r="BO156" s="54"/>
      <c r="BP156" s="54"/>
      <c r="BQ156" s="54"/>
      <c r="BR156" s="54"/>
      <c r="BS156" s="54"/>
      <c r="BT156" s="54"/>
      <c r="BU156" s="54"/>
      <c r="BV156" s="54"/>
      <c r="BW156" s="54"/>
      <c r="BX156" s="54"/>
      <c r="BY156" s="54"/>
      <c r="BZ156" s="54"/>
      <c r="CA156" s="54"/>
      <c r="CB156" s="54"/>
      <c r="CC156" s="54"/>
      <c r="CD156" s="54"/>
      <c r="CE156" s="54"/>
      <c r="CF156" s="54"/>
      <c r="CG156" s="54"/>
      <c r="CH156" s="54"/>
    </row>
    <row r="157" spans="53:86">
      <c r="BA157" s="54"/>
      <c r="BB157" s="54"/>
      <c r="BC157" s="54"/>
      <c r="BD157" s="54"/>
      <c r="BE157" s="54"/>
      <c r="BF157" s="54"/>
      <c r="BG157" s="54"/>
      <c r="BH157" s="54"/>
      <c r="BI157" s="54"/>
      <c r="BJ157" s="54"/>
      <c r="BK157" s="54"/>
      <c r="BL157" s="54"/>
      <c r="BM157" s="138" t="s">
        <v>630</v>
      </c>
      <c r="BN157" s="54"/>
      <c r="BO157" s="54"/>
      <c r="BP157" s="54"/>
      <c r="BQ157" s="54"/>
      <c r="BR157" s="54"/>
      <c r="BS157" s="54"/>
      <c r="BT157" s="54"/>
      <c r="BU157" s="54"/>
      <c r="BV157" s="54"/>
      <c r="BW157" s="54"/>
      <c r="BX157" s="54"/>
      <c r="BY157" s="54"/>
      <c r="BZ157" s="54"/>
      <c r="CA157" s="54"/>
      <c r="CB157" s="54"/>
      <c r="CC157" s="54"/>
      <c r="CD157" s="54"/>
      <c r="CE157" s="54"/>
      <c r="CF157" s="54"/>
      <c r="CG157" s="54"/>
      <c r="CH157" s="54"/>
    </row>
    <row r="158" spans="53:86">
      <c r="BA158" s="54"/>
      <c r="BB158" s="54"/>
      <c r="BC158" s="54"/>
      <c r="BD158" s="54"/>
      <c r="BE158" s="54"/>
      <c r="BF158" s="54"/>
      <c r="BG158" s="54"/>
      <c r="BH158" s="54"/>
      <c r="BI158" s="54"/>
      <c r="BJ158" s="54"/>
      <c r="BK158" s="54"/>
      <c r="BL158" s="54"/>
      <c r="BM158" s="138" t="s">
        <v>631</v>
      </c>
      <c r="BN158" s="54"/>
      <c r="BO158" s="54"/>
      <c r="BP158" s="54"/>
      <c r="BQ158" s="54"/>
      <c r="BR158" s="54"/>
      <c r="BS158" s="54"/>
      <c r="BT158" s="54"/>
      <c r="BU158" s="54"/>
      <c r="BV158" s="54"/>
      <c r="BW158" s="54"/>
      <c r="BX158" s="54"/>
      <c r="BY158" s="54"/>
      <c r="BZ158" s="54"/>
      <c r="CA158" s="54"/>
      <c r="CB158" s="54"/>
      <c r="CC158" s="54"/>
      <c r="CD158" s="54"/>
      <c r="CE158" s="54"/>
      <c r="CF158" s="54"/>
      <c r="CG158" s="54"/>
      <c r="CH158" s="54"/>
    </row>
    <row r="159" spans="53:86">
      <c r="BA159" s="54"/>
      <c r="BB159" s="54"/>
      <c r="BC159" s="54"/>
      <c r="BD159" s="54"/>
      <c r="BE159" s="54"/>
      <c r="BF159" s="54"/>
      <c r="BG159" s="54"/>
      <c r="BH159" s="54"/>
      <c r="BI159" s="54"/>
      <c r="BJ159" s="54"/>
      <c r="BK159" s="54"/>
      <c r="BL159" s="54"/>
      <c r="BM159" s="138" t="s">
        <v>632</v>
      </c>
      <c r="BN159" s="54"/>
      <c r="BO159" s="54"/>
      <c r="BP159" s="54"/>
      <c r="BQ159" s="54"/>
      <c r="BR159" s="54"/>
      <c r="BS159" s="54"/>
      <c r="BT159" s="54"/>
      <c r="BU159" s="54"/>
      <c r="BV159" s="54"/>
      <c r="BW159" s="54"/>
      <c r="BX159" s="54"/>
      <c r="BY159" s="54"/>
      <c r="BZ159" s="54"/>
      <c r="CA159" s="54"/>
      <c r="CB159" s="54"/>
      <c r="CC159" s="54"/>
      <c r="CD159" s="54"/>
      <c r="CE159" s="54"/>
      <c r="CF159" s="54"/>
      <c r="CG159" s="54"/>
      <c r="CH159" s="54"/>
    </row>
    <row r="160" spans="53:86">
      <c r="BA160" s="54"/>
      <c r="BB160" s="54"/>
      <c r="BC160" s="54"/>
      <c r="BD160" s="54"/>
      <c r="BE160" s="54"/>
      <c r="BF160" s="54"/>
      <c r="BG160" s="54"/>
      <c r="BH160" s="54"/>
      <c r="BI160" s="54"/>
      <c r="BJ160" s="54"/>
      <c r="BK160" s="54"/>
      <c r="BL160" s="54"/>
      <c r="BM160" s="138" t="s">
        <v>633</v>
      </c>
      <c r="BN160" s="54"/>
      <c r="BO160" s="54"/>
      <c r="BP160" s="54"/>
      <c r="BQ160" s="54"/>
      <c r="BR160" s="54"/>
      <c r="BS160" s="54"/>
      <c r="BT160" s="54"/>
      <c r="BU160" s="54"/>
      <c r="BV160" s="54"/>
      <c r="BW160" s="54"/>
      <c r="BX160" s="54"/>
      <c r="BY160" s="54"/>
      <c r="BZ160" s="54"/>
      <c r="CA160" s="54"/>
      <c r="CB160" s="54"/>
      <c r="CC160" s="54"/>
      <c r="CD160" s="54"/>
      <c r="CE160" s="54"/>
      <c r="CF160" s="54"/>
      <c r="CG160" s="54"/>
      <c r="CH160" s="54"/>
    </row>
    <row r="161" spans="53:86">
      <c r="BA161" s="54"/>
      <c r="BB161" s="54"/>
      <c r="BC161" s="54"/>
      <c r="BD161" s="54"/>
      <c r="BE161" s="54"/>
      <c r="BF161" s="54"/>
      <c r="BG161" s="54"/>
      <c r="BH161" s="54"/>
      <c r="BI161" s="54"/>
      <c r="BJ161" s="54"/>
      <c r="BK161" s="54"/>
      <c r="BL161" s="54"/>
      <c r="BM161" s="138" t="s">
        <v>634</v>
      </c>
      <c r="BN161" s="54"/>
      <c r="BO161" s="54"/>
      <c r="BP161" s="54"/>
      <c r="BQ161" s="54"/>
      <c r="BR161" s="54"/>
      <c r="BS161" s="54"/>
      <c r="BT161" s="54"/>
      <c r="BU161" s="54"/>
      <c r="BV161" s="54"/>
      <c r="BW161" s="54"/>
      <c r="BX161" s="54"/>
      <c r="BY161" s="54"/>
      <c r="BZ161" s="54"/>
      <c r="CA161" s="54"/>
      <c r="CB161" s="54"/>
      <c r="CC161" s="54"/>
      <c r="CD161" s="54"/>
      <c r="CE161" s="54"/>
      <c r="CF161" s="54"/>
      <c r="CG161" s="54"/>
      <c r="CH161" s="54"/>
    </row>
    <row r="162" spans="53:86">
      <c r="BA162" s="54"/>
      <c r="BB162" s="54"/>
      <c r="BC162" s="54"/>
      <c r="BD162" s="54"/>
      <c r="BE162" s="54"/>
      <c r="BF162" s="54"/>
      <c r="BG162" s="54"/>
      <c r="BH162" s="54"/>
      <c r="BI162" s="54"/>
      <c r="BJ162" s="54"/>
      <c r="BK162" s="54"/>
      <c r="BL162" s="54"/>
      <c r="BM162" s="138" t="s">
        <v>635</v>
      </c>
      <c r="BN162" s="54"/>
      <c r="BO162" s="54"/>
      <c r="BP162" s="54"/>
      <c r="BQ162" s="54"/>
      <c r="BR162" s="54"/>
      <c r="BS162" s="54"/>
      <c r="BT162" s="54"/>
      <c r="BU162" s="54"/>
      <c r="BV162" s="54"/>
      <c r="BW162" s="54"/>
      <c r="BX162" s="54"/>
      <c r="BY162" s="54"/>
      <c r="BZ162" s="54"/>
      <c r="CA162" s="54"/>
      <c r="CB162" s="54"/>
      <c r="CC162" s="54"/>
      <c r="CD162" s="54"/>
      <c r="CE162" s="54"/>
      <c r="CF162" s="54"/>
      <c r="CG162" s="54"/>
      <c r="CH162" s="54"/>
    </row>
    <row r="163" spans="53:86">
      <c r="BA163" s="54"/>
      <c r="BB163" s="54"/>
      <c r="BC163" s="54"/>
      <c r="BD163" s="54"/>
      <c r="BE163" s="54"/>
      <c r="BF163" s="54"/>
      <c r="BG163" s="54"/>
      <c r="BH163" s="54"/>
      <c r="BI163" s="54"/>
      <c r="BJ163" s="54"/>
      <c r="BK163" s="54"/>
      <c r="BL163" s="54"/>
      <c r="BM163" s="138" t="s">
        <v>636</v>
      </c>
      <c r="BN163" s="54"/>
      <c r="BO163" s="54"/>
      <c r="BP163" s="54"/>
      <c r="BQ163" s="54"/>
      <c r="BR163" s="54"/>
      <c r="BS163" s="54"/>
      <c r="BT163" s="54"/>
      <c r="BU163" s="54"/>
      <c r="BV163" s="54"/>
      <c r="BW163" s="54"/>
      <c r="BX163" s="54"/>
      <c r="BY163" s="54"/>
      <c r="BZ163" s="54"/>
      <c r="CA163" s="54"/>
      <c r="CB163" s="54"/>
      <c r="CC163" s="54"/>
      <c r="CD163" s="54"/>
      <c r="CE163" s="54"/>
      <c r="CF163" s="54"/>
      <c r="CG163" s="54"/>
      <c r="CH163" s="54"/>
    </row>
    <row r="164" spans="53:86">
      <c r="BA164" s="54"/>
      <c r="BB164" s="54"/>
      <c r="BC164" s="54"/>
      <c r="BD164" s="54"/>
      <c r="BE164" s="54"/>
      <c r="BF164" s="54"/>
      <c r="BG164" s="54"/>
      <c r="BH164" s="54"/>
      <c r="BI164" s="54"/>
      <c r="BJ164" s="54"/>
      <c r="BK164" s="54"/>
      <c r="BL164" s="54"/>
      <c r="BM164" s="138" t="s">
        <v>637</v>
      </c>
      <c r="BN164" s="54"/>
      <c r="BO164" s="54"/>
      <c r="BP164" s="54"/>
      <c r="BQ164" s="54"/>
      <c r="BR164" s="54"/>
      <c r="BS164" s="54"/>
      <c r="BT164" s="54"/>
      <c r="BU164" s="54"/>
      <c r="BV164" s="54"/>
      <c r="BW164" s="54"/>
      <c r="BX164" s="54"/>
      <c r="BY164" s="54"/>
      <c r="BZ164" s="54"/>
      <c r="CA164" s="54"/>
      <c r="CB164" s="54"/>
      <c r="CC164" s="54"/>
      <c r="CD164" s="54"/>
      <c r="CE164" s="54"/>
      <c r="CF164" s="54"/>
      <c r="CG164" s="54"/>
      <c r="CH164" s="54"/>
    </row>
    <row r="165" spans="53:86">
      <c r="BA165" s="54"/>
      <c r="BB165" s="54"/>
      <c r="BC165" s="54"/>
      <c r="BD165" s="54"/>
      <c r="BE165" s="54"/>
      <c r="BF165" s="54"/>
      <c r="BG165" s="54"/>
      <c r="BH165" s="54"/>
      <c r="BI165" s="54"/>
      <c r="BJ165" s="54"/>
      <c r="BK165" s="54"/>
      <c r="BL165" s="54"/>
      <c r="BM165" s="138" t="s">
        <v>638</v>
      </c>
      <c r="BN165" s="54"/>
      <c r="BO165" s="54"/>
      <c r="BP165" s="54"/>
      <c r="BQ165" s="54"/>
      <c r="BR165" s="54"/>
      <c r="BS165" s="54"/>
      <c r="BT165" s="54"/>
      <c r="BU165" s="54"/>
      <c r="BV165" s="54"/>
      <c r="BW165" s="54"/>
      <c r="BX165" s="54"/>
      <c r="BY165" s="54"/>
      <c r="BZ165" s="54"/>
      <c r="CA165" s="54"/>
      <c r="CB165" s="54"/>
      <c r="CC165" s="54"/>
      <c r="CD165" s="54"/>
      <c r="CE165" s="54"/>
      <c r="CF165" s="54"/>
      <c r="CG165" s="54"/>
      <c r="CH165" s="54"/>
    </row>
    <row r="166" spans="53:86">
      <c r="BA166" s="54"/>
      <c r="BB166" s="54"/>
      <c r="BC166" s="54"/>
      <c r="BD166" s="54"/>
      <c r="BE166" s="54"/>
      <c r="BF166" s="54"/>
      <c r="BG166" s="54"/>
      <c r="BH166" s="54"/>
      <c r="BI166" s="54"/>
      <c r="BJ166" s="54"/>
      <c r="BK166" s="54"/>
      <c r="BL166" s="54"/>
      <c r="BM166" s="138" t="s">
        <v>639</v>
      </c>
      <c r="BN166" s="54"/>
      <c r="BO166" s="54"/>
      <c r="BP166" s="54"/>
      <c r="BQ166" s="54"/>
      <c r="BR166" s="54"/>
      <c r="BS166" s="54"/>
      <c r="BT166" s="54"/>
      <c r="BU166" s="54"/>
      <c r="BV166" s="54"/>
      <c r="BW166" s="54"/>
      <c r="BX166" s="54"/>
      <c r="BY166" s="54"/>
      <c r="BZ166" s="54"/>
      <c r="CA166" s="54"/>
      <c r="CB166" s="54"/>
      <c r="CC166" s="54"/>
      <c r="CD166" s="54"/>
      <c r="CE166" s="54"/>
      <c r="CF166" s="54"/>
      <c r="CG166" s="54"/>
      <c r="CH166" s="54"/>
    </row>
    <row r="167" spans="53:86">
      <c r="BA167" s="54"/>
      <c r="BB167" s="54"/>
      <c r="BC167" s="54"/>
      <c r="BD167" s="54"/>
      <c r="BE167" s="54"/>
      <c r="BF167" s="54"/>
      <c r="BG167" s="54"/>
      <c r="BH167" s="54"/>
      <c r="BI167" s="54"/>
      <c r="BJ167" s="54"/>
      <c r="BK167" s="54"/>
      <c r="BL167" s="54"/>
      <c r="BM167" s="138" t="s">
        <v>640</v>
      </c>
      <c r="BN167" s="54"/>
      <c r="BO167" s="54"/>
      <c r="BP167" s="54"/>
      <c r="BQ167" s="54"/>
      <c r="BR167" s="54"/>
      <c r="BS167" s="54"/>
      <c r="BT167" s="54"/>
      <c r="BU167" s="54"/>
      <c r="BV167" s="54"/>
      <c r="BW167" s="54"/>
      <c r="BX167" s="54"/>
      <c r="BY167" s="54"/>
      <c r="BZ167" s="54"/>
      <c r="CA167" s="54"/>
      <c r="CB167" s="54"/>
      <c r="CC167" s="54"/>
      <c r="CD167" s="54"/>
      <c r="CE167" s="54"/>
      <c r="CF167" s="54"/>
      <c r="CG167" s="54"/>
      <c r="CH167" s="54"/>
    </row>
    <row r="168" spans="53:86">
      <c r="BA168" s="54"/>
      <c r="BB168" s="54"/>
      <c r="BC168" s="54"/>
      <c r="BD168" s="54"/>
      <c r="BE168" s="54"/>
      <c r="BF168" s="54"/>
      <c r="BG168" s="54"/>
      <c r="BH168" s="54"/>
      <c r="BI168" s="54"/>
      <c r="BJ168" s="54"/>
      <c r="BK168" s="54"/>
      <c r="BL168" s="54"/>
      <c r="BM168" s="138" t="s">
        <v>641</v>
      </c>
      <c r="BN168" s="54"/>
      <c r="BO168" s="54"/>
      <c r="BP168" s="54"/>
      <c r="BQ168" s="54"/>
      <c r="BR168" s="54"/>
      <c r="BS168" s="54"/>
      <c r="BT168" s="54"/>
      <c r="BU168" s="54"/>
      <c r="BV168" s="54"/>
      <c r="BW168" s="54"/>
      <c r="BX168" s="54"/>
      <c r="BY168" s="54"/>
      <c r="BZ168" s="54"/>
      <c r="CA168" s="54"/>
      <c r="CB168" s="54"/>
      <c r="CC168" s="54"/>
      <c r="CD168" s="54"/>
      <c r="CE168" s="54"/>
      <c r="CF168" s="54"/>
      <c r="CG168" s="54"/>
      <c r="CH168" s="54"/>
    </row>
    <row r="169" spans="53:86">
      <c r="BA169" s="54"/>
      <c r="BB169" s="54"/>
      <c r="BC169" s="54"/>
      <c r="BD169" s="54"/>
      <c r="BE169" s="54"/>
      <c r="BF169" s="54"/>
      <c r="BG169" s="54"/>
      <c r="BH169" s="54"/>
      <c r="BI169" s="54"/>
      <c r="BJ169" s="54"/>
      <c r="BK169" s="54"/>
      <c r="BL169" s="54"/>
      <c r="BM169" s="138" t="s">
        <v>642</v>
      </c>
      <c r="BN169" s="54"/>
      <c r="BO169" s="54"/>
      <c r="BP169" s="54"/>
      <c r="BQ169" s="54"/>
      <c r="BR169" s="54"/>
      <c r="BS169" s="54"/>
      <c r="BT169" s="54"/>
      <c r="BU169" s="54"/>
      <c r="BV169" s="54"/>
      <c r="BW169" s="54"/>
      <c r="BX169" s="54"/>
      <c r="BY169" s="54"/>
      <c r="BZ169" s="54"/>
      <c r="CA169" s="54"/>
      <c r="CB169" s="54"/>
      <c r="CC169" s="54"/>
      <c r="CD169" s="54"/>
      <c r="CE169" s="54"/>
      <c r="CF169" s="54"/>
      <c r="CG169" s="54"/>
      <c r="CH169" s="54"/>
    </row>
    <row r="170" spans="53:86">
      <c r="BA170" s="54"/>
      <c r="BB170" s="54"/>
      <c r="BC170" s="54"/>
      <c r="BD170" s="54"/>
      <c r="BE170" s="54"/>
      <c r="BF170" s="54"/>
      <c r="BG170" s="54"/>
      <c r="BH170" s="54"/>
      <c r="BI170" s="54"/>
      <c r="BJ170" s="54"/>
      <c r="BK170" s="54"/>
      <c r="BL170" s="54"/>
      <c r="BM170" s="138" t="s">
        <v>670</v>
      </c>
      <c r="BN170" s="54"/>
      <c r="BO170" s="54"/>
      <c r="BP170" s="54"/>
      <c r="BQ170" s="54"/>
      <c r="BR170" s="54"/>
      <c r="BS170" s="54"/>
      <c r="BT170" s="54"/>
      <c r="BU170" s="54"/>
      <c r="BV170" s="54"/>
      <c r="BW170" s="54"/>
      <c r="BX170" s="54"/>
      <c r="BY170" s="54"/>
      <c r="BZ170" s="54"/>
      <c r="CA170" s="54"/>
      <c r="CB170" s="54"/>
      <c r="CC170" s="54"/>
      <c r="CD170" s="54"/>
      <c r="CE170" s="54"/>
      <c r="CF170" s="54"/>
      <c r="CG170" s="54"/>
      <c r="CH170" s="54"/>
    </row>
    <row r="171" spans="53:86">
      <c r="BA171" s="54"/>
      <c r="BB171" s="54"/>
      <c r="BC171" s="54"/>
      <c r="BD171" s="54"/>
      <c r="BE171" s="54"/>
      <c r="BF171" s="54"/>
      <c r="BG171" s="54"/>
      <c r="BH171" s="54"/>
      <c r="BI171" s="54"/>
      <c r="BJ171" s="54"/>
      <c r="BK171" s="54"/>
      <c r="BL171" s="54"/>
      <c r="BM171" s="138" t="s">
        <v>643</v>
      </c>
      <c r="BN171" s="54"/>
      <c r="BO171" s="54"/>
      <c r="BP171" s="54"/>
      <c r="BQ171" s="54"/>
      <c r="BR171" s="54"/>
      <c r="BS171" s="54"/>
      <c r="BT171" s="54"/>
      <c r="BU171" s="54"/>
      <c r="BV171" s="54"/>
      <c r="BW171" s="54"/>
      <c r="BX171" s="54"/>
      <c r="BY171" s="54"/>
      <c r="BZ171" s="54"/>
      <c r="CA171" s="54"/>
      <c r="CB171" s="54"/>
      <c r="CC171" s="54"/>
      <c r="CD171" s="54"/>
      <c r="CE171" s="54"/>
      <c r="CF171" s="54"/>
      <c r="CG171" s="54"/>
      <c r="CH171" s="54"/>
    </row>
    <row r="172" spans="53:86">
      <c r="BA172" s="54"/>
      <c r="BB172" s="54"/>
      <c r="BC172" s="54"/>
      <c r="BD172" s="54"/>
      <c r="BE172" s="54"/>
      <c r="BF172" s="54"/>
      <c r="BG172" s="54"/>
      <c r="BH172" s="54"/>
      <c r="BI172" s="54"/>
      <c r="BJ172" s="54"/>
      <c r="BK172" s="54"/>
      <c r="BL172" s="54"/>
      <c r="BM172" s="138" t="s">
        <v>644</v>
      </c>
      <c r="BN172" s="54"/>
      <c r="BO172" s="54"/>
      <c r="BP172" s="54"/>
      <c r="BQ172" s="54"/>
      <c r="BR172" s="54"/>
      <c r="BS172" s="54"/>
      <c r="BT172" s="54"/>
      <c r="BU172" s="54"/>
      <c r="BV172" s="54"/>
      <c r="BW172" s="54"/>
      <c r="BX172" s="54"/>
      <c r="BY172" s="54"/>
      <c r="BZ172" s="54"/>
      <c r="CA172" s="54"/>
      <c r="CB172" s="54"/>
      <c r="CC172" s="54"/>
      <c r="CD172" s="54"/>
      <c r="CE172" s="54"/>
      <c r="CF172" s="54"/>
      <c r="CG172" s="54"/>
      <c r="CH172" s="54"/>
    </row>
    <row r="173" spans="53:86">
      <c r="BA173" s="54"/>
      <c r="BB173" s="54"/>
      <c r="BC173" s="54"/>
      <c r="BD173" s="54"/>
      <c r="BE173" s="54"/>
      <c r="BF173" s="54"/>
      <c r="BG173" s="54"/>
      <c r="BH173" s="54"/>
      <c r="BI173" s="54"/>
      <c r="BJ173" s="54"/>
      <c r="BK173" s="54"/>
      <c r="BL173" s="54"/>
      <c r="BM173" s="138" t="s">
        <v>645</v>
      </c>
      <c r="BN173" s="54"/>
      <c r="BO173" s="54"/>
      <c r="BP173" s="54"/>
      <c r="BQ173" s="54"/>
      <c r="BR173" s="54"/>
      <c r="BS173" s="54"/>
      <c r="BT173" s="54"/>
      <c r="BU173" s="54"/>
      <c r="BV173" s="54"/>
      <c r="BW173" s="54"/>
      <c r="BX173" s="54"/>
      <c r="BY173" s="54"/>
      <c r="BZ173" s="54"/>
      <c r="CA173" s="54"/>
      <c r="CB173" s="54"/>
      <c r="CC173" s="54"/>
      <c r="CD173" s="54"/>
      <c r="CE173" s="54"/>
      <c r="CF173" s="54"/>
      <c r="CG173" s="54"/>
      <c r="CH173" s="54"/>
    </row>
    <row r="174" spans="53:86">
      <c r="BA174" s="54"/>
      <c r="BB174" s="54"/>
      <c r="BC174" s="54"/>
      <c r="BD174" s="54"/>
      <c r="BE174" s="54"/>
      <c r="BF174" s="54"/>
      <c r="BG174" s="54"/>
      <c r="BH174" s="54"/>
      <c r="BI174" s="54"/>
      <c r="BJ174" s="54"/>
      <c r="BK174" s="54"/>
      <c r="BL174" s="54"/>
      <c r="BM174" s="138" t="s">
        <v>671</v>
      </c>
      <c r="BN174" s="54"/>
      <c r="BO174" s="54"/>
      <c r="BP174" s="54"/>
      <c r="BQ174" s="54"/>
      <c r="BR174" s="54"/>
      <c r="BS174" s="54"/>
      <c r="BT174" s="54"/>
      <c r="BU174" s="54"/>
      <c r="BV174" s="54"/>
      <c r="BW174" s="54"/>
      <c r="BX174" s="54"/>
      <c r="BY174" s="54"/>
      <c r="BZ174" s="54"/>
      <c r="CA174" s="54"/>
      <c r="CB174" s="54"/>
      <c r="CC174" s="54"/>
      <c r="CD174" s="54"/>
      <c r="CE174" s="54"/>
      <c r="CF174" s="54"/>
      <c r="CG174" s="54"/>
      <c r="CH174" s="54"/>
    </row>
    <row r="175" spans="53:86">
      <c r="BA175" s="54"/>
      <c r="BB175" s="54"/>
      <c r="BC175" s="54"/>
      <c r="BD175" s="54"/>
      <c r="BE175" s="54"/>
      <c r="BF175" s="54"/>
      <c r="BG175" s="54"/>
      <c r="BH175" s="54"/>
      <c r="BI175" s="54"/>
      <c r="BJ175" s="54"/>
      <c r="BK175" s="54"/>
      <c r="BL175" s="54"/>
      <c r="BM175" s="139" t="s">
        <v>646</v>
      </c>
      <c r="BN175" s="54"/>
      <c r="BO175" s="54"/>
      <c r="BP175" s="54"/>
      <c r="BQ175" s="54"/>
      <c r="BR175" s="54"/>
      <c r="BS175" s="54"/>
      <c r="BT175" s="54"/>
      <c r="BU175" s="54"/>
      <c r="BV175" s="54"/>
      <c r="BW175" s="54"/>
      <c r="BX175" s="54"/>
      <c r="BY175" s="54"/>
      <c r="BZ175" s="54"/>
      <c r="CA175" s="54"/>
      <c r="CB175" s="54"/>
      <c r="CC175" s="54"/>
      <c r="CD175" s="54"/>
      <c r="CE175" s="54"/>
      <c r="CF175" s="54"/>
      <c r="CG175" s="54"/>
      <c r="CH175" s="54"/>
    </row>
    <row r="176" spans="53:86">
      <c r="BA176" s="54"/>
      <c r="BB176" s="54"/>
      <c r="BC176" s="54"/>
      <c r="BD176" s="54"/>
      <c r="BE176" s="54"/>
      <c r="BF176" s="54"/>
      <c r="BG176" s="54"/>
      <c r="BH176" s="54"/>
      <c r="BI176" s="54"/>
      <c r="BJ176" s="54"/>
      <c r="BK176" s="54"/>
      <c r="BL176" s="54"/>
      <c r="BM176" s="138" t="s">
        <v>647</v>
      </c>
      <c r="BN176" s="54"/>
      <c r="BO176" s="54"/>
      <c r="BP176" s="54"/>
      <c r="BQ176" s="54"/>
      <c r="BR176" s="54"/>
      <c r="BS176" s="54"/>
      <c r="BT176" s="54"/>
      <c r="BU176" s="54"/>
      <c r="BV176" s="54"/>
      <c r="BW176" s="54"/>
      <c r="BX176" s="54"/>
      <c r="BY176" s="54"/>
      <c r="BZ176" s="54"/>
      <c r="CA176" s="54"/>
      <c r="CB176" s="54"/>
      <c r="CC176" s="54"/>
      <c r="CD176" s="54"/>
      <c r="CE176" s="54"/>
      <c r="CF176" s="54"/>
      <c r="CG176" s="54"/>
      <c r="CH176" s="54"/>
    </row>
    <row r="177" spans="53:86">
      <c r="BA177" s="54"/>
      <c r="BB177" s="54"/>
      <c r="BC177" s="54"/>
      <c r="BD177" s="54"/>
      <c r="BE177" s="54"/>
      <c r="BF177" s="54"/>
      <c r="BG177" s="54"/>
      <c r="BH177" s="54"/>
      <c r="BI177" s="54"/>
      <c r="BJ177" s="54"/>
      <c r="BK177" s="54"/>
      <c r="BL177" s="54"/>
      <c r="BM177" s="138" t="s">
        <v>648</v>
      </c>
      <c r="BN177" s="54"/>
      <c r="BO177" s="54"/>
      <c r="BP177" s="54"/>
      <c r="BQ177" s="54"/>
      <c r="BR177" s="54"/>
      <c r="BS177" s="54"/>
      <c r="BT177" s="54"/>
      <c r="BU177" s="54"/>
      <c r="BV177" s="54"/>
      <c r="BW177" s="54"/>
      <c r="BX177" s="54"/>
      <c r="BY177" s="54"/>
      <c r="BZ177" s="54"/>
      <c r="CA177" s="54"/>
      <c r="CB177" s="54"/>
      <c r="CC177" s="54"/>
      <c r="CD177" s="54"/>
      <c r="CE177" s="54"/>
      <c r="CF177" s="54"/>
      <c r="CG177" s="54"/>
      <c r="CH177" s="54"/>
    </row>
    <row r="178" spans="53:86">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row>
    <row r="179" spans="53:86">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row>
    <row r="180" spans="53:86">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row>
    <row r="181" spans="53:86">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c r="CE181" s="54"/>
      <c r="CF181" s="54"/>
      <c r="CG181" s="54"/>
      <c r="CH181" s="54"/>
    </row>
    <row r="182" spans="53:86">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row>
    <row r="183" spans="53:86">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53:86">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c r="CE184" s="54"/>
      <c r="CF184" s="54"/>
      <c r="CG184" s="54"/>
      <c r="CH184" s="54"/>
    </row>
  </sheetData>
  <mergeCells count="1">
    <mergeCell ref="C15:I15"/>
  </mergeCells>
  <dataValidations count="4">
    <dataValidation type="textLength" showInputMessage="1" showErrorMessage="1" sqref="J4:J10">
      <formula1>0</formula1>
      <formula2>150</formula2>
    </dataValidation>
    <dataValidation type="list" allowBlank="1" showInputMessage="1" showErrorMessage="1" sqref="E4:E5 E11:E12 E7:E9 C4:C12 F4:H12">
      <formula1>#REF!</formula1>
    </dataValidation>
    <dataValidation type="list" allowBlank="1" showInputMessage="1" showErrorMessage="1" sqref="D4:D12">
      <formula1>$BA$15:$BA$28</formula1>
    </dataValidation>
    <dataValidation type="list" allowBlank="1" showInputMessage="1" showErrorMessage="1" sqref="A4:A12">
      <formula1>$BB$2:$BB$12</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[5]Custom_lists!#REF!</xm:f>
          </x14:formula1>
          <xm:sqref>A4:A12 C4:D12 E4:E5 E7:E9 E11:E12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IU7820"/>
  <sheetViews>
    <sheetView zoomScaleSheetLayoutView="90" workbookViewId="0">
      <selection activeCell="K3" sqref="K3"/>
    </sheetView>
  </sheetViews>
  <sheetFormatPr defaultColWidth="5.7109375" defaultRowHeight="20.100000000000001" customHeight="1"/>
  <cols>
    <col min="1" max="1" width="10.42578125" style="1" customWidth="1"/>
    <col min="2" max="2" width="21.140625" style="5" customWidth="1"/>
    <col min="3" max="3" width="28.42578125" style="5" customWidth="1"/>
    <col min="4" max="4" width="13.42578125" style="5" bestFit="1" customWidth="1"/>
    <col min="5" max="5" width="13.42578125" style="31" customWidth="1"/>
    <col min="6" max="6" width="15.28515625" style="31" customWidth="1"/>
    <col min="7" max="7" width="13.7109375" style="31" customWidth="1"/>
    <col min="8" max="8" width="14.42578125" style="31" customWidth="1"/>
    <col min="9" max="9" width="12" style="31" customWidth="1"/>
    <col min="10" max="10" width="13.85546875" style="31" customWidth="1"/>
    <col min="11" max="11" width="10.85546875" style="31" customWidth="1"/>
    <col min="12" max="52" width="5.7109375" style="32" customWidth="1"/>
    <col min="53" max="64" width="5.7109375" style="32"/>
    <col min="65" max="65" width="39.42578125" style="32" bestFit="1" customWidth="1"/>
    <col min="66" max="66" width="5.7109375" style="32" customWidth="1"/>
    <col min="67" max="16384" width="5.7109375" style="32"/>
  </cols>
  <sheetData>
    <row r="1" spans="1:255" ht="21.6" customHeight="1" thickBot="1">
      <c r="A1" s="7" t="s">
        <v>88</v>
      </c>
      <c r="B1" s="33"/>
      <c r="C1" s="33"/>
      <c r="D1" s="34"/>
      <c r="E1" s="34"/>
      <c r="F1" s="34"/>
      <c r="G1" s="34"/>
      <c r="H1" s="183"/>
      <c r="J1" s="63" t="s">
        <v>0</v>
      </c>
      <c r="K1" s="64" t="s">
        <v>1812</v>
      </c>
      <c r="BA1" s="135" t="s">
        <v>422</v>
      </c>
      <c r="BB1" s="200" t="s">
        <v>835</v>
      </c>
      <c r="BC1" s="54"/>
      <c r="BD1" s="134" t="s">
        <v>434</v>
      </c>
      <c r="BE1" s="136"/>
      <c r="BF1" s="136"/>
      <c r="BG1" s="54"/>
      <c r="BH1" s="54" t="s">
        <v>469</v>
      </c>
      <c r="BI1" s="54"/>
      <c r="BJ1" s="54"/>
      <c r="BK1" s="54"/>
      <c r="BL1" s="54"/>
      <c r="BM1" s="134" t="s">
        <v>649</v>
      </c>
      <c r="BN1" s="54"/>
      <c r="BO1" s="54" t="s">
        <v>672</v>
      </c>
      <c r="BP1" s="54"/>
      <c r="BQ1" s="54"/>
      <c r="BR1" s="54"/>
      <c r="BS1" s="54"/>
      <c r="BT1" s="54"/>
      <c r="BU1" s="134" t="s">
        <v>709</v>
      </c>
      <c r="BV1" s="54"/>
      <c r="BW1" s="54"/>
      <c r="BX1" s="54"/>
      <c r="BY1" s="54"/>
      <c r="BZ1" s="54" t="s">
        <v>726</v>
      </c>
      <c r="CA1" s="54"/>
      <c r="CB1" s="54"/>
      <c r="CC1" s="54" t="s">
        <v>754</v>
      </c>
      <c r="CD1" s="54"/>
      <c r="CE1" s="54"/>
      <c r="CF1" s="54"/>
      <c r="CG1" s="54"/>
      <c r="CH1" s="54"/>
    </row>
    <row r="2" spans="1:255" ht="26.25" thickBot="1">
      <c r="A2" s="94"/>
      <c r="B2" s="95"/>
      <c r="C2" s="95"/>
      <c r="D2" s="95"/>
      <c r="E2" s="95"/>
      <c r="F2" s="184" t="s">
        <v>759</v>
      </c>
      <c r="G2" s="185" t="s">
        <v>1457</v>
      </c>
      <c r="H2" s="186" t="s">
        <v>1457</v>
      </c>
      <c r="I2" s="186" t="s">
        <v>1457</v>
      </c>
      <c r="J2" s="146" t="s">
        <v>256</v>
      </c>
      <c r="K2" s="65" t="s">
        <v>1836</v>
      </c>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255" ht="51" customHeight="1" thickBot="1">
      <c r="A3" s="96" t="s">
        <v>1</v>
      </c>
      <c r="B3" s="97" t="s">
        <v>75</v>
      </c>
      <c r="C3" s="98" t="s">
        <v>9</v>
      </c>
      <c r="D3" s="99" t="s">
        <v>305</v>
      </c>
      <c r="E3" s="100" t="s">
        <v>89</v>
      </c>
      <c r="F3" s="100" t="s">
        <v>76</v>
      </c>
      <c r="G3" s="102" t="s">
        <v>90</v>
      </c>
      <c r="H3" s="187" t="s">
        <v>760</v>
      </c>
      <c r="I3" s="188" t="s">
        <v>91</v>
      </c>
      <c r="J3" s="100" t="s">
        <v>92</v>
      </c>
      <c r="K3" s="101" t="s">
        <v>308</v>
      </c>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c r="IT3"/>
      <c r="IU3"/>
    </row>
    <row r="4" spans="1:255" s="31" customFormat="1" ht="13.35" customHeight="1">
      <c r="A4" s="494" t="s">
        <v>338</v>
      </c>
      <c r="B4" s="495" t="s">
        <v>485</v>
      </c>
      <c r="C4" s="495" t="s">
        <v>18</v>
      </c>
      <c r="D4" s="495" t="s">
        <v>7</v>
      </c>
      <c r="E4" s="496" t="s">
        <v>849</v>
      </c>
      <c r="F4" s="495" t="s">
        <v>842</v>
      </c>
      <c r="G4" s="497">
        <v>444</v>
      </c>
      <c r="H4" s="495"/>
      <c r="I4" s="498" t="s">
        <v>1200</v>
      </c>
      <c r="J4" s="499" t="s">
        <v>64</v>
      </c>
      <c r="K4" s="218"/>
      <c r="BA4" s="137" t="s">
        <v>347</v>
      </c>
      <c r="BB4" s="137" t="s">
        <v>348</v>
      </c>
      <c r="BC4" s="54"/>
      <c r="BD4" s="54" t="s">
        <v>440</v>
      </c>
      <c r="BE4" s="136"/>
      <c r="BF4" s="136"/>
      <c r="BG4" s="54"/>
      <c r="BH4" s="54" t="s">
        <v>475</v>
      </c>
      <c r="BI4" s="54"/>
      <c r="BJ4" s="54"/>
      <c r="BK4" s="54"/>
      <c r="BL4" s="54"/>
      <c r="BM4" s="138" t="s">
        <v>483</v>
      </c>
      <c r="BN4" s="54"/>
      <c r="BO4" s="54" t="s">
        <v>124</v>
      </c>
      <c r="BP4" s="54"/>
      <c r="BQ4" s="54"/>
      <c r="BR4" s="54"/>
      <c r="BS4" s="54"/>
      <c r="BT4" s="54"/>
      <c r="BU4" s="49" t="s">
        <v>714</v>
      </c>
      <c r="BV4" s="49"/>
      <c r="BW4" s="49"/>
      <c r="BX4" s="49"/>
      <c r="BY4" s="49"/>
      <c r="BZ4" s="49" t="s">
        <v>56</v>
      </c>
      <c r="CA4" s="49"/>
      <c r="CB4" s="49"/>
      <c r="CC4" s="54" t="s">
        <v>273</v>
      </c>
      <c r="CD4" s="54"/>
      <c r="CE4" s="54"/>
      <c r="CF4" s="54"/>
      <c r="CG4" s="54"/>
      <c r="CH4" s="54"/>
    </row>
    <row r="5" spans="1:255" s="31" customFormat="1" ht="13.35" customHeight="1">
      <c r="A5" s="500" t="s">
        <v>338</v>
      </c>
      <c r="B5" s="501" t="s">
        <v>503</v>
      </c>
      <c r="C5" s="501" t="s">
        <v>18</v>
      </c>
      <c r="D5" s="501" t="s">
        <v>7</v>
      </c>
      <c r="E5" s="502" t="s">
        <v>1201</v>
      </c>
      <c r="F5" s="501" t="s">
        <v>842</v>
      </c>
      <c r="G5" s="503" t="s">
        <v>761</v>
      </c>
      <c r="H5" s="503" t="s">
        <v>761</v>
      </c>
      <c r="I5" s="503" t="s">
        <v>1202</v>
      </c>
      <c r="J5" s="504" t="s">
        <v>766</v>
      </c>
      <c r="K5" s="154"/>
      <c r="BA5" s="137" t="s">
        <v>351</v>
      </c>
      <c r="BB5" s="137" t="s">
        <v>352</v>
      </c>
      <c r="BC5" s="54"/>
      <c r="BD5" s="54" t="s">
        <v>227</v>
      </c>
      <c r="BE5" s="136"/>
      <c r="BF5" s="136"/>
      <c r="BG5" s="54"/>
      <c r="BH5" s="54" t="s">
        <v>467</v>
      </c>
      <c r="BI5" s="54"/>
      <c r="BJ5" s="54"/>
      <c r="BK5" s="54"/>
      <c r="BL5" s="54"/>
      <c r="BM5" s="139" t="s">
        <v>484</v>
      </c>
      <c r="BN5" s="54"/>
      <c r="BO5" s="54"/>
      <c r="BP5" s="54"/>
      <c r="BQ5" s="54"/>
      <c r="BR5" s="54"/>
      <c r="BS5" s="54"/>
      <c r="BT5" s="54"/>
      <c r="BU5" s="49" t="s">
        <v>688</v>
      </c>
      <c r="BV5" s="49"/>
      <c r="BW5" s="49"/>
      <c r="BX5" s="49"/>
      <c r="BY5" s="49"/>
      <c r="BZ5" s="49" t="s">
        <v>739</v>
      </c>
      <c r="CA5" s="49"/>
      <c r="CB5" s="49"/>
      <c r="CC5" s="54" t="s">
        <v>274</v>
      </c>
      <c r="CD5" s="54"/>
      <c r="CE5" s="54"/>
      <c r="CF5" s="54"/>
      <c r="CG5" s="54"/>
      <c r="CH5" s="54"/>
    </row>
    <row r="6" spans="1:255" s="31" customFormat="1" ht="13.35" customHeight="1">
      <c r="A6" s="500" t="s">
        <v>338</v>
      </c>
      <c r="B6" s="501" t="s">
        <v>503</v>
      </c>
      <c r="C6" s="501" t="s">
        <v>18</v>
      </c>
      <c r="D6" s="501" t="s">
        <v>7</v>
      </c>
      <c r="E6" s="502" t="s">
        <v>926</v>
      </c>
      <c r="F6" s="501" t="s">
        <v>842</v>
      </c>
      <c r="G6" s="503" t="s">
        <v>761</v>
      </c>
      <c r="H6" s="503" t="s">
        <v>761</v>
      </c>
      <c r="I6" s="503" t="s">
        <v>1202</v>
      </c>
      <c r="J6" s="504" t="s">
        <v>766</v>
      </c>
      <c r="K6" s="154"/>
      <c r="BA6" s="137" t="s">
        <v>353</v>
      </c>
      <c r="BB6" s="137" t="s">
        <v>354</v>
      </c>
      <c r="BC6" s="54"/>
      <c r="BD6" s="54" t="s">
        <v>435</v>
      </c>
      <c r="BE6" s="136"/>
      <c r="BF6" s="136"/>
      <c r="BG6" s="54"/>
      <c r="BH6" s="54" t="s">
        <v>471</v>
      </c>
      <c r="BI6" s="54"/>
      <c r="BJ6" s="54"/>
      <c r="BK6" s="54"/>
      <c r="BL6" s="54"/>
      <c r="BM6" s="138" t="s">
        <v>659</v>
      </c>
      <c r="BN6" s="54"/>
      <c r="BO6" s="54"/>
      <c r="BP6" s="54"/>
      <c r="BQ6" s="54"/>
      <c r="BR6" s="54"/>
      <c r="BS6" s="54"/>
      <c r="BT6" s="54"/>
      <c r="BU6" s="49" t="s">
        <v>689</v>
      </c>
      <c r="BV6" s="49"/>
      <c r="BW6" s="49"/>
      <c r="BX6" s="49"/>
      <c r="BY6" s="49"/>
      <c r="BZ6" s="49" t="s">
        <v>737</v>
      </c>
      <c r="CA6" s="49"/>
      <c r="CB6" s="49"/>
      <c r="CC6" s="54" t="s">
        <v>751</v>
      </c>
      <c r="CD6" s="54"/>
      <c r="CE6" s="54"/>
      <c r="CF6" s="54"/>
      <c r="CG6" s="54"/>
      <c r="CH6" s="54"/>
    </row>
    <row r="7" spans="1:255" s="31" customFormat="1" ht="13.35" customHeight="1">
      <c r="A7" s="500" t="s">
        <v>338</v>
      </c>
      <c r="B7" s="501" t="s">
        <v>503</v>
      </c>
      <c r="C7" s="501" t="s">
        <v>18</v>
      </c>
      <c r="D7" s="501" t="s">
        <v>7</v>
      </c>
      <c r="E7" s="502" t="s">
        <v>1203</v>
      </c>
      <c r="F7" s="501" t="s">
        <v>842</v>
      </c>
      <c r="G7" s="503" t="s">
        <v>761</v>
      </c>
      <c r="H7" s="503" t="s">
        <v>761</v>
      </c>
      <c r="I7" s="503" t="s">
        <v>1202</v>
      </c>
      <c r="J7" s="504" t="s">
        <v>766</v>
      </c>
      <c r="K7" s="154"/>
      <c r="BA7" s="137" t="s">
        <v>360</v>
      </c>
      <c r="BB7" s="137" t="s">
        <v>342</v>
      </c>
      <c r="BC7" s="54"/>
      <c r="BD7" s="54" t="s">
        <v>436</v>
      </c>
      <c r="BE7" s="136"/>
      <c r="BF7" s="136"/>
      <c r="BG7" s="54"/>
      <c r="BH7" s="54" t="s">
        <v>472</v>
      </c>
      <c r="BI7" s="54"/>
      <c r="BJ7" s="54"/>
      <c r="BK7" s="54"/>
      <c r="BL7" s="54"/>
      <c r="BM7" s="138" t="s">
        <v>485</v>
      </c>
      <c r="BN7" s="54"/>
      <c r="BO7" s="54" t="s">
        <v>673</v>
      </c>
      <c r="BP7" s="54"/>
      <c r="BQ7" s="54"/>
      <c r="BR7" s="54"/>
      <c r="BS7" s="54"/>
      <c r="BT7" s="54"/>
      <c r="BU7" s="49" t="s">
        <v>715</v>
      </c>
      <c r="BV7" s="49"/>
      <c r="BW7" s="49"/>
      <c r="BX7" s="49"/>
      <c r="BY7" s="49"/>
      <c r="BZ7" s="49" t="s">
        <v>183</v>
      </c>
      <c r="CA7" s="49"/>
      <c r="CB7" s="49"/>
      <c r="CC7" s="54" t="s">
        <v>752</v>
      </c>
      <c r="CD7" s="54"/>
      <c r="CE7" s="54"/>
      <c r="CF7" s="54"/>
      <c r="CG7" s="54"/>
      <c r="CH7" s="54"/>
    </row>
    <row r="8" spans="1:255" s="31" customFormat="1" ht="13.35" customHeight="1">
      <c r="A8" s="282" t="s">
        <v>338</v>
      </c>
      <c r="B8" s="283" t="s">
        <v>503</v>
      </c>
      <c r="C8" s="283" t="s">
        <v>18</v>
      </c>
      <c r="D8" s="283" t="s">
        <v>7</v>
      </c>
      <c r="E8" s="298" t="s">
        <v>1048</v>
      </c>
      <c r="F8" s="283" t="s">
        <v>842</v>
      </c>
      <c r="G8" s="286">
        <v>3826</v>
      </c>
      <c r="H8" s="286">
        <v>14</v>
      </c>
      <c r="I8" s="289" t="s">
        <v>1204</v>
      </c>
      <c r="J8" s="292" t="s">
        <v>64</v>
      </c>
      <c r="K8" s="154"/>
      <c r="BA8" s="137" t="s">
        <v>355</v>
      </c>
      <c r="BB8" s="137" t="s">
        <v>338</v>
      </c>
      <c r="BC8" s="54"/>
      <c r="BD8" s="54" t="s">
        <v>437</v>
      </c>
      <c r="BE8" s="136"/>
      <c r="BF8" s="136"/>
      <c r="BG8" s="54"/>
      <c r="BH8" s="54" t="s">
        <v>473</v>
      </c>
      <c r="BI8" s="54"/>
      <c r="BJ8" s="54"/>
      <c r="BK8" s="54"/>
      <c r="BL8" s="54"/>
      <c r="BM8" s="138" t="s">
        <v>486</v>
      </c>
      <c r="BN8" s="54"/>
      <c r="BO8" s="54" t="s">
        <v>119</v>
      </c>
      <c r="BP8" s="54"/>
      <c r="BQ8" s="54"/>
      <c r="BR8" s="54"/>
      <c r="BS8" s="54"/>
      <c r="BT8" s="54"/>
      <c r="BU8" s="49" t="s">
        <v>690</v>
      </c>
      <c r="BV8" s="49"/>
      <c r="BW8" s="49"/>
      <c r="BX8" s="49"/>
      <c r="BY8" s="49"/>
      <c r="BZ8" s="49" t="s">
        <v>727</v>
      </c>
      <c r="CA8" s="49"/>
      <c r="CB8" s="49"/>
      <c r="CC8" s="54" t="s">
        <v>753</v>
      </c>
      <c r="CD8" s="54"/>
      <c r="CE8" s="54"/>
      <c r="CF8" s="54"/>
      <c r="CG8" s="54"/>
      <c r="CH8" s="54"/>
    </row>
    <row r="9" spans="1:255" s="5" customFormat="1" ht="13.35" customHeight="1">
      <c r="A9" s="500" t="s">
        <v>338</v>
      </c>
      <c r="B9" s="501" t="s">
        <v>503</v>
      </c>
      <c r="C9" s="501" t="s">
        <v>18</v>
      </c>
      <c r="D9" s="501" t="s">
        <v>7</v>
      </c>
      <c r="E9" s="502" t="s">
        <v>1205</v>
      </c>
      <c r="F9" s="501" t="s">
        <v>842</v>
      </c>
      <c r="G9" s="503" t="s">
        <v>1206</v>
      </c>
      <c r="H9" s="503" t="s">
        <v>1207</v>
      </c>
      <c r="I9" s="503" t="s">
        <v>1202</v>
      </c>
      <c r="J9" s="504" t="s">
        <v>766</v>
      </c>
      <c r="K9" s="154"/>
      <c r="BA9" s="137" t="s">
        <v>385</v>
      </c>
      <c r="BB9" s="137" t="s">
        <v>39</v>
      </c>
      <c r="BC9" s="54"/>
      <c r="BD9" s="54" t="s">
        <v>438</v>
      </c>
      <c r="BE9" s="136"/>
      <c r="BF9" s="136"/>
      <c r="BG9" s="54"/>
      <c r="BH9" s="54" t="s">
        <v>474</v>
      </c>
      <c r="BI9" s="54"/>
      <c r="BJ9" s="54"/>
      <c r="BK9" s="54"/>
      <c r="BL9" s="54"/>
      <c r="BM9" s="138" t="s">
        <v>660</v>
      </c>
      <c r="BN9" s="54"/>
      <c r="BO9" s="54" t="s">
        <v>676</v>
      </c>
      <c r="BP9" s="54"/>
      <c r="BQ9" s="54"/>
      <c r="BR9" s="54"/>
      <c r="BS9" s="54"/>
      <c r="BT9" s="54"/>
      <c r="BU9" s="49" t="s">
        <v>140</v>
      </c>
      <c r="BV9" s="49"/>
      <c r="BW9" s="49"/>
      <c r="BX9" s="49"/>
      <c r="BY9" s="49"/>
      <c r="BZ9" s="49" t="s">
        <v>728</v>
      </c>
      <c r="CA9" s="49"/>
      <c r="CB9" s="49"/>
      <c r="CC9" s="54" t="s">
        <v>203</v>
      </c>
      <c r="CD9" s="54"/>
      <c r="CE9" s="54"/>
      <c r="CF9" s="54"/>
      <c r="CG9" s="54"/>
      <c r="CH9" s="54"/>
      <c r="IT9" s="54"/>
      <c r="IU9" s="54"/>
    </row>
    <row r="10" spans="1:255" s="5" customFormat="1" ht="13.35" customHeight="1">
      <c r="A10" s="500" t="s">
        <v>338</v>
      </c>
      <c r="B10" s="501" t="s">
        <v>1208</v>
      </c>
      <c r="C10" s="501" t="s">
        <v>18</v>
      </c>
      <c r="D10" s="501" t="s">
        <v>7</v>
      </c>
      <c r="E10" s="502" t="s">
        <v>907</v>
      </c>
      <c r="F10" s="501" t="s">
        <v>846</v>
      </c>
      <c r="G10" s="503" t="s">
        <v>761</v>
      </c>
      <c r="H10" s="503" t="s">
        <v>761</v>
      </c>
      <c r="I10" s="505">
        <v>0</v>
      </c>
      <c r="J10" s="504" t="s">
        <v>766</v>
      </c>
      <c r="K10" s="155"/>
      <c r="BA10" s="137" t="s">
        <v>356</v>
      </c>
      <c r="BB10" s="137" t="s">
        <v>357</v>
      </c>
      <c r="BC10" s="54"/>
      <c r="BD10" s="54"/>
      <c r="BE10" s="136"/>
      <c r="BF10" s="136"/>
      <c r="BG10" s="54"/>
      <c r="BH10" s="54"/>
      <c r="BI10" s="54"/>
      <c r="BJ10" s="54"/>
      <c r="BK10" s="54"/>
      <c r="BL10" s="54"/>
      <c r="BM10" s="138" t="s">
        <v>661</v>
      </c>
      <c r="BN10" s="54"/>
      <c r="BO10" s="54" t="s">
        <v>119</v>
      </c>
      <c r="BP10" s="54"/>
      <c r="BQ10" s="54"/>
      <c r="BR10" s="54"/>
      <c r="BS10" s="54"/>
      <c r="BT10" s="54"/>
      <c r="BU10" s="49" t="s">
        <v>691</v>
      </c>
      <c r="BV10" s="49"/>
      <c r="BW10" s="49"/>
      <c r="BX10" s="49"/>
      <c r="BY10" s="49"/>
      <c r="BZ10" s="49" t="s">
        <v>729</v>
      </c>
      <c r="CA10" s="49"/>
      <c r="CB10" s="49"/>
      <c r="CC10" s="54" t="s">
        <v>204</v>
      </c>
      <c r="CD10" s="54"/>
      <c r="CE10" s="54"/>
      <c r="CF10" s="54"/>
      <c r="CG10" s="54"/>
      <c r="CH10" s="54"/>
      <c r="IT10" s="54"/>
      <c r="IU10" s="54"/>
    </row>
    <row r="11" spans="1:255" s="5" customFormat="1" ht="13.35" customHeight="1">
      <c r="A11" s="500" t="s">
        <v>338</v>
      </c>
      <c r="B11" s="501" t="s">
        <v>520</v>
      </c>
      <c r="C11" s="501" t="s">
        <v>18</v>
      </c>
      <c r="D11" s="501" t="s">
        <v>7</v>
      </c>
      <c r="E11" s="502" t="s">
        <v>907</v>
      </c>
      <c r="F11" s="501" t="s">
        <v>846</v>
      </c>
      <c r="G11" s="503" t="s">
        <v>1207</v>
      </c>
      <c r="H11" s="503" t="s">
        <v>761</v>
      </c>
      <c r="I11" s="505">
        <v>0</v>
      </c>
      <c r="J11" s="504" t="s">
        <v>766</v>
      </c>
      <c r="K11" s="155"/>
      <c r="BA11" s="137" t="s">
        <v>358</v>
      </c>
      <c r="BB11" s="137" t="s">
        <v>125</v>
      </c>
      <c r="BC11" s="54"/>
      <c r="BD11" s="54"/>
      <c r="BE11" s="136"/>
      <c r="BF11" s="136"/>
      <c r="BG11" s="54"/>
      <c r="BH11" s="54"/>
      <c r="BI11" s="54"/>
      <c r="BJ11" s="54"/>
      <c r="BK11" s="54"/>
      <c r="BL11" s="54"/>
      <c r="BM11" s="138" t="s">
        <v>487</v>
      </c>
      <c r="BN11" s="54"/>
      <c r="BO11" s="54" t="s">
        <v>121</v>
      </c>
      <c r="BP11" s="54"/>
      <c r="BQ11" s="54"/>
      <c r="BR11" s="54"/>
      <c r="BS11" s="54"/>
      <c r="BT11" s="54"/>
      <c r="BU11" s="49" t="s">
        <v>692</v>
      </c>
      <c r="BV11" s="49"/>
      <c r="BW11" s="49"/>
      <c r="BX11" s="49"/>
      <c r="BY11" s="49"/>
      <c r="BZ11" s="49" t="s">
        <v>194</v>
      </c>
      <c r="CA11" s="49"/>
      <c r="CB11" s="49"/>
      <c r="CC11" s="54"/>
      <c r="CD11" s="54"/>
      <c r="CE11" s="54"/>
      <c r="CF11" s="54"/>
      <c r="CG11" s="54"/>
      <c r="CH11" s="54"/>
      <c r="IT11" s="54"/>
      <c r="IU11" s="54"/>
    </row>
    <row r="12" spans="1:255" s="5" customFormat="1" ht="13.35" customHeight="1">
      <c r="A12" s="282" t="s">
        <v>338</v>
      </c>
      <c r="B12" s="283" t="s">
        <v>93</v>
      </c>
      <c r="C12" s="283" t="s">
        <v>18</v>
      </c>
      <c r="D12" s="283" t="s">
        <v>7</v>
      </c>
      <c r="E12" s="276" t="s">
        <v>862</v>
      </c>
      <c r="F12" s="283" t="s">
        <v>842</v>
      </c>
      <c r="G12" s="289" t="s">
        <v>1209</v>
      </c>
      <c r="H12" s="289" t="s">
        <v>1210</v>
      </c>
      <c r="I12" s="286">
        <v>22</v>
      </c>
      <c r="J12" s="292" t="s">
        <v>64</v>
      </c>
      <c r="K12" s="155"/>
      <c r="BA12" s="137" t="s">
        <v>359</v>
      </c>
      <c r="BB12" s="137" t="s">
        <v>48</v>
      </c>
      <c r="BC12" s="54"/>
      <c r="BD12" s="134" t="s">
        <v>442</v>
      </c>
      <c r="BE12" s="136"/>
      <c r="BF12" s="136"/>
      <c r="BG12" s="54"/>
      <c r="BH12" s="134" t="s">
        <v>72</v>
      </c>
      <c r="BI12" s="54"/>
      <c r="BJ12" s="54"/>
      <c r="BK12" s="134" t="s">
        <v>828</v>
      </c>
      <c r="BL12" s="54"/>
      <c r="BM12" s="138" t="s">
        <v>488</v>
      </c>
      <c r="BN12" s="54"/>
      <c r="BO12" s="54" t="s">
        <v>122</v>
      </c>
      <c r="BP12" s="54"/>
      <c r="BQ12" s="54"/>
      <c r="BR12" s="54"/>
      <c r="BS12" s="54"/>
      <c r="BT12" s="54"/>
      <c r="BU12" s="49" t="s">
        <v>716</v>
      </c>
      <c r="BV12" s="49"/>
      <c r="BW12" s="49"/>
      <c r="BX12" s="49"/>
      <c r="BY12" s="49"/>
      <c r="BZ12" s="49" t="s">
        <v>730</v>
      </c>
      <c r="CA12" s="49"/>
      <c r="CB12" s="49"/>
      <c r="CC12" s="54"/>
      <c r="CD12" s="54"/>
      <c r="CE12" s="54"/>
      <c r="CF12" s="54"/>
      <c r="CG12" s="54"/>
      <c r="CH12" s="54"/>
      <c r="IT12" s="54"/>
      <c r="IU12" s="54"/>
    </row>
    <row r="13" spans="1:255" s="5" customFormat="1" ht="13.35" customHeight="1">
      <c r="A13" s="282" t="s">
        <v>338</v>
      </c>
      <c r="B13" s="283" t="s">
        <v>93</v>
      </c>
      <c r="C13" s="283" t="s">
        <v>18</v>
      </c>
      <c r="D13" s="283" t="s">
        <v>7</v>
      </c>
      <c r="E13" s="276" t="s">
        <v>860</v>
      </c>
      <c r="F13" s="283" t="s">
        <v>842</v>
      </c>
      <c r="G13" s="289" t="s">
        <v>1211</v>
      </c>
      <c r="H13" s="289" t="s">
        <v>1200</v>
      </c>
      <c r="I13" s="286">
        <v>50</v>
      </c>
      <c r="J13" s="292" t="s">
        <v>64</v>
      </c>
      <c r="K13" s="155"/>
      <c r="BA13" s="137" t="s">
        <v>387</v>
      </c>
      <c r="BB13" s="137" t="s">
        <v>339</v>
      </c>
      <c r="BC13" s="54"/>
      <c r="BD13" s="54" t="s">
        <v>54</v>
      </c>
      <c r="BE13" s="136"/>
      <c r="BF13" s="136"/>
      <c r="BG13" s="54"/>
      <c r="BH13" s="54" t="s">
        <v>64</v>
      </c>
      <c r="BI13" s="54"/>
      <c r="BJ13" s="54"/>
      <c r="BK13" t="s">
        <v>64</v>
      </c>
      <c r="BL13" s="54"/>
      <c r="BM13" s="138" t="s">
        <v>489</v>
      </c>
      <c r="BN13" s="54"/>
      <c r="BO13" s="54" t="s">
        <v>123</v>
      </c>
      <c r="BP13" s="54"/>
      <c r="BQ13" s="54"/>
      <c r="BR13" s="54"/>
      <c r="BS13" s="54"/>
      <c r="BT13" s="54"/>
      <c r="BU13" s="49" t="s">
        <v>693</v>
      </c>
      <c r="BV13" s="49"/>
      <c r="BW13" s="49"/>
      <c r="BX13" s="49"/>
      <c r="BY13" s="49"/>
      <c r="BZ13" s="49" t="s">
        <v>740</v>
      </c>
      <c r="CA13" s="49"/>
      <c r="CB13" s="49"/>
      <c r="CC13" s="54"/>
      <c r="CD13" s="54"/>
      <c r="CE13" s="54"/>
      <c r="CF13" s="54"/>
      <c r="CG13" s="54"/>
      <c r="CH13" s="54"/>
      <c r="IT13" s="54"/>
      <c r="IU13" s="54"/>
    </row>
    <row r="14" spans="1:255" s="5" customFormat="1" ht="13.35" customHeight="1">
      <c r="A14" s="282" t="s">
        <v>338</v>
      </c>
      <c r="B14" s="283" t="s">
        <v>546</v>
      </c>
      <c r="C14" s="283" t="s">
        <v>18</v>
      </c>
      <c r="D14" s="283" t="s">
        <v>7</v>
      </c>
      <c r="E14" s="276" t="s">
        <v>860</v>
      </c>
      <c r="F14" s="283" t="s">
        <v>846</v>
      </c>
      <c r="G14" s="289" t="s">
        <v>1212</v>
      </c>
      <c r="H14" s="289" t="s">
        <v>761</v>
      </c>
      <c r="I14" s="286">
        <v>62</v>
      </c>
      <c r="J14" s="292" t="s">
        <v>64</v>
      </c>
      <c r="K14" s="155"/>
      <c r="BA14" s="137" t="s">
        <v>361</v>
      </c>
      <c r="BB14" s="137" t="s">
        <v>362</v>
      </c>
      <c r="BC14" s="54"/>
      <c r="BD14" s="54" t="s">
        <v>443</v>
      </c>
      <c r="BE14" s="136"/>
      <c r="BF14" s="136"/>
      <c r="BG14" s="54"/>
      <c r="BH14" s="54" t="s">
        <v>73</v>
      </c>
      <c r="BI14" s="54"/>
      <c r="BJ14" s="54"/>
      <c r="BK14" t="s">
        <v>766</v>
      </c>
      <c r="BL14" s="54"/>
      <c r="BM14" s="138" t="s">
        <v>490</v>
      </c>
      <c r="BN14" s="54"/>
      <c r="BO14" s="54" t="s">
        <v>678</v>
      </c>
      <c r="BP14" s="54"/>
      <c r="BQ14" s="54"/>
      <c r="BR14" s="54"/>
      <c r="BS14" s="54"/>
      <c r="BT14" s="54"/>
      <c r="BU14" s="49" t="s">
        <v>717</v>
      </c>
      <c r="BV14" s="49"/>
      <c r="BW14" s="49"/>
      <c r="BX14" s="49"/>
      <c r="BY14" s="49"/>
      <c r="BZ14" s="49" t="s">
        <v>731</v>
      </c>
      <c r="CA14" s="49"/>
      <c r="CB14" s="49"/>
      <c r="CC14" s="54"/>
      <c r="CD14" s="54"/>
      <c r="CE14" s="54"/>
      <c r="CF14" s="54"/>
      <c r="CG14" s="54"/>
      <c r="CH14" s="54"/>
      <c r="IT14" s="54"/>
      <c r="IU14" s="54"/>
    </row>
    <row r="15" spans="1:255" s="5" customFormat="1" ht="13.35" customHeight="1">
      <c r="A15" s="500" t="s">
        <v>338</v>
      </c>
      <c r="B15" s="501" t="s">
        <v>577</v>
      </c>
      <c r="C15" s="501" t="s">
        <v>18</v>
      </c>
      <c r="D15" s="501" t="s">
        <v>7</v>
      </c>
      <c r="E15" s="502" t="s">
        <v>907</v>
      </c>
      <c r="F15" s="501" t="s">
        <v>846</v>
      </c>
      <c r="G15" s="503" t="s">
        <v>1213</v>
      </c>
      <c r="H15" s="503" t="s">
        <v>761</v>
      </c>
      <c r="I15" s="505">
        <v>0</v>
      </c>
      <c r="J15" s="504" t="s">
        <v>766</v>
      </c>
      <c r="K15" s="155"/>
      <c r="BA15" s="137" t="s">
        <v>349</v>
      </c>
      <c r="BB15" s="137" t="s">
        <v>350</v>
      </c>
      <c r="BC15" s="54"/>
      <c r="BD15" s="54" t="s">
        <v>183</v>
      </c>
      <c r="BE15" s="136"/>
      <c r="BF15" s="136"/>
      <c r="BG15" s="54"/>
      <c r="BH15" s="54" t="s">
        <v>756</v>
      </c>
      <c r="BI15" s="54"/>
      <c r="BJ15" s="54"/>
      <c r="BK15" s="54"/>
      <c r="BL15" s="54"/>
      <c r="BM15" s="138" t="s">
        <v>491</v>
      </c>
      <c r="BN15" s="54"/>
      <c r="BO15" s="54" t="s">
        <v>677</v>
      </c>
      <c r="BP15" s="54"/>
      <c r="BQ15" s="54"/>
      <c r="BR15" s="54"/>
      <c r="BS15" s="54"/>
      <c r="BT15" s="54"/>
      <c r="BU15" s="49" t="s">
        <v>694</v>
      </c>
      <c r="BV15" s="49"/>
      <c r="BW15" s="49"/>
      <c r="BX15" s="49"/>
      <c r="BY15" s="49"/>
      <c r="BZ15" s="49" t="s">
        <v>732</v>
      </c>
      <c r="CA15" s="49"/>
      <c r="CB15" s="49"/>
      <c r="CC15" s="54"/>
      <c r="CD15" s="54"/>
      <c r="CE15" s="54"/>
      <c r="CF15" s="54"/>
      <c r="CG15" s="54"/>
      <c r="CH15" s="54"/>
      <c r="IT15" s="54"/>
      <c r="IU15" s="54"/>
    </row>
    <row r="16" spans="1:255" s="5" customFormat="1" ht="13.35" customHeight="1">
      <c r="A16" s="312" t="s">
        <v>338</v>
      </c>
      <c r="B16" s="265" t="s">
        <v>580</v>
      </c>
      <c r="C16" s="265" t="s">
        <v>18</v>
      </c>
      <c r="D16" s="265" t="s">
        <v>7</v>
      </c>
      <c r="E16" s="304" t="s">
        <v>849</v>
      </c>
      <c r="F16" s="265" t="s">
        <v>846</v>
      </c>
      <c r="G16" s="269" t="s">
        <v>1214</v>
      </c>
      <c r="H16" s="269" t="s">
        <v>761</v>
      </c>
      <c r="I16" s="306">
        <v>10</v>
      </c>
      <c r="J16" s="311" t="s">
        <v>64</v>
      </c>
      <c r="K16" s="155"/>
      <c r="BA16" s="137" t="s">
        <v>363</v>
      </c>
      <c r="BB16" s="137" t="s">
        <v>364</v>
      </c>
      <c r="BC16" s="54"/>
      <c r="BD16" s="54" t="s">
        <v>444</v>
      </c>
      <c r="BE16" s="136"/>
      <c r="BF16" s="136"/>
      <c r="BG16" s="54"/>
      <c r="BH16" s="54"/>
      <c r="BI16" s="54"/>
      <c r="BJ16" s="54"/>
      <c r="BK16" s="54"/>
      <c r="BL16" s="54"/>
      <c r="BM16" s="138" t="s">
        <v>662</v>
      </c>
      <c r="BN16" s="54"/>
      <c r="BO16" s="54" t="s">
        <v>679</v>
      </c>
      <c r="BP16" s="54"/>
      <c r="BQ16" s="54"/>
      <c r="BR16" s="54"/>
      <c r="BS16" s="54"/>
      <c r="BT16" s="54"/>
      <c r="BU16" s="49" t="s">
        <v>143</v>
      </c>
      <c r="BV16" s="49"/>
      <c r="BW16" s="49"/>
      <c r="BX16" s="49"/>
      <c r="BY16" s="49"/>
      <c r="BZ16" s="49" t="s">
        <v>743</v>
      </c>
      <c r="CA16" s="49"/>
      <c r="CB16" s="49"/>
      <c r="CC16" s="54"/>
      <c r="CD16" s="54"/>
      <c r="CE16" s="54"/>
      <c r="CF16" s="54"/>
      <c r="CG16" s="54"/>
      <c r="CH16" s="54"/>
      <c r="IT16" s="54"/>
      <c r="IU16" s="54"/>
    </row>
    <row r="17" spans="1:255" s="5" customFormat="1" ht="13.35" customHeight="1">
      <c r="A17" s="282" t="s">
        <v>338</v>
      </c>
      <c r="B17" s="283" t="s">
        <v>885</v>
      </c>
      <c r="C17" s="283" t="s">
        <v>18</v>
      </c>
      <c r="D17" s="283" t="s">
        <v>7</v>
      </c>
      <c r="E17" s="276" t="s">
        <v>849</v>
      </c>
      <c r="F17" s="283" t="s">
        <v>846</v>
      </c>
      <c r="G17" s="289" t="s">
        <v>1215</v>
      </c>
      <c r="H17" s="289" t="s">
        <v>1216</v>
      </c>
      <c r="I17" s="286">
        <v>78</v>
      </c>
      <c r="J17" s="292" t="s">
        <v>64</v>
      </c>
      <c r="K17" s="155"/>
      <c r="BA17" s="137" t="s">
        <v>365</v>
      </c>
      <c r="BB17" s="137" t="s">
        <v>366</v>
      </c>
      <c r="BC17" s="54"/>
      <c r="BD17" s="54" t="s">
        <v>194</v>
      </c>
      <c r="BE17" s="136"/>
      <c r="BF17" s="136"/>
      <c r="BG17" s="54"/>
      <c r="BH17" s="54"/>
      <c r="BI17" s="54"/>
      <c r="BJ17" s="54"/>
      <c r="BK17" s="54"/>
      <c r="BL17" s="54"/>
      <c r="BM17" s="138" t="s">
        <v>98</v>
      </c>
      <c r="BN17" s="54"/>
      <c r="BO17" s="54" t="s">
        <v>680</v>
      </c>
      <c r="BP17" s="54"/>
      <c r="BQ17" s="54"/>
      <c r="BR17" s="54"/>
      <c r="BS17" s="54"/>
      <c r="BT17" s="54"/>
      <c r="BU17" s="49" t="s">
        <v>718</v>
      </c>
      <c r="BV17" s="49"/>
      <c r="BW17" s="49"/>
      <c r="BX17" s="49"/>
      <c r="BY17" s="49"/>
      <c r="BZ17" s="49" t="s">
        <v>733</v>
      </c>
      <c r="CA17" s="49"/>
      <c r="CB17" s="49"/>
      <c r="CC17" s="54"/>
      <c r="CD17" s="54"/>
      <c r="CE17" s="54"/>
      <c r="CF17" s="54"/>
      <c r="CG17" s="54"/>
      <c r="CH17" s="54"/>
      <c r="IT17" s="54"/>
      <c r="IU17" s="54"/>
    </row>
    <row r="18" spans="1:255" s="5" customFormat="1" ht="13.35" customHeight="1">
      <c r="A18" s="500" t="s">
        <v>338</v>
      </c>
      <c r="B18" s="501" t="s">
        <v>587</v>
      </c>
      <c r="C18" s="501" t="s">
        <v>18</v>
      </c>
      <c r="D18" s="501" t="s">
        <v>7</v>
      </c>
      <c r="E18" s="502" t="s">
        <v>860</v>
      </c>
      <c r="F18" s="501" t="s">
        <v>846</v>
      </c>
      <c r="G18" s="503" t="s">
        <v>1217</v>
      </c>
      <c r="H18" s="503" t="s">
        <v>761</v>
      </c>
      <c r="I18" s="505">
        <v>36</v>
      </c>
      <c r="J18" s="504" t="s">
        <v>766</v>
      </c>
      <c r="K18" s="155"/>
      <c r="BA18" s="137" t="s">
        <v>367</v>
      </c>
      <c r="BB18" s="137" t="s">
        <v>97</v>
      </c>
      <c r="BC18" s="54"/>
      <c r="BD18" s="54" t="s">
        <v>445</v>
      </c>
      <c r="BE18" s="136"/>
      <c r="BF18" s="136"/>
      <c r="BG18" s="54"/>
      <c r="BH18" s="54"/>
      <c r="BI18" s="54"/>
      <c r="BJ18" s="54"/>
      <c r="BK18" s="54"/>
      <c r="BL18" s="54"/>
      <c r="BM18" s="138" t="s">
        <v>492</v>
      </c>
      <c r="BN18" s="54"/>
      <c r="BO18" s="54" t="s">
        <v>681</v>
      </c>
      <c r="BP18" s="54"/>
      <c r="BQ18" s="54"/>
      <c r="BR18" s="54"/>
      <c r="BS18" s="54"/>
      <c r="BT18" s="54"/>
      <c r="BU18" s="49" t="s">
        <v>747</v>
      </c>
      <c r="BV18" s="49"/>
      <c r="BW18" s="49"/>
      <c r="BX18" s="49"/>
      <c r="BY18" s="49"/>
      <c r="BZ18" s="49" t="s">
        <v>734</v>
      </c>
      <c r="CA18" s="49"/>
      <c r="CB18" s="49"/>
      <c r="CC18" s="54"/>
      <c r="CD18" s="54"/>
      <c r="CE18" s="54"/>
      <c r="CF18" s="54"/>
      <c r="CG18" s="54"/>
      <c r="CH18" s="54"/>
      <c r="IT18" s="54"/>
      <c r="IU18" s="54"/>
    </row>
    <row r="19" spans="1:255" ht="14.25" customHeight="1">
      <c r="A19" s="500" t="s">
        <v>338</v>
      </c>
      <c r="B19" s="501" t="s">
        <v>604</v>
      </c>
      <c r="C19" s="501" t="s">
        <v>18</v>
      </c>
      <c r="D19" s="501" t="s">
        <v>7</v>
      </c>
      <c r="E19" s="506" t="s">
        <v>1218</v>
      </c>
      <c r="F19" s="503" t="s">
        <v>842</v>
      </c>
      <c r="G19" s="503" t="s">
        <v>761</v>
      </c>
      <c r="H19" s="503" t="s">
        <v>761</v>
      </c>
      <c r="I19" s="503" t="s">
        <v>1202</v>
      </c>
      <c r="J19" s="504" t="s">
        <v>766</v>
      </c>
      <c r="K19" s="154"/>
      <c r="BA19" s="137" t="s">
        <v>369</v>
      </c>
      <c r="BB19" s="137" t="s">
        <v>341</v>
      </c>
      <c r="BC19" s="54"/>
      <c r="BD19" s="54" t="s">
        <v>446</v>
      </c>
      <c r="BE19" s="136"/>
      <c r="BF19" s="136"/>
      <c r="BG19" s="54"/>
      <c r="BH19" s="54"/>
      <c r="BI19" s="54"/>
      <c r="BJ19" s="54"/>
      <c r="BK19" s="54"/>
      <c r="BL19" s="54"/>
      <c r="BM19" s="138" t="s">
        <v>493</v>
      </c>
      <c r="BN19" s="54"/>
      <c r="BO19" s="54" t="s">
        <v>682</v>
      </c>
      <c r="BP19" s="54"/>
      <c r="BQ19" s="54"/>
      <c r="BR19" s="54"/>
      <c r="BS19" s="54"/>
      <c r="BT19" s="54"/>
      <c r="BU19" s="49" t="s">
        <v>748</v>
      </c>
      <c r="BV19" s="49"/>
      <c r="BW19" s="49"/>
      <c r="BX19" s="49"/>
      <c r="BY19" s="49"/>
      <c r="BZ19" s="49" t="s">
        <v>742</v>
      </c>
      <c r="CA19" s="49"/>
      <c r="CB19" s="49"/>
      <c r="CC19" s="54"/>
      <c r="CD19" s="54"/>
      <c r="CE19" s="54"/>
      <c r="CF19" s="54"/>
      <c r="CG19" s="54"/>
      <c r="CH19" s="54"/>
    </row>
    <row r="20" spans="1:255" ht="14.25" customHeight="1">
      <c r="A20" s="282" t="s">
        <v>338</v>
      </c>
      <c r="B20" s="283" t="s">
        <v>604</v>
      </c>
      <c r="C20" s="283" t="s">
        <v>18</v>
      </c>
      <c r="D20" s="283" t="s">
        <v>7</v>
      </c>
      <c r="E20" s="276" t="s">
        <v>890</v>
      </c>
      <c r="F20" s="283" t="s">
        <v>842</v>
      </c>
      <c r="G20" s="289" t="s">
        <v>1219</v>
      </c>
      <c r="H20" s="289" t="s">
        <v>1220</v>
      </c>
      <c r="I20" s="289" t="s">
        <v>1221</v>
      </c>
      <c r="J20" s="292" t="s">
        <v>64</v>
      </c>
      <c r="K20" s="154"/>
      <c r="BA20" s="137" t="s">
        <v>370</v>
      </c>
      <c r="BB20" s="137" t="s">
        <v>371</v>
      </c>
      <c r="BC20" s="54"/>
      <c r="BD20" s="54" t="s">
        <v>447</v>
      </c>
      <c r="BE20" s="136"/>
      <c r="BF20" s="136"/>
      <c r="BG20" s="54"/>
      <c r="BH20" s="54"/>
      <c r="BI20" s="54"/>
      <c r="BJ20" s="54"/>
      <c r="BK20" s="54"/>
      <c r="BL20" s="54"/>
      <c r="BM20" s="138" t="s">
        <v>494</v>
      </c>
      <c r="BN20" s="54"/>
      <c r="BO20" s="54" t="s">
        <v>683</v>
      </c>
      <c r="BP20" s="54"/>
      <c r="BQ20" s="54"/>
      <c r="BR20" s="54"/>
      <c r="BS20" s="54"/>
      <c r="BT20" s="54"/>
      <c r="BU20" s="49" t="s">
        <v>749</v>
      </c>
      <c r="BV20" s="49"/>
      <c r="BW20" s="49"/>
      <c r="BX20" s="49"/>
      <c r="BY20" s="49"/>
      <c r="BZ20" s="49" t="s">
        <v>741</v>
      </c>
      <c r="CA20" s="49"/>
      <c r="CB20" s="49"/>
      <c r="CC20" s="54"/>
      <c r="CD20" s="54"/>
      <c r="CE20" s="54"/>
      <c r="CF20" s="54"/>
      <c r="CG20" s="54"/>
      <c r="CH20" s="54"/>
    </row>
    <row r="21" spans="1:255" ht="14.25" customHeight="1">
      <c r="A21" s="500" t="s">
        <v>338</v>
      </c>
      <c r="B21" s="501" t="s">
        <v>605</v>
      </c>
      <c r="C21" s="501" t="s">
        <v>18</v>
      </c>
      <c r="D21" s="501" t="s">
        <v>7</v>
      </c>
      <c r="E21" s="502" t="s">
        <v>849</v>
      </c>
      <c r="F21" s="501" t="s">
        <v>846</v>
      </c>
      <c r="G21" s="503" t="s">
        <v>1204</v>
      </c>
      <c r="H21" s="503" t="s">
        <v>761</v>
      </c>
      <c r="I21" s="503" t="s">
        <v>1222</v>
      </c>
      <c r="J21" s="504" t="s">
        <v>766</v>
      </c>
      <c r="K21" s="154"/>
      <c r="BA21" s="137" t="s">
        <v>368</v>
      </c>
      <c r="BB21" s="137" t="s">
        <v>337</v>
      </c>
      <c r="BC21" s="54"/>
      <c r="BD21" s="54" t="s">
        <v>448</v>
      </c>
      <c r="BE21" s="136"/>
      <c r="BF21" s="136"/>
      <c r="BG21" s="54"/>
      <c r="BH21" s="147" t="s">
        <v>762</v>
      </c>
      <c r="BI21" t="s">
        <v>817</v>
      </c>
      <c r="BJ21" s="54"/>
      <c r="BK21" s="54"/>
      <c r="BL21" s="54"/>
      <c r="BM21" s="138" t="s">
        <v>495</v>
      </c>
      <c r="BN21" s="54"/>
      <c r="BO21" s="54" t="s">
        <v>684</v>
      </c>
      <c r="BP21" s="54"/>
      <c r="BQ21" s="54"/>
      <c r="BR21" s="54"/>
      <c r="BS21" s="54"/>
      <c r="BT21" s="54"/>
      <c r="BU21" s="49" t="s">
        <v>750</v>
      </c>
      <c r="BV21" s="49"/>
      <c r="BW21" s="49"/>
      <c r="BX21" s="49"/>
      <c r="BY21" s="49"/>
      <c r="BZ21" s="49" t="s">
        <v>735</v>
      </c>
      <c r="CA21" s="49"/>
      <c r="CB21" s="49"/>
      <c r="CC21" s="54"/>
      <c r="CD21" s="54"/>
      <c r="CE21" s="54"/>
      <c r="CF21" s="54"/>
      <c r="CG21" s="54"/>
      <c r="CH21" s="54"/>
    </row>
    <row r="22" spans="1:255" ht="14.25" customHeight="1">
      <c r="A22" s="500" t="s">
        <v>338</v>
      </c>
      <c r="B22" s="501" t="s">
        <v>606</v>
      </c>
      <c r="C22" s="501" t="s">
        <v>18</v>
      </c>
      <c r="D22" s="501" t="s">
        <v>7</v>
      </c>
      <c r="E22" s="502" t="s">
        <v>907</v>
      </c>
      <c r="F22" s="501" t="s">
        <v>846</v>
      </c>
      <c r="G22" s="503" t="s">
        <v>761</v>
      </c>
      <c r="H22" s="503" t="s">
        <v>761</v>
      </c>
      <c r="I22" s="503" t="s">
        <v>1202</v>
      </c>
      <c r="J22" s="504" t="s">
        <v>766</v>
      </c>
      <c r="K22" s="154"/>
      <c r="BA22" s="137" t="s">
        <v>372</v>
      </c>
      <c r="BB22" s="137" t="s">
        <v>373</v>
      </c>
      <c r="BC22" s="54"/>
      <c r="BD22" s="54" t="s">
        <v>120</v>
      </c>
      <c r="BE22" s="136"/>
      <c r="BF22" s="136"/>
      <c r="BG22" s="54"/>
      <c r="BH22" s="54"/>
      <c r="BI22" s="54"/>
      <c r="BJ22" s="54"/>
      <c r="BK22" s="54"/>
      <c r="BL22" s="54"/>
      <c r="BM22" s="138" t="s">
        <v>496</v>
      </c>
      <c r="BN22" s="54"/>
      <c r="BO22" s="54" t="s">
        <v>685</v>
      </c>
      <c r="BP22" s="54"/>
      <c r="BQ22" s="54"/>
      <c r="BR22" s="54"/>
      <c r="BS22" s="54"/>
      <c r="BT22" s="54"/>
      <c r="BU22" s="49" t="s">
        <v>695</v>
      </c>
      <c r="BV22" s="49"/>
      <c r="BW22" s="49"/>
      <c r="BX22" s="49"/>
      <c r="BY22" s="49"/>
      <c r="BZ22" s="49" t="s">
        <v>461</v>
      </c>
      <c r="CA22" s="49"/>
      <c r="CB22" s="49"/>
      <c r="CC22" s="54"/>
      <c r="CD22" s="54"/>
      <c r="CE22" s="54"/>
      <c r="CF22" s="54"/>
      <c r="CG22" s="54"/>
      <c r="CH22" s="54"/>
    </row>
    <row r="23" spans="1:255" ht="14.25" customHeight="1">
      <c r="A23" s="500" t="s">
        <v>338</v>
      </c>
      <c r="B23" s="501" t="s">
        <v>613</v>
      </c>
      <c r="C23" s="501" t="s">
        <v>18</v>
      </c>
      <c r="D23" s="501" t="s">
        <v>7</v>
      </c>
      <c r="E23" s="502" t="s">
        <v>860</v>
      </c>
      <c r="F23" s="501" t="s">
        <v>842</v>
      </c>
      <c r="G23" s="503" t="s">
        <v>948</v>
      </c>
      <c r="H23" s="503" t="s">
        <v>761</v>
      </c>
      <c r="I23" s="503" t="s">
        <v>1223</v>
      </c>
      <c r="J23" s="504" t="s">
        <v>766</v>
      </c>
      <c r="K23" s="155"/>
      <c r="BA23" s="137" t="s">
        <v>374</v>
      </c>
      <c r="BB23" s="137" t="s">
        <v>340</v>
      </c>
      <c r="BC23" s="54"/>
      <c r="BD23" s="54" t="s">
        <v>449</v>
      </c>
      <c r="BE23" s="136"/>
      <c r="BF23" s="136"/>
      <c r="BG23" s="54"/>
      <c r="BH23" s="54"/>
      <c r="BI23" s="54"/>
      <c r="BJ23" s="54"/>
      <c r="BK23" s="54"/>
      <c r="BL23" s="54"/>
      <c r="BM23" s="138" t="s">
        <v>497</v>
      </c>
      <c r="BN23" s="54"/>
      <c r="BO23" s="54" t="s">
        <v>686</v>
      </c>
      <c r="BP23" s="54"/>
      <c r="BQ23" s="54"/>
      <c r="BR23" s="54"/>
      <c r="BS23" s="54"/>
      <c r="BT23" s="54"/>
      <c r="BU23" s="49" t="s">
        <v>696</v>
      </c>
      <c r="BV23" s="49"/>
      <c r="BW23" s="49"/>
      <c r="BX23" s="49"/>
      <c r="BY23" s="49"/>
      <c r="BZ23" s="49" t="s">
        <v>736</v>
      </c>
      <c r="CA23" s="49"/>
      <c r="CB23" s="49"/>
      <c r="CC23" s="54"/>
      <c r="CD23" s="54"/>
      <c r="CE23" s="54"/>
      <c r="CF23" s="54"/>
      <c r="CG23" s="54"/>
      <c r="CH23" s="54"/>
    </row>
    <row r="24" spans="1:255" ht="14.25" customHeight="1">
      <c r="A24" s="282" t="s">
        <v>338</v>
      </c>
      <c r="B24" s="283" t="s">
        <v>80</v>
      </c>
      <c r="C24" s="283" t="s">
        <v>18</v>
      </c>
      <c r="D24" s="283" t="s">
        <v>7</v>
      </c>
      <c r="E24" s="276" t="s">
        <v>860</v>
      </c>
      <c r="F24" s="283" t="s">
        <v>842</v>
      </c>
      <c r="G24" s="289" t="s">
        <v>1224</v>
      </c>
      <c r="H24" s="289" t="s">
        <v>1225</v>
      </c>
      <c r="I24" s="289" t="s">
        <v>1226</v>
      </c>
      <c r="J24" s="292" t="s">
        <v>64</v>
      </c>
      <c r="K24" s="155"/>
      <c r="BA24" s="137" t="s">
        <v>375</v>
      </c>
      <c r="BB24" s="137" t="s">
        <v>376</v>
      </c>
      <c r="BC24" s="54"/>
      <c r="BD24" s="54"/>
      <c r="BE24" s="136"/>
      <c r="BF24" s="136"/>
      <c r="BG24" s="54"/>
      <c r="BH24" s="54"/>
      <c r="BI24" s="54"/>
      <c r="BJ24" s="54"/>
      <c r="BK24" s="54"/>
      <c r="BL24" s="54"/>
      <c r="BM24" s="138" t="s">
        <v>498</v>
      </c>
      <c r="BN24" s="54"/>
      <c r="BO24" s="54" t="s">
        <v>674</v>
      </c>
      <c r="BP24" s="54"/>
      <c r="BQ24" s="54"/>
      <c r="BR24" s="54"/>
      <c r="BS24" s="54"/>
      <c r="BT24" s="54"/>
      <c r="BU24" s="49" t="s">
        <v>697</v>
      </c>
      <c r="BV24" s="49"/>
      <c r="BW24" s="49"/>
      <c r="BX24" s="49"/>
      <c r="BY24" s="49"/>
      <c r="BZ24" s="54"/>
      <c r="CA24" s="49"/>
      <c r="CB24" s="49"/>
      <c r="CC24" s="54"/>
      <c r="CD24" s="54"/>
      <c r="CE24" s="54"/>
      <c r="CF24" s="54"/>
      <c r="CG24" s="54"/>
      <c r="CH24" s="54"/>
    </row>
    <row r="25" spans="1:255" ht="14.25" customHeight="1">
      <c r="A25" s="282" t="s">
        <v>338</v>
      </c>
      <c r="B25" s="283" t="s">
        <v>628</v>
      </c>
      <c r="C25" s="283" t="s">
        <v>18</v>
      </c>
      <c r="D25" s="283" t="s">
        <v>7</v>
      </c>
      <c r="E25" s="276" t="s">
        <v>849</v>
      </c>
      <c r="F25" s="283" t="s">
        <v>846</v>
      </c>
      <c r="G25" s="289" t="s">
        <v>1227</v>
      </c>
      <c r="H25" s="289" t="s">
        <v>1213</v>
      </c>
      <c r="I25" s="289" t="s">
        <v>1213</v>
      </c>
      <c r="J25" s="292" t="s">
        <v>64</v>
      </c>
      <c r="K25" s="155"/>
      <c r="BA25" s="137" t="s">
        <v>377</v>
      </c>
      <c r="BB25" s="137" t="s">
        <v>378</v>
      </c>
      <c r="BC25" s="54"/>
      <c r="BD25" s="54"/>
      <c r="BE25" s="136"/>
      <c r="BF25" s="136"/>
      <c r="BG25" s="54"/>
      <c r="BH25" s="54"/>
      <c r="BI25" s="54"/>
      <c r="BJ25" s="54"/>
      <c r="BK25" s="54"/>
      <c r="BL25" s="54"/>
      <c r="BM25" s="138" t="s">
        <v>499</v>
      </c>
      <c r="BN25" s="54"/>
      <c r="BO25" s="54" t="s">
        <v>687</v>
      </c>
      <c r="BP25" s="54"/>
      <c r="BQ25" s="54"/>
      <c r="BR25" s="54"/>
      <c r="BS25" s="54"/>
      <c r="BT25" s="54"/>
      <c r="BU25" s="49" t="s">
        <v>698</v>
      </c>
      <c r="BV25" s="49"/>
      <c r="BW25" s="49"/>
      <c r="BX25" s="49"/>
      <c r="BY25" s="49"/>
      <c r="BZ25" s="49"/>
      <c r="CA25" s="49"/>
      <c r="CB25" s="49"/>
      <c r="CC25" s="54"/>
      <c r="CD25" s="54"/>
      <c r="CE25" s="54"/>
      <c r="CF25" s="54"/>
      <c r="CG25" s="54"/>
      <c r="CH25" s="54"/>
    </row>
    <row r="26" spans="1:255" ht="14.25" customHeight="1">
      <c r="A26" s="500" t="s">
        <v>338</v>
      </c>
      <c r="B26" s="507" t="s">
        <v>481</v>
      </c>
      <c r="C26" s="508" t="s">
        <v>22</v>
      </c>
      <c r="D26" s="507" t="s">
        <v>7</v>
      </c>
      <c r="E26" s="509" t="s">
        <v>1228</v>
      </c>
      <c r="F26" s="507" t="s">
        <v>846</v>
      </c>
      <c r="G26" s="507" t="s">
        <v>761</v>
      </c>
      <c r="H26" s="503" t="s">
        <v>761</v>
      </c>
      <c r="I26" s="503" t="s">
        <v>1202</v>
      </c>
      <c r="J26" s="504" t="s">
        <v>766</v>
      </c>
      <c r="K26" s="155"/>
      <c r="BA26" s="137" t="s">
        <v>379</v>
      </c>
      <c r="BB26" s="137" t="s">
        <v>380</v>
      </c>
      <c r="BC26" s="54"/>
      <c r="BD26" s="134" t="s">
        <v>441</v>
      </c>
      <c r="BE26" s="136"/>
      <c r="BF26" s="136"/>
      <c r="BG26" s="54"/>
      <c r="BH26" s="134" t="s">
        <v>480</v>
      </c>
      <c r="BI26" s="54"/>
      <c r="BJ26" s="54"/>
      <c r="BK26" s="54"/>
      <c r="BL26" s="54"/>
      <c r="BM26" s="138" t="s">
        <v>500</v>
      </c>
      <c r="BN26" s="54"/>
      <c r="BO26" s="54" t="s">
        <v>675</v>
      </c>
      <c r="BP26" s="54"/>
      <c r="BQ26" s="54"/>
      <c r="BR26" s="54"/>
      <c r="BS26" s="54"/>
      <c r="BT26" s="54"/>
      <c r="BU26" s="49" t="s">
        <v>719</v>
      </c>
      <c r="BV26" s="49"/>
      <c r="BW26" s="49"/>
      <c r="BX26" s="49"/>
      <c r="BY26" s="49"/>
      <c r="BZ26" s="49" t="s">
        <v>744</v>
      </c>
      <c r="CA26" s="49"/>
      <c r="CB26" s="49"/>
      <c r="CC26" s="54"/>
      <c r="CD26" s="46" t="s">
        <v>220</v>
      </c>
      <c r="CE26" s="47"/>
      <c r="CF26" s="46" t="s">
        <v>221</v>
      </c>
      <c r="CG26" s="73"/>
      <c r="CH26" s="73"/>
    </row>
    <row r="27" spans="1:255" ht="14.25" customHeight="1">
      <c r="A27" s="500" t="s">
        <v>338</v>
      </c>
      <c r="B27" s="507" t="s">
        <v>845</v>
      </c>
      <c r="C27" s="508" t="s">
        <v>22</v>
      </c>
      <c r="D27" s="507" t="s">
        <v>7</v>
      </c>
      <c r="E27" s="509" t="s">
        <v>1229</v>
      </c>
      <c r="F27" s="507" t="s">
        <v>846</v>
      </c>
      <c r="G27" s="507" t="s">
        <v>761</v>
      </c>
      <c r="H27" s="503" t="s">
        <v>761</v>
      </c>
      <c r="I27" s="503" t="s">
        <v>1202</v>
      </c>
      <c r="J27" s="504" t="s">
        <v>766</v>
      </c>
      <c r="K27" s="155"/>
      <c r="BA27" s="137" t="s">
        <v>381</v>
      </c>
      <c r="BB27" s="137" t="s">
        <v>382</v>
      </c>
      <c r="BC27" s="54"/>
      <c r="BD27" s="54" t="s">
        <v>450</v>
      </c>
      <c r="BE27" s="136"/>
      <c r="BF27" s="136"/>
      <c r="BG27" s="54"/>
      <c r="BH27" s="54" t="s">
        <v>479</v>
      </c>
      <c r="BI27" s="54"/>
      <c r="BJ27" s="54"/>
      <c r="BK27" s="54"/>
      <c r="BL27" s="54"/>
      <c r="BM27" s="138" t="s">
        <v>501</v>
      </c>
      <c r="BN27" s="54"/>
      <c r="BO27" s="54"/>
      <c r="BP27" s="54"/>
      <c r="BQ27" s="54"/>
      <c r="BR27" s="54"/>
      <c r="BS27" s="54"/>
      <c r="BT27" s="54"/>
      <c r="BU27" s="49" t="s">
        <v>699</v>
      </c>
      <c r="BV27" s="49"/>
      <c r="BW27" s="49"/>
      <c r="BX27" s="49"/>
      <c r="BY27" s="49"/>
      <c r="BZ27" s="49" t="s">
        <v>181</v>
      </c>
      <c r="CA27" s="49"/>
      <c r="CB27" s="49"/>
      <c r="CC27" s="54"/>
      <c r="CD27" s="47" t="s">
        <v>222</v>
      </c>
      <c r="CE27" s="47"/>
      <c r="CF27" s="47" t="s">
        <v>223</v>
      </c>
      <c r="CG27" s="73"/>
      <c r="CH27" s="73"/>
    </row>
    <row r="28" spans="1:255" ht="14.25" customHeight="1">
      <c r="A28" s="500" t="s">
        <v>338</v>
      </c>
      <c r="B28" s="507" t="s">
        <v>1230</v>
      </c>
      <c r="C28" s="508" t="s">
        <v>22</v>
      </c>
      <c r="D28" s="507" t="s">
        <v>7</v>
      </c>
      <c r="E28" s="509" t="s">
        <v>1231</v>
      </c>
      <c r="F28" s="507" t="s">
        <v>842</v>
      </c>
      <c r="G28" s="507" t="s">
        <v>761</v>
      </c>
      <c r="H28" s="503"/>
      <c r="I28" s="503" t="s">
        <v>1202</v>
      </c>
      <c r="J28" s="504" t="s">
        <v>766</v>
      </c>
      <c r="K28" s="155"/>
      <c r="BA28" s="137" t="s">
        <v>383</v>
      </c>
      <c r="BB28" s="137" t="s">
        <v>384</v>
      </c>
      <c r="BC28" s="54"/>
      <c r="BD28" s="54" t="s">
        <v>451</v>
      </c>
      <c r="BE28" s="136"/>
      <c r="BF28" s="136"/>
      <c r="BG28" s="54"/>
      <c r="BH28" s="54" t="s">
        <v>282</v>
      </c>
      <c r="BI28" s="54"/>
      <c r="BJ28" s="54"/>
      <c r="BK28" s="54"/>
      <c r="BL28" s="54"/>
      <c r="BM28" s="138" t="s">
        <v>502</v>
      </c>
      <c r="BN28" s="54"/>
      <c r="BO28" s="54"/>
      <c r="BP28" s="54"/>
      <c r="BQ28" s="54"/>
      <c r="BR28" s="54"/>
      <c r="BS28" s="54"/>
      <c r="BT28" s="54"/>
      <c r="BU28" s="49" t="s">
        <v>700</v>
      </c>
      <c r="BV28" s="49"/>
      <c r="BW28" s="49"/>
      <c r="BX28" s="49"/>
      <c r="BY28" s="49"/>
      <c r="BZ28" s="49" t="s">
        <v>738</v>
      </c>
      <c r="CA28" s="49"/>
      <c r="CB28" s="49"/>
      <c r="CC28" s="54"/>
      <c r="CD28" s="47" t="s">
        <v>224</v>
      </c>
      <c r="CE28" s="47"/>
      <c r="CF28" s="47" t="s">
        <v>225</v>
      </c>
      <c r="CG28" s="73"/>
      <c r="CH28" s="73"/>
    </row>
    <row r="29" spans="1:255" ht="14.25" customHeight="1">
      <c r="A29" s="500" t="s">
        <v>338</v>
      </c>
      <c r="B29" s="507" t="s">
        <v>1232</v>
      </c>
      <c r="C29" s="508" t="s">
        <v>22</v>
      </c>
      <c r="D29" s="507" t="s">
        <v>7</v>
      </c>
      <c r="E29" s="509" t="s">
        <v>1231</v>
      </c>
      <c r="F29" s="507" t="s">
        <v>842</v>
      </c>
      <c r="G29" s="507" t="s">
        <v>761</v>
      </c>
      <c r="H29" s="503" t="s">
        <v>761</v>
      </c>
      <c r="I29" s="503" t="s">
        <v>1202</v>
      </c>
      <c r="J29" s="504" t="s">
        <v>766</v>
      </c>
      <c r="K29" s="155"/>
      <c r="BA29" s="137" t="s">
        <v>386</v>
      </c>
      <c r="BB29" s="137" t="s">
        <v>4</v>
      </c>
      <c r="BC29" s="54"/>
      <c r="BD29" s="54" t="s">
        <v>56</v>
      </c>
      <c r="BE29" s="136"/>
      <c r="BF29" s="136"/>
      <c r="BG29" s="54"/>
      <c r="BH29" s="54" t="s">
        <v>478</v>
      </c>
      <c r="BI29" s="54"/>
      <c r="BJ29" s="54"/>
      <c r="BK29" s="54"/>
      <c r="BL29" s="54"/>
      <c r="BM29" s="138" t="s">
        <v>503</v>
      </c>
      <c r="BN29" s="54"/>
      <c r="BO29" s="54"/>
      <c r="BP29" s="54"/>
      <c r="BQ29" s="54"/>
      <c r="BR29" s="54"/>
      <c r="BS29" s="54"/>
      <c r="BT29" s="54"/>
      <c r="BU29" s="49" t="s">
        <v>701</v>
      </c>
      <c r="BV29" s="49"/>
      <c r="BW29" s="49"/>
      <c r="BX29" s="49"/>
      <c r="BY29" s="49"/>
      <c r="BZ29" s="49" t="s">
        <v>56</v>
      </c>
      <c r="CA29" s="49"/>
      <c r="CB29" s="49"/>
      <c r="CC29" s="54"/>
      <c r="CD29" s="47" t="s">
        <v>226</v>
      </c>
      <c r="CE29" s="47"/>
      <c r="CF29" s="47" t="s">
        <v>227</v>
      </c>
      <c r="CG29" s="73"/>
      <c r="CH29" s="73"/>
    </row>
    <row r="30" spans="1:255" ht="14.25" customHeight="1">
      <c r="A30" s="500" t="s">
        <v>338</v>
      </c>
      <c r="B30" s="507" t="s">
        <v>1233</v>
      </c>
      <c r="C30" s="508" t="s">
        <v>22</v>
      </c>
      <c r="D30" s="507" t="s">
        <v>7</v>
      </c>
      <c r="E30" s="509" t="s">
        <v>1231</v>
      </c>
      <c r="F30" s="507" t="s">
        <v>846</v>
      </c>
      <c r="G30" s="507" t="s">
        <v>761</v>
      </c>
      <c r="H30" s="503" t="s">
        <v>761</v>
      </c>
      <c r="I30" s="503" t="s">
        <v>1202</v>
      </c>
      <c r="J30" s="504" t="s">
        <v>766</v>
      </c>
      <c r="K30" s="155"/>
      <c r="BA30" s="54"/>
      <c r="BB30" s="54"/>
      <c r="BC30" s="54"/>
      <c r="BD30" s="54" t="s">
        <v>452</v>
      </c>
      <c r="BE30" s="54"/>
      <c r="BF30" s="54"/>
      <c r="BG30" s="54"/>
      <c r="BH30" s="54" t="s">
        <v>476</v>
      </c>
      <c r="BI30" s="54"/>
      <c r="BJ30" s="54"/>
      <c r="BK30" s="54"/>
      <c r="BL30" s="54"/>
      <c r="BM30" s="138" t="s">
        <v>504</v>
      </c>
      <c r="BN30" s="54"/>
      <c r="BO30" s="54"/>
      <c r="BP30" s="54"/>
      <c r="BQ30" s="54"/>
      <c r="BR30" s="54"/>
      <c r="BS30" s="54"/>
      <c r="BT30" s="54"/>
      <c r="BU30" s="49" t="s">
        <v>702</v>
      </c>
      <c r="BV30" s="49"/>
      <c r="BW30" s="49"/>
      <c r="BX30" s="49"/>
      <c r="BY30" s="49"/>
      <c r="BZ30" s="49" t="s">
        <v>746</v>
      </c>
      <c r="CA30" s="49"/>
      <c r="CB30" s="49"/>
      <c r="CC30" s="54"/>
      <c r="CD30" s="47" t="s">
        <v>228</v>
      </c>
      <c r="CE30" s="47"/>
      <c r="CF30" s="47" t="s">
        <v>229</v>
      </c>
      <c r="CG30" s="73"/>
      <c r="CH30" s="73"/>
    </row>
    <row r="31" spans="1:255" ht="14.25" customHeight="1">
      <c r="A31" s="500" t="s">
        <v>338</v>
      </c>
      <c r="B31" s="507" t="s">
        <v>1234</v>
      </c>
      <c r="C31" s="508" t="s">
        <v>22</v>
      </c>
      <c r="D31" s="507" t="s">
        <v>7</v>
      </c>
      <c r="E31" s="509" t="s">
        <v>1231</v>
      </c>
      <c r="F31" s="507" t="s">
        <v>846</v>
      </c>
      <c r="G31" s="507" t="s">
        <v>761</v>
      </c>
      <c r="H31" s="503" t="s">
        <v>761</v>
      </c>
      <c r="I31" s="503" t="s">
        <v>1202</v>
      </c>
      <c r="J31" s="504" t="s">
        <v>766</v>
      </c>
      <c r="K31" s="155"/>
      <c r="BA31" s="54"/>
      <c r="BB31" s="54"/>
      <c r="BC31" s="54"/>
      <c r="BD31" s="54" t="s">
        <v>453</v>
      </c>
      <c r="BE31" s="54"/>
      <c r="BF31" s="54"/>
      <c r="BG31" s="54"/>
      <c r="BH31" s="54" t="s">
        <v>477</v>
      </c>
      <c r="BI31" s="54"/>
      <c r="BJ31" s="54"/>
      <c r="BK31" s="54"/>
      <c r="BL31" s="54"/>
      <c r="BM31" s="138" t="s">
        <v>505</v>
      </c>
      <c r="BN31" s="54"/>
      <c r="BO31" s="54"/>
      <c r="BP31" s="54"/>
      <c r="BQ31" s="54"/>
      <c r="BR31" s="54"/>
      <c r="BS31" s="54"/>
      <c r="BT31" s="54"/>
      <c r="BU31" s="49" t="s">
        <v>703</v>
      </c>
      <c r="BV31" s="49"/>
      <c r="BW31" s="49"/>
      <c r="BX31" s="49"/>
      <c r="BY31" s="49"/>
      <c r="BZ31" s="49" t="s">
        <v>737</v>
      </c>
      <c r="CA31" s="49"/>
      <c r="CB31" s="49"/>
      <c r="CC31" s="54"/>
      <c r="CD31" s="47" t="s">
        <v>230</v>
      </c>
      <c r="CE31" s="47"/>
      <c r="CF31" s="47" t="s">
        <v>216</v>
      </c>
      <c r="CG31" s="73"/>
      <c r="CH31" s="73"/>
    </row>
    <row r="32" spans="1:255" ht="14.25" customHeight="1">
      <c r="A32" s="500" t="s">
        <v>338</v>
      </c>
      <c r="B32" s="507" t="s">
        <v>490</v>
      </c>
      <c r="C32" s="508" t="s">
        <v>22</v>
      </c>
      <c r="D32" s="507" t="s">
        <v>7</v>
      </c>
      <c r="E32" s="509" t="s">
        <v>1231</v>
      </c>
      <c r="F32" s="507" t="s">
        <v>846</v>
      </c>
      <c r="G32" s="507" t="s">
        <v>761</v>
      </c>
      <c r="H32" s="503" t="s">
        <v>761</v>
      </c>
      <c r="I32" s="503" t="s">
        <v>1202</v>
      </c>
      <c r="J32" s="504" t="s">
        <v>766</v>
      </c>
      <c r="K32" s="154"/>
      <c r="BA32" s="134" t="s">
        <v>432</v>
      </c>
      <c r="BB32" s="54"/>
      <c r="BC32" s="54"/>
      <c r="BD32" s="54" t="s">
        <v>183</v>
      </c>
      <c r="BE32" s="54"/>
      <c r="BF32" s="54"/>
      <c r="BG32" s="54"/>
      <c r="BH32" s="54" t="s">
        <v>283</v>
      </c>
      <c r="BI32" s="54"/>
      <c r="BJ32" s="54"/>
      <c r="BK32" s="54"/>
      <c r="BL32" s="54"/>
      <c r="BM32" s="138" t="s">
        <v>506</v>
      </c>
      <c r="BN32" s="54"/>
      <c r="BO32" s="54"/>
      <c r="BP32" s="54"/>
      <c r="BQ32" s="54"/>
      <c r="BR32" s="54"/>
      <c r="BS32" s="54"/>
      <c r="BT32" s="54"/>
      <c r="BU32" s="49" t="s">
        <v>720</v>
      </c>
      <c r="BV32" s="49"/>
      <c r="BW32" s="49"/>
      <c r="BX32" s="49"/>
      <c r="BY32" s="49"/>
      <c r="BZ32" s="49" t="s">
        <v>183</v>
      </c>
      <c r="CA32" s="49"/>
      <c r="CB32" s="49"/>
      <c r="CC32" s="54"/>
      <c r="CD32" s="47" t="s">
        <v>231</v>
      </c>
      <c r="CE32" s="47"/>
      <c r="CF32" s="47" t="s">
        <v>214</v>
      </c>
      <c r="CG32" s="73"/>
      <c r="CH32" s="73"/>
    </row>
    <row r="33" spans="1:86" ht="14.25" customHeight="1">
      <c r="A33" s="500" t="s">
        <v>338</v>
      </c>
      <c r="B33" s="507" t="s">
        <v>1235</v>
      </c>
      <c r="C33" s="508" t="s">
        <v>22</v>
      </c>
      <c r="D33" s="507" t="s">
        <v>7</v>
      </c>
      <c r="E33" s="509" t="s">
        <v>1236</v>
      </c>
      <c r="F33" s="507" t="s">
        <v>842</v>
      </c>
      <c r="G33" s="507" t="s">
        <v>761</v>
      </c>
      <c r="H33" s="503" t="s">
        <v>761</v>
      </c>
      <c r="I33" s="503" t="s">
        <v>1202</v>
      </c>
      <c r="J33" s="504" t="s">
        <v>766</v>
      </c>
      <c r="K33" s="154"/>
      <c r="BA33" s="54" t="s">
        <v>18</v>
      </c>
      <c r="BB33" s="54"/>
      <c r="BC33" s="54"/>
      <c r="BD33" s="54" t="s">
        <v>444</v>
      </c>
      <c r="BE33" s="54"/>
      <c r="BF33" s="54"/>
      <c r="BG33" s="54"/>
      <c r="BH33" s="54"/>
      <c r="BI33" s="54"/>
      <c r="BJ33" s="54"/>
      <c r="BK33" s="54"/>
      <c r="BL33" s="54"/>
      <c r="BM33" s="138" t="s">
        <v>507</v>
      </c>
      <c r="BN33" s="54"/>
      <c r="BO33" s="54"/>
      <c r="BP33" s="54"/>
      <c r="BQ33" s="54"/>
      <c r="BR33" s="54"/>
      <c r="BS33" s="54"/>
      <c r="BT33" s="54"/>
      <c r="BU33" s="49" t="s">
        <v>704</v>
      </c>
      <c r="BV33" s="49"/>
      <c r="BW33" s="49"/>
      <c r="BX33" s="49"/>
      <c r="BY33" s="49"/>
      <c r="BZ33" s="49" t="s">
        <v>745</v>
      </c>
      <c r="CA33" s="49"/>
      <c r="CB33" s="49"/>
      <c r="CC33" s="54"/>
      <c r="CD33" s="47" t="s">
        <v>232</v>
      </c>
      <c r="CE33" s="47"/>
      <c r="CF33" s="47" t="s">
        <v>233</v>
      </c>
      <c r="CG33" s="73"/>
      <c r="CH33" s="73"/>
    </row>
    <row r="34" spans="1:86" ht="14.25" customHeight="1">
      <c r="A34" s="500" t="s">
        <v>338</v>
      </c>
      <c r="B34" s="507" t="s">
        <v>1235</v>
      </c>
      <c r="C34" s="508" t="s">
        <v>22</v>
      </c>
      <c r="D34" s="507" t="s">
        <v>7</v>
      </c>
      <c r="E34" s="509" t="s">
        <v>1237</v>
      </c>
      <c r="F34" s="507" t="s">
        <v>842</v>
      </c>
      <c r="G34" s="507" t="s">
        <v>761</v>
      </c>
      <c r="H34" s="503" t="s">
        <v>761</v>
      </c>
      <c r="I34" s="503" t="s">
        <v>1202</v>
      </c>
      <c r="J34" s="504" t="s">
        <v>766</v>
      </c>
      <c r="K34" s="154"/>
      <c r="BA34" s="54" t="s">
        <v>20</v>
      </c>
      <c r="BB34" s="54"/>
      <c r="BC34" s="54"/>
      <c r="BD34" s="54" t="s">
        <v>454</v>
      </c>
      <c r="BE34" s="54"/>
      <c r="BF34" s="54"/>
      <c r="BG34" s="54"/>
      <c r="BH34" s="54"/>
      <c r="BI34" s="54"/>
      <c r="BJ34" s="54"/>
      <c r="BK34" s="54"/>
      <c r="BL34" s="54"/>
      <c r="BM34" s="138" t="s">
        <v>508</v>
      </c>
      <c r="BN34" s="54"/>
      <c r="BO34" s="54"/>
      <c r="BP34" s="54"/>
      <c r="BQ34" s="54"/>
      <c r="BR34" s="54"/>
      <c r="BS34" s="54"/>
      <c r="BT34" s="54"/>
      <c r="BU34" s="49" t="s">
        <v>721</v>
      </c>
      <c r="BV34" s="49"/>
      <c r="BW34" s="49"/>
      <c r="BX34" s="49"/>
      <c r="BY34" s="49"/>
      <c r="BZ34" s="49" t="s">
        <v>194</v>
      </c>
      <c r="CA34" s="49"/>
      <c r="CB34" s="49"/>
      <c r="CC34" s="54"/>
      <c r="CD34" s="47" t="s">
        <v>234</v>
      </c>
      <c r="CE34" s="47"/>
      <c r="CF34" s="47" t="s">
        <v>215</v>
      </c>
      <c r="CG34" s="73"/>
      <c r="CH34" s="73"/>
    </row>
    <row r="35" spans="1:86" ht="14.25" customHeight="1">
      <c r="A35" s="500" t="s">
        <v>338</v>
      </c>
      <c r="B35" s="507" t="s">
        <v>1238</v>
      </c>
      <c r="C35" s="508" t="s">
        <v>22</v>
      </c>
      <c r="D35" s="507" t="s">
        <v>7</v>
      </c>
      <c r="E35" s="509" t="s">
        <v>1231</v>
      </c>
      <c r="F35" s="507" t="s">
        <v>846</v>
      </c>
      <c r="G35" s="507" t="s">
        <v>761</v>
      </c>
      <c r="H35" s="503" t="s">
        <v>761</v>
      </c>
      <c r="I35" s="503" t="s">
        <v>1202</v>
      </c>
      <c r="J35" s="504" t="s">
        <v>766</v>
      </c>
      <c r="K35" s="154"/>
      <c r="BA35" s="54" t="s">
        <v>22</v>
      </c>
      <c r="BB35" s="54"/>
      <c r="BC35" s="54"/>
      <c r="BD35" s="54" t="s">
        <v>455</v>
      </c>
      <c r="BE35" s="54"/>
      <c r="BF35" s="54"/>
      <c r="BG35" s="54"/>
      <c r="BH35" s="134" t="s">
        <v>650</v>
      </c>
      <c r="BI35" s="54"/>
      <c r="BJ35" s="54"/>
      <c r="BK35" s="54"/>
      <c r="BL35" s="54"/>
      <c r="BM35" s="138" t="s">
        <v>509</v>
      </c>
      <c r="BN35" s="54"/>
      <c r="BO35" s="54"/>
      <c r="BP35" s="54"/>
      <c r="BQ35" s="54"/>
      <c r="BR35" s="54"/>
      <c r="BS35" s="54"/>
      <c r="BT35" s="54"/>
      <c r="BU35" s="49" t="s">
        <v>705</v>
      </c>
      <c r="BV35" s="49"/>
      <c r="BW35" s="49"/>
      <c r="BX35" s="49"/>
      <c r="BY35" s="49"/>
      <c r="BZ35" s="49" t="s">
        <v>730</v>
      </c>
      <c r="CA35" s="49"/>
      <c r="CB35" s="49"/>
      <c r="CC35" s="54"/>
      <c r="CD35" s="47" t="s">
        <v>235</v>
      </c>
      <c r="CE35" s="47"/>
      <c r="CF35" s="47"/>
      <c r="CG35" s="73"/>
      <c r="CH35" s="73"/>
    </row>
    <row r="36" spans="1:86" ht="14.25" customHeight="1">
      <c r="A36" s="500" t="s">
        <v>338</v>
      </c>
      <c r="B36" s="507" t="s">
        <v>1239</v>
      </c>
      <c r="C36" s="508" t="s">
        <v>22</v>
      </c>
      <c r="D36" s="507" t="s">
        <v>7</v>
      </c>
      <c r="E36" s="509" t="s">
        <v>1231</v>
      </c>
      <c r="F36" s="507" t="s">
        <v>842</v>
      </c>
      <c r="G36" s="507" t="s">
        <v>761</v>
      </c>
      <c r="H36" s="503" t="s">
        <v>761</v>
      </c>
      <c r="I36" s="503" t="s">
        <v>1202</v>
      </c>
      <c r="J36" s="504" t="s">
        <v>766</v>
      </c>
      <c r="K36" s="155"/>
      <c r="BA36" s="54" t="s">
        <v>24</v>
      </c>
      <c r="BB36" s="54"/>
      <c r="BC36" s="54"/>
      <c r="BD36" s="49" t="s">
        <v>457</v>
      </c>
      <c r="BE36" s="54"/>
      <c r="BF36" s="54"/>
      <c r="BG36" s="54"/>
      <c r="BH36" s="54" t="s">
        <v>757</v>
      </c>
      <c r="BI36" s="54"/>
      <c r="BJ36" s="54"/>
      <c r="BK36" s="54"/>
      <c r="BL36" s="54"/>
      <c r="BM36" s="138" t="s">
        <v>510</v>
      </c>
      <c r="BN36" s="54"/>
      <c r="BO36" s="54"/>
      <c r="BP36" s="54"/>
      <c r="BQ36" s="54"/>
      <c r="BR36" s="54"/>
      <c r="BS36" s="54"/>
      <c r="BT36" s="54"/>
      <c r="BU36" s="49" t="s">
        <v>722</v>
      </c>
      <c r="BV36" s="49"/>
      <c r="BW36" s="49"/>
      <c r="BX36" s="49"/>
      <c r="BY36" s="49"/>
      <c r="BZ36" s="49" t="s">
        <v>740</v>
      </c>
      <c r="CA36" s="49"/>
      <c r="CB36" s="49"/>
      <c r="CC36" s="54"/>
      <c r="CD36" s="47" t="s">
        <v>236</v>
      </c>
      <c r="CE36" s="47"/>
      <c r="CF36" s="47"/>
      <c r="CG36" s="73"/>
      <c r="CH36" s="73"/>
    </row>
    <row r="37" spans="1:86" ht="14.25" customHeight="1">
      <c r="A37" s="500" t="s">
        <v>338</v>
      </c>
      <c r="B37" s="507" t="s">
        <v>1240</v>
      </c>
      <c r="C37" s="508" t="s">
        <v>22</v>
      </c>
      <c r="D37" s="507" t="s">
        <v>7</v>
      </c>
      <c r="E37" s="509" t="s">
        <v>1231</v>
      </c>
      <c r="F37" s="507" t="s">
        <v>842</v>
      </c>
      <c r="G37" s="507" t="s">
        <v>761</v>
      </c>
      <c r="H37" s="503" t="s">
        <v>761</v>
      </c>
      <c r="I37" s="503" t="s">
        <v>1202</v>
      </c>
      <c r="J37" s="504" t="s">
        <v>766</v>
      </c>
      <c r="K37" s="155"/>
      <c r="BA37" s="54" t="s">
        <v>421</v>
      </c>
      <c r="BB37" s="54"/>
      <c r="BC37" s="54"/>
      <c r="BD37" s="49" t="s">
        <v>456</v>
      </c>
      <c r="BE37" s="54"/>
      <c r="BF37" s="54"/>
      <c r="BG37" s="54"/>
      <c r="BH37" s="54" t="s">
        <v>651</v>
      </c>
      <c r="BI37" s="54"/>
      <c r="BJ37" s="54"/>
      <c r="BK37" s="54"/>
      <c r="BL37" s="54"/>
      <c r="BM37" s="138" t="s">
        <v>511</v>
      </c>
      <c r="BN37" s="54"/>
      <c r="BO37" s="54"/>
      <c r="BP37" s="54"/>
      <c r="BQ37" s="54"/>
      <c r="BR37" s="54"/>
      <c r="BS37" s="54"/>
      <c r="BT37" s="54"/>
      <c r="BU37" s="49" t="s">
        <v>706</v>
      </c>
      <c r="BV37" s="49"/>
      <c r="BW37" s="49"/>
      <c r="BX37" s="49"/>
      <c r="BY37" s="49"/>
      <c r="BZ37" s="49" t="s">
        <v>731</v>
      </c>
      <c r="CA37" s="49"/>
      <c r="CB37" s="49"/>
      <c r="CC37" s="54"/>
      <c r="CD37" s="47" t="s">
        <v>237</v>
      </c>
      <c r="CE37" s="47"/>
      <c r="CF37" s="47"/>
      <c r="CG37" s="73"/>
      <c r="CH37" s="73"/>
    </row>
    <row r="38" spans="1:86" ht="14.25" customHeight="1">
      <c r="A38" s="500" t="s">
        <v>338</v>
      </c>
      <c r="B38" s="507" t="s">
        <v>1241</v>
      </c>
      <c r="C38" s="508" t="s">
        <v>22</v>
      </c>
      <c r="D38" s="507" t="s">
        <v>7</v>
      </c>
      <c r="E38" s="509" t="s">
        <v>1231</v>
      </c>
      <c r="F38" s="507" t="s">
        <v>842</v>
      </c>
      <c r="G38" s="507" t="s">
        <v>761</v>
      </c>
      <c r="H38" s="503" t="s">
        <v>761</v>
      </c>
      <c r="I38" s="503" t="s">
        <v>1202</v>
      </c>
      <c r="J38" s="504" t="s">
        <v>766</v>
      </c>
      <c r="K38" s="155"/>
      <c r="BA38" s="54"/>
      <c r="BB38" s="54"/>
      <c r="BC38" s="54"/>
      <c r="BD38" s="49" t="s">
        <v>458</v>
      </c>
      <c r="BE38" s="54"/>
      <c r="BF38" s="54"/>
      <c r="BG38" s="54"/>
      <c r="BH38" s="54" t="s">
        <v>652</v>
      </c>
      <c r="BI38" s="54"/>
      <c r="BJ38" s="54"/>
      <c r="BK38" s="54"/>
      <c r="BL38" s="54"/>
      <c r="BM38" s="138" t="s">
        <v>512</v>
      </c>
      <c r="BN38" s="54"/>
      <c r="BO38" s="54"/>
      <c r="BP38" s="54"/>
      <c r="BQ38" s="54"/>
      <c r="BR38" s="54"/>
      <c r="BS38" s="54"/>
      <c r="BT38" s="54"/>
      <c r="BU38" s="49" t="s">
        <v>723</v>
      </c>
      <c r="BV38" s="49"/>
      <c r="BW38" s="49"/>
      <c r="BX38" s="49"/>
      <c r="BY38" s="49"/>
      <c r="BZ38" s="49" t="s">
        <v>732</v>
      </c>
      <c r="CA38" s="49"/>
      <c r="CB38" s="49"/>
      <c r="CC38" s="54"/>
      <c r="CD38" s="47" t="s">
        <v>238</v>
      </c>
      <c r="CE38" s="47"/>
      <c r="CF38" s="47"/>
      <c r="CG38" s="73"/>
      <c r="CH38" s="73"/>
    </row>
    <row r="39" spans="1:86" ht="14.25" customHeight="1">
      <c r="A39" s="500" t="s">
        <v>338</v>
      </c>
      <c r="B39" s="507" t="s">
        <v>857</v>
      </c>
      <c r="C39" s="508" t="s">
        <v>22</v>
      </c>
      <c r="D39" s="507" t="s">
        <v>7</v>
      </c>
      <c r="E39" s="509" t="s">
        <v>1229</v>
      </c>
      <c r="F39" s="507" t="s">
        <v>842</v>
      </c>
      <c r="G39" s="507" t="s">
        <v>761</v>
      </c>
      <c r="H39" s="503" t="s">
        <v>761</v>
      </c>
      <c r="I39" s="503" t="s">
        <v>1202</v>
      </c>
      <c r="J39" s="504" t="s">
        <v>766</v>
      </c>
      <c r="K39" s="155"/>
      <c r="BA39" s="54"/>
      <c r="BB39" s="54"/>
      <c r="BC39" s="54"/>
      <c r="BD39" s="49" t="s">
        <v>459</v>
      </c>
      <c r="BE39" s="54"/>
      <c r="BF39" s="54"/>
      <c r="BG39" s="54"/>
      <c r="BH39" s="54" t="s">
        <v>653</v>
      </c>
      <c r="BI39" s="54"/>
      <c r="BJ39" s="54"/>
      <c r="BK39" s="54"/>
      <c r="BL39" s="54"/>
      <c r="BM39" s="138" t="s">
        <v>513</v>
      </c>
      <c r="BN39" s="54"/>
      <c r="BO39" s="54"/>
      <c r="BP39" s="54"/>
      <c r="BQ39" s="54"/>
      <c r="BR39" s="54"/>
      <c r="BS39" s="54"/>
      <c r="BT39" s="54"/>
      <c r="BU39" s="49" t="s">
        <v>724</v>
      </c>
      <c r="BV39" s="49"/>
      <c r="BW39" s="49"/>
      <c r="BX39" s="49"/>
      <c r="BY39" s="49"/>
      <c r="BZ39" s="49" t="s">
        <v>743</v>
      </c>
      <c r="CA39" s="49"/>
      <c r="CB39" s="49"/>
      <c r="CC39" s="54"/>
      <c r="CD39" s="47" t="s">
        <v>239</v>
      </c>
      <c r="CE39" s="47"/>
      <c r="CF39" s="47"/>
      <c r="CG39" s="73"/>
      <c r="CH39" s="73"/>
    </row>
    <row r="40" spans="1:86" ht="14.25" customHeight="1">
      <c r="A40" s="500" t="s">
        <v>338</v>
      </c>
      <c r="B40" s="507" t="s">
        <v>857</v>
      </c>
      <c r="C40" s="508" t="s">
        <v>22</v>
      </c>
      <c r="D40" s="507" t="s">
        <v>7</v>
      </c>
      <c r="E40" s="509" t="s">
        <v>1242</v>
      </c>
      <c r="F40" s="507" t="s">
        <v>842</v>
      </c>
      <c r="G40" s="507" t="s">
        <v>761</v>
      </c>
      <c r="H40" s="503" t="s">
        <v>761</v>
      </c>
      <c r="I40" s="503" t="s">
        <v>1202</v>
      </c>
      <c r="J40" s="504" t="s">
        <v>766</v>
      </c>
      <c r="K40" s="155"/>
      <c r="BA40" s="54" t="s">
        <v>433</v>
      </c>
      <c r="BB40" s="54"/>
      <c r="BC40" s="54"/>
      <c r="BD40" s="49" t="s">
        <v>460</v>
      </c>
      <c r="BE40" s="54"/>
      <c r="BF40" s="54"/>
      <c r="BG40" s="54"/>
      <c r="BH40" s="54" t="s">
        <v>654</v>
      </c>
      <c r="BI40" s="54"/>
      <c r="BJ40" s="54"/>
      <c r="BK40" s="54"/>
      <c r="BL40" s="54"/>
      <c r="BM40" s="138" t="s">
        <v>514</v>
      </c>
      <c r="BN40" s="54"/>
      <c r="BO40" s="54"/>
      <c r="BP40" s="54"/>
      <c r="BQ40" s="54"/>
      <c r="BR40" s="54"/>
      <c r="BS40" s="54"/>
      <c r="BT40" s="54"/>
      <c r="BU40" s="49" t="s">
        <v>725</v>
      </c>
      <c r="BV40" s="49"/>
      <c r="BW40" s="49"/>
      <c r="BX40" s="49"/>
      <c r="BY40" s="49"/>
      <c r="BZ40" s="49" t="s">
        <v>733</v>
      </c>
      <c r="CA40" s="49"/>
      <c r="CB40" s="49"/>
      <c r="CC40" s="54"/>
      <c r="CD40" s="54"/>
      <c r="CE40" s="54"/>
      <c r="CF40" s="54"/>
      <c r="CG40" s="54"/>
      <c r="CH40" s="54"/>
    </row>
    <row r="41" spans="1:86" ht="14.25" customHeight="1">
      <c r="A41" s="500" t="s">
        <v>338</v>
      </c>
      <c r="B41" s="507" t="s">
        <v>857</v>
      </c>
      <c r="C41" s="508" t="s">
        <v>22</v>
      </c>
      <c r="D41" s="507" t="s">
        <v>7</v>
      </c>
      <c r="E41" s="509" t="s">
        <v>1243</v>
      </c>
      <c r="F41" s="507" t="s">
        <v>842</v>
      </c>
      <c r="G41" s="507" t="s">
        <v>761</v>
      </c>
      <c r="H41" s="503" t="s">
        <v>761</v>
      </c>
      <c r="I41" s="503" t="s">
        <v>1202</v>
      </c>
      <c r="J41" s="504" t="s">
        <v>766</v>
      </c>
      <c r="K41" s="155"/>
      <c r="BA41" s="54" t="s">
        <v>40</v>
      </c>
      <c r="BB41" s="54"/>
      <c r="BC41" s="54"/>
      <c r="BD41" s="49" t="s">
        <v>461</v>
      </c>
      <c r="BE41" s="54"/>
      <c r="BF41" s="54"/>
      <c r="BG41" s="54"/>
      <c r="BH41" s="54" t="s">
        <v>655</v>
      </c>
      <c r="BI41" s="54"/>
      <c r="BJ41" s="54"/>
      <c r="BK41" s="54"/>
      <c r="BL41" s="54"/>
      <c r="BM41" s="138" t="s">
        <v>515</v>
      </c>
      <c r="BN41" s="54"/>
      <c r="BO41" s="54"/>
      <c r="BP41" s="54"/>
      <c r="BQ41" s="54"/>
      <c r="BR41" s="54"/>
      <c r="BS41" s="54"/>
      <c r="BT41" s="54"/>
      <c r="BU41" s="49" t="s">
        <v>707</v>
      </c>
      <c r="BV41" s="49"/>
      <c r="BW41" s="49"/>
      <c r="BX41" s="49"/>
      <c r="BY41" s="49"/>
      <c r="BZ41" s="49" t="s">
        <v>735</v>
      </c>
      <c r="CA41" s="49"/>
      <c r="CB41" s="49"/>
      <c r="CC41" s="54"/>
      <c r="CD41" s="54"/>
      <c r="CE41" s="54"/>
      <c r="CF41" s="54"/>
      <c r="CG41" s="54"/>
      <c r="CH41" s="54"/>
    </row>
    <row r="42" spans="1:86" ht="14.25" customHeight="1">
      <c r="A42" s="500" t="s">
        <v>338</v>
      </c>
      <c r="B42" s="507" t="s">
        <v>857</v>
      </c>
      <c r="C42" s="508" t="s">
        <v>22</v>
      </c>
      <c r="D42" s="507" t="s">
        <v>7</v>
      </c>
      <c r="E42" s="509" t="s">
        <v>94</v>
      </c>
      <c r="F42" s="507" t="s">
        <v>842</v>
      </c>
      <c r="G42" s="507" t="s">
        <v>761</v>
      </c>
      <c r="H42" s="503" t="s">
        <v>761</v>
      </c>
      <c r="I42" s="503" t="s">
        <v>1202</v>
      </c>
      <c r="J42" s="504" t="s">
        <v>766</v>
      </c>
      <c r="K42" s="155"/>
      <c r="BA42" s="54" t="s">
        <v>24</v>
      </c>
      <c r="BB42" s="54"/>
      <c r="BC42" s="54"/>
      <c r="BD42" s="49" t="s">
        <v>462</v>
      </c>
      <c r="BE42" s="54"/>
      <c r="BF42" s="54"/>
      <c r="BG42" s="54"/>
      <c r="BH42" s="54" t="s">
        <v>656</v>
      </c>
      <c r="BI42" s="54"/>
      <c r="BJ42" s="54"/>
      <c r="BK42" s="54"/>
      <c r="BL42" s="54"/>
      <c r="BM42" s="138" t="s">
        <v>516</v>
      </c>
      <c r="BN42" s="54"/>
      <c r="BO42" s="54"/>
      <c r="BP42" s="54"/>
      <c r="BQ42" s="54"/>
      <c r="BR42" s="54"/>
      <c r="BS42" s="54"/>
      <c r="BT42" s="54"/>
      <c r="BU42" s="49" t="s">
        <v>708</v>
      </c>
      <c r="BV42" s="49"/>
      <c r="BW42" s="49"/>
      <c r="BX42" s="49"/>
      <c r="BY42" s="49"/>
      <c r="BZ42" s="49" t="s">
        <v>461</v>
      </c>
      <c r="CA42" s="49"/>
      <c r="CB42" s="49"/>
      <c r="CC42" s="54"/>
      <c r="CD42" s="54"/>
      <c r="CE42" s="54"/>
      <c r="CF42" s="54"/>
      <c r="CG42" s="54"/>
      <c r="CH42" s="54"/>
    </row>
    <row r="43" spans="1:86" ht="14.25" customHeight="1">
      <c r="A43" s="500" t="s">
        <v>338</v>
      </c>
      <c r="B43" s="507" t="s">
        <v>857</v>
      </c>
      <c r="C43" s="508" t="s">
        <v>22</v>
      </c>
      <c r="D43" s="507" t="s">
        <v>7</v>
      </c>
      <c r="E43" s="509" t="s">
        <v>1244</v>
      </c>
      <c r="F43" s="507" t="s">
        <v>842</v>
      </c>
      <c r="G43" s="507" t="s">
        <v>761</v>
      </c>
      <c r="H43" s="503" t="s">
        <v>761</v>
      </c>
      <c r="I43" s="503" t="s">
        <v>1202</v>
      </c>
      <c r="J43" s="504" t="s">
        <v>766</v>
      </c>
      <c r="K43" s="155"/>
      <c r="BA43" s="54" t="s">
        <v>421</v>
      </c>
      <c r="BB43" s="54"/>
      <c r="BC43" s="54"/>
      <c r="BD43" s="49" t="s">
        <v>463</v>
      </c>
      <c r="BE43" s="54"/>
      <c r="BF43" s="54"/>
      <c r="BG43" s="54"/>
      <c r="BH43" s="54" t="s">
        <v>657</v>
      </c>
      <c r="BI43" s="54"/>
      <c r="BJ43" s="54"/>
      <c r="BK43" s="54"/>
      <c r="BL43" s="54"/>
      <c r="BM43" s="138" t="s">
        <v>517</v>
      </c>
      <c r="BN43" s="54"/>
      <c r="BO43" s="54"/>
      <c r="BP43" s="54"/>
      <c r="BQ43" s="54"/>
      <c r="BR43" s="54"/>
      <c r="BS43" s="54"/>
      <c r="BT43" s="54"/>
      <c r="BU43" s="49" t="s">
        <v>710</v>
      </c>
      <c r="BV43" s="49"/>
      <c r="BW43" s="49"/>
      <c r="BX43" s="49"/>
      <c r="BY43" s="49"/>
      <c r="BZ43" s="49" t="s">
        <v>736</v>
      </c>
      <c r="CA43" s="49"/>
      <c r="CB43" s="49"/>
      <c r="CC43" s="54"/>
      <c r="CD43" s="54"/>
      <c r="CE43" s="54"/>
      <c r="CF43" s="54"/>
      <c r="CG43" s="54"/>
      <c r="CH43" s="54"/>
    </row>
    <row r="44" spans="1:86" ht="14.25" customHeight="1">
      <c r="A44" s="500" t="s">
        <v>338</v>
      </c>
      <c r="B44" s="507" t="s">
        <v>1245</v>
      </c>
      <c r="C44" s="508" t="s">
        <v>22</v>
      </c>
      <c r="D44" s="507" t="s">
        <v>7</v>
      </c>
      <c r="E44" s="509" t="s">
        <v>1246</v>
      </c>
      <c r="F44" s="507" t="s">
        <v>846</v>
      </c>
      <c r="G44" s="507" t="s">
        <v>761</v>
      </c>
      <c r="H44" s="503" t="s">
        <v>761</v>
      </c>
      <c r="I44" s="503" t="s">
        <v>1202</v>
      </c>
      <c r="J44" s="504" t="s">
        <v>766</v>
      </c>
      <c r="K44" s="155"/>
      <c r="BA44" s="54"/>
      <c r="BB44" s="54"/>
      <c r="BC44" s="54"/>
      <c r="BD44" s="54" t="s">
        <v>449</v>
      </c>
      <c r="BE44" s="54"/>
      <c r="BF44" s="54"/>
      <c r="BG44" s="54"/>
      <c r="BH44" s="54" t="s">
        <v>658</v>
      </c>
      <c r="BI44" s="54"/>
      <c r="BJ44" s="54"/>
      <c r="BK44" s="54"/>
      <c r="BL44" s="54"/>
      <c r="BM44" s="138" t="s">
        <v>518</v>
      </c>
      <c r="BN44" s="54"/>
      <c r="BO44" s="54"/>
      <c r="BP44" s="54"/>
      <c r="BQ44" s="54"/>
      <c r="BR44" s="54"/>
      <c r="BS44" s="54"/>
      <c r="BT44" s="54"/>
      <c r="BU44" s="49" t="s">
        <v>711</v>
      </c>
      <c r="BV44" s="49"/>
      <c r="BW44" s="49"/>
      <c r="BX44" s="49"/>
      <c r="BY44" s="49"/>
      <c r="BZ44" s="54"/>
      <c r="CA44" s="49"/>
      <c r="CB44" s="49"/>
      <c r="CC44" s="54"/>
      <c r="CD44" s="54"/>
      <c r="CE44" s="54"/>
      <c r="CF44" s="54"/>
      <c r="CG44" s="54"/>
      <c r="CH44" s="54"/>
    </row>
    <row r="45" spans="1:86" ht="14.25" customHeight="1">
      <c r="A45" s="500" t="s">
        <v>338</v>
      </c>
      <c r="B45" s="507" t="s">
        <v>1245</v>
      </c>
      <c r="C45" s="508" t="s">
        <v>22</v>
      </c>
      <c r="D45" s="507" t="s">
        <v>7</v>
      </c>
      <c r="E45" s="509" t="s">
        <v>5</v>
      </c>
      <c r="F45" s="507" t="s">
        <v>846</v>
      </c>
      <c r="G45" s="507" t="s">
        <v>761</v>
      </c>
      <c r="H45" s="503" t="s">
        <v>761</v>
      </c>
      <c r="I45" s="503" t="s">
        <v>1202</v>
      </c>
      <c r="J45" s="504" t="s">
        <v>766</v>
      </c>
      <c r="K45" s="154"/>
      <c r="BA45" s="54"/>
      <c r="BB45" s="54"/>
      <c r="BC45" s="54"/>
      <c r="BD45" s="54"/>
      <c r="BE45" s="54"/>
      <c r="BF45" s="54"/>
      <c r="BG45" s="54"/>
      <c r="BH45" s="54" t="s">
        <v>114</v>
      </c>
      <c r="BI45" s="54"/>
      <c r="BJ45" s="54"/>
      <c r="BK45" s="54"/>
      <c r="BL45" s="54"/>
      <c r="BM45" s="138" t="s">
        <v>519</v>
      </c>
      <c r="BN45" s="54"/>
      <c r="BO45" s="54"/>
      <c r="BP45" s="54"/>
      <c r="BQ45" s="54"/>
      <c r="BR45" s="54"/>
      <c r="BS45" s="54"/>
      <c r="BT45" s="54"/>
      <c r="BU45" s="54"/>
      <c r="BV45" s="49"/>
      <c r="BW45" s="49"/>
      <c r="BX45" s="49"/>
      <c r="BY45" s="49"/>
      <c r="BZ45" s="54"/>
      <c r="CA45" s="49"/>
      <c r="CB45" s="49"/>
      <c r="CC45" s="54"/>
      <c r="CD45" s="54"/>
      <c r="CE45" s="54"/>
      <c r="CF45" s="54"/>
      <c r="CG45" s="54"/>
      <c r="CH45" s="54"/>
    </row>
    <row r="46" spans="1:86" ht="14.25" customHeight="1">
      <c r="A46" s="500" t="s">
        <v>338</v>
      </c>
      <c r="B46" s="507" t="s">
        <v>1247</v>
      </c>
      <c r="C46" s="508" t="s">
        <v>22</v>
      </c>
      <c r="D46" s="507" t="s">
        <v>7</v>
      </c>
      <c r="E46" s="509" t="s">
        <v>1231</v>
      </c>
      <c r="F46" s="507" t="s">
        <v>842</v>
      </c>
      <c r="G46" s="507" t="s">
        <v>761</v>
      </c>
      <c r="H46" s="503" t="s">
        <v>761</v>
      </c>
      <c r="I46" s="503" t="s">
        <v>1202</v>
      </c>
      <c r="J46" s="504" t="s">
        <v>766</v>
      </c>
      <c r="K46" s="154"/>
      <c r="BA46" s="134" t="s">
        <v>305</v>
      </c>
      <c r="BB46" s="54"/>
      <c r="BC46" s="54"/>
      <c r="BD46" s="54"/>
      <c r="BE46" s="54"/>
      <c r="BF46" s="54"/>
      <c r="BG46" s="54"/>
      <c r="BH46" s="54" t="s">
        <v>115</v>
      </c>
      <c r="BI46" s="54"/>
      <c r="BJ46" s="54"/>
      <c r="BK46" s="54"/>
      <c r="BL46" s="54"/>
      <c r="BM46" s="138" t="s">
        <v>520</v>
      </c>
      <c r="BN46" s="54"/>
      <c r="BO46" s="54"/>
      <c r="BP46" s="54"/>
      <c r="BQ46" s="54"/>
      <c r="BR46" s="54"/>
      <c r="BS46" s="54"/>
      <c r="BT46" s="54"/>
      <c r="BU46" s="54"/>
      <c r="BV46" s="49"/>
      <c r="BW46" s="49"/>
      <c r="BX46" s="49"/>
      <c r="BY46" s="49"/>
      <c r="BZ46" s="49"/>
      <c r="CA46" s="49"/>
      <c r="CB46" s="49"/>
      <c r="CC46" s="54"/>
      <c r="CD46" s="54"/>
      <c r="CE46" s="54"/>
      <c r="CF46" s="54"/>
      <c r="CG46" s="54"/>
      <c r="CH46" s="54"/>
    </row>
    <row r="47" spans="1:86" ht="14.25" customHeight="1">
      <c r="A47" s="500" t="s">
        <v>338</v>
      </c>
      <c r="B47" s="507" t="s">
        <v>512</v>
      </c>
      <c r="C47" s="508" t="s">
        <v>22</v>
      </c>
      <c r="D47" s="507" t="s">
        <v>7</v>
      </c>
      <c r="E47" s="509" t="s">
        <v>1231</v>
      </c>
      <c r="F47" s="507" t="s">
        <v>842</v>
      </c>
      <c r="G47" s="507" t="s">
        <v>761</v>
      </c>
      <c r="H47" s="503" t="s">
        <v>761</v>
      </c>
      <c r="I47" s="503" t="s">
        <v>1202</v>
      </c>
      <c r="J47" s="504" t="s">
        <v>766</v>
      </c>
      <c r="K47" s="154"/>
      <c r="BA47" s="54" t="s">
        <v>7</v>
      </c>
      <c r="BB47" s="54"/>
      <c r="BC47" s="54"/>
      <c r="BD47" s="134" t="s">
        <v>290</v>
      </c>
      <c r="BE47" s="54"/>
      <c r="BF47" s="54"/>
      <c r="BG47" s="54"/>
      <c r="BH47" s="54" t="s">
        <v>116</v>
      </c>
      <c r="BI47" s="54"/>
      <c r="BJ47" s="54"/>
      <c r="BK47" s="54"/>
      <c r="BL47" s="54"/>
      <c r="BM47" s="138" t="s">
        <v>521</v>
      </c>
      <c r="BN47" s="54"/>
      <c r="BO47" s="54"/>
      <c r="BP47" s="54"/>
      <c r="BQ47" s="54"/>
      <c r="BR47" s="54"/>
      <c r="BS47" s="54"/>
      <c r="BT47" s="54"/>
      <c r="BU47" s="49"/>
      <c r="BV47" s="49"/>
      <c r="BW47" s="49"/>
      <c r="BX47" s="49"/>
      <c r="BY47" s="49"/>
      <c r="BZ47" s="49"/>
      <c r="CA47" s="49"/>
      <c r="CB47" s="49"/>
      <c r="CC47" s="54"/>
      <c r="CD47" s="54"/>
      <c r="CE47" s="54"/>
      <c r="CF47" s="54"/>
      <c r="CG47" s="54"/>
      <c r="CH47" s="54"/>
    </row>
    <row r="48" spans="1:86" ht="14.25" customHeight="1">
      <c r="A48" s="500" t="s">
        <v>338</v>
      </c>
      <c r="B48" s="507" t="s">
        <v>1248</v>
      </c>
      <c r="C48" s="508" t="s">
        <v>22</v>
      </c>
      <c r="D48" s="507" t="s">
        <v>7</v>
      </c>
      <c r="E48" s="509" t="s">
        <v>1249</v>
      </c>
      <c r="F48" s="507" t="s">
        <v>846</v>
      </c>
      <c r="G48" s="507" t="s">
        <v>761</v>
      </c>
      <c r="H48" s="503" t="s">
        <v>761</v>
      </c>
      <c r="I48" s="503" t="s">
        <v>1202</v>
      </c>
      <c r="J48" s="504" t="s">
        <v>766</v>
      </c>
      <c r="K48" s="154"/>
      <c r="BA48" s="54" t="s">
        <v>99</v>
      </c>
      <c r="BB48" s="54"/>
      <c r="BC48" s="54"/>
      <c r="BD48" s="54" t="s">
        <v>464</v>
      </c>
      <c r="BE48" s="54"/>
      <c r="BF48" s="54"/>
      <c r="BG48" s="54"/>
      <c r="BH48" s="54"/>
      <c r="BI48" s="54"/>
      <c r="BJ48" s="54"/>
      <c r="BK48" s="54"/>
      <c r="BL48" s="54"/>
      <c r="BM48" s="138" t="s">
        <v>522</v>
      </c>
      <c r="BN48" s="54"/>
      <c r="BO48" s="54"/>
      <c r="BP48" s="54"/>
      <c r="BQ48" s="54"/>
      <c r="BR48" s="54"/>
      <c r="BS48" s="54"/>
      <c r="BT48" s="54"/>
      <c r="BU48" s="54"/>
      <c r="BV48" s="49"/>
      <c r="BW48" s="49"/>
      <c r="BX48" s="49"/>
      <c r="BY48" s="49"/>
      <c r="BZ48" s="49"/>
      <c r="CA48" s="49"/>
      <c r="CB48" s="49"/>
      <c r="CC48" s="54"/>
      <c r="CD48" s="54"/>
      <c r="CE48" s="54"/>
      <c r="CF48" s="54"/>
      <c r="CG48" s="54"/>
      <c r="CH48" s="54"/>
    </row>
    <row r="49" spans="1:86" ht="14.25" customHeight="1">
      <c r="A49" s="500" t="s">
        <v>338</v>
      </c>
      <c r="B49" s="507" t="s">
        <v>1248</v>
      </c>
      <c r="C49" s="508" t="s">
        <v>22</v>
      </c>
      <c r="D49" s="507" t="s">
        <v>7</v>
      </c>
      <c r="E49" s="509" t="s">
        <v>1250</v>
      </c>
      <c r="F49" s="507" t="s">
        <v>846</v>
      </c>
      <c r="G49" s="507" t="s">
        <v>761</v>
      </c>
      <c r="H49" s="503" t="s">
        <v>761</v>
      </c>
      <c r="I49" s="503" t="s">
        <v>1202</v>
      </c>
      <c r="J49" s="504" t="s">
        <v>766</v>
      </c>
      <c r="K49" s="155"/>
      <c r="BA49" s="54" t="s">
        <v>211</v>
      </c>
      <c r="BB49" s="54"/>
      <c r="BC49" s="54"/>
      <c r="BD49" s="54" t="s">
        <v>465</v>
      </c>
      <c r="BE49" s="54"/>
      <c r="BF49" s="54"/>
      <c r="BG49" s="54"/>
      <c r="BH49" s="54"/>
      <c r="BI49" s="54"/>
      <c r="BJ49" s="54"/>
      <c r="BK49" s="54"/>
      <c r="BL49" s="54"/>
      <c r="BM49" s="138" t="s">
        <v>523</v>
      </c>
      <c r="BN49" s="54"/>
      <c r="BO49" s="54"/>
      <c r="BP49" s="54"/>
      <c r="BQ49" s="54"/>
      <c r="BR49" s="54"/>
      <c r="BS49" s="54"/>
      <c r="BT49" s="54"/>
      <c r="BU49" s="54"/>
      <c r="BV49" s="49"/>
      <c r="BW49" s="49"/>
      <c r="BX49" s="49"/>
      <c r="BY49" s="49"/>
      <c r="BZ49" s="49"/>
      <c r="CA49" s="49"/>
      <c r="CB49" s="49"/>
      <c r="CC49" s="54"/>
      <c r="CD49" s="54"/>
      <c r="CE49" s="54"/>
      <c r="CF49" s="54"/>
      <c r="CG49" s="54"/>
      <c r="CH49" s="54"/>
    </row>
    <row r="50" spans="1:86" ht="14.25" customHeight="1">
      <c r="A50" s="500" t="s">
        <v>338</v>
      </c>
      <c r="B50" s="507" t="s">
        <v>514</v>
      </c>
      <c r="C50" s="508" t="s">
        <v>22</v>
      </c>
      <c r="D50" s="507" t="s">
        <v>7</v>
      </c>
      <c r="E50" s="509" t="s">
        <v>1251</v>
      </c>
      <c r="F50" s="507" t="s">
        <v>846</v>
      </c>
      <c r="G50" s="507" t="s">
        <v>761</v>
      </c>
      <c r="H50" s="503" t="s">
        <v>761</v>
      </c>
      <c r="I50" s="503" t="s">
        <v>1202</v>
      </c>
      <c r="J50" s="504" t="s">
        <v>766</v>
      </c>
      <c r="K50" s="155"/>
      <c r="BA50" s="54" t="s">
        <v>423</v>
      </c>
      <c r="BB50" s="54"/>
      <c r="BC50" s="54"/>
      <c r="BD50" s="54" t="s">
        <v>466</v>
      </c>
      <c r="BE50" s="54"/>
      <c r="BF50" s="54"/>
      <c r="BG50" s="54"/>
      <c r="BH50" s="54"/>
      <c r="BI50" s="54"/>
      <c r="BJ50" s="54"/>
      <c r="BK50" s="54"/>
      <c r="BL50" s="54"/>
      <c r="BM50" s="138" t="s">
        <v>524</v>
      </c>
      <c r="BN50" s="54"/>
      <c r="BO50" s="54"/>
      <c r="BP50" s="54"/>
      <c r="BQ50" s="54"/>
      <c r="BR50" s="54"/>
      <c r="BS50" s="54"/>
      <c r="BT50" s="54"/>
      <c r="BU50" s="54"/>
      <c r="BV50" s="49"/>
      <c r="BW50" s="49"/>
      <c r="BX50" s="49"/>
      <c r="BY50" s="49"/>
      <c r="BZ50" s="49"/>
      <c r="CA50" s="49"/>
      <c r="CB50" s="49"/>
      <c r="CC50" s="54"/>
      <c r="CD50" s="54"/>
      <c r="CE50" s="54"/>
      <c r="CF50" s="54"/>
      <c r="CG50" s="54"/>
      <c r="CH50" s="54"/>
    </row>
    <row r="51" spans="1:86" ht="14.25" customHeight="1">
      <c r="A51" s="500" t="s">
        <v>338</v>
      </c>
      <c r="B51" s="507" t="s">
        <v>1252</v>
      </c>
      <c r="C51" s="508" t="s">
        <v>22</v>
      </c>
      <c r="D51" s="507" t="s">
        <v>7</v>
      </c>
      <c r="E51" s="509" t="s">
        <v>1253</v>
      </c>
      <c r="F51" s="507" t="s">
        <v>842</v>
      </c>
      <c r="G51" s="507" t="s">
        <v>761</v>
      </c>
      <c r="H51" s="503" t="s">
        <v>761</v>
      </c>
      <c r="I51" s="503" t="s">
        <v>1202</v>
      </c>
      <c r="J51" s="504" t="s">
        <v>766</v>
      </c>
      <c r="K51" s="155"/>
      <c r="BA51" s="54" t="s">
        <v>424</v>
      </c>
      <c r="BB51" s="54"/>
      <c r="BC51" s="54"/>
      <c r="BD51" s="54"/>
      <c r="BE51" s="54"/>
      <c r="BF51" s="54"/>
      <c r="BG51" s="54"/>
      <c r="BH51" s="54"/>
      <c r="BI51" s="54"/>
      <c r="BJ51" s="54"/>
      <c r="BK51" s="54"/>
      <c r="BL51" s="54"/>
      <c r="BM51" s="138" t="s">
        <v>93</v>
      </c>
      <c r="BN51" s="54"/>
      <c r="BO51" s="54"/>
      <c r="BP51" s="54"/>
      <c r="BQ51" s="54"/>
      <c r="BR51" s="54"/>
      <c r="BS51" s="54"/>
      <c r="BT51" s="54"/>
      <c r="BU51" s="54"/>
      <c r="BV51" s="49"/>
      <c r="BW51" s="49"/>
      <c r="BX51" s="49"/>
      <c r="BY51" s="49"/>
      <c r="BZ51" s="49"/>
      <c r="CA51" s="49"/>
      <c r="CB51" s="49"/>
      <c r="CC51" s="54"/>
      <c r="CD51" s="54"/>
      <c r="CE51" s="54"/>
      <c r="CF51" s="54"/>
      <c r="CG51" s="54"/>
      <c r="CH51" s="54"/>
    </row>
    <row r="52" spans="1:86" ht="14.25" customHeight="1">
      <c r="A52" s="500" t="s">
        <v>338</v>
      </c>
      <c r="B52" s="507" t="s">
        <v>1252</v>
      </c>
      <c r="C52" s="508" t="s">
        <v>22</v>
      </c>
      <c r="D52" s="507" t="s">
        <v>7</v>
      </c>
      <c r="E52" s="509" t="s">
        <v>1254</v>
      </c>
      <c r="F52" s="507" t="s">
        <v>842</v>
      </c>
      <c r="G52" s="507" t="s">
        <v>761</v>
      </c>
      <c r="H52" s="503" t="s">
        <v>761</v>
      </c>
      <c r="I52" s="503" t="s">
        <v>1202</v>
      </c>
      <c r="J52" s="504" t="s">
        <v>766</v>
      </c>
      <c r="K52" s="155"/>
      <c r="BA52" s="54" t="s">
        <v>276</v>
      </c>
      <c r="BB52" s="54"/>
      <c r="BC52" s="54"/>
      <c r="BD52" s="54"/>
      <c r="BE52" s="54"/>
      <c r="BF52" s="54"/>
      <c r="BG52" s="54"/>
      <c r="BH52" s="54"/>
      <c r="BI52" s="54"/>
      <c r="BJ52" s="54"/>
      <c r="BK52" s="54"/>
      <c r="BL52" s="54"/>
      <c r="BM52" s="138" t="s">
        <v>525</v>
      </c>
      <c r="BN52" s="54"/>
      <c r="BO52" s="54"/>
      <c r="BP52" s="54"/>
      <c r="BQ52" s="54"/>
      <c r="BR52" s="54"/>
      <c r="BS52" s="54"/>
      <c r="BT52" s="54"/>
      <c r="BU52" s="54"/>
      <c r="BV52" s="54"/>
      <c r="BW52" s="54"/>
      <c r="BX52" s="54"/>
      <c r="BY52" s="54"/>
      <c r="BZ52" s="54"/>
      <c r="CA52" s="54"/>
      <c r="CB52" s="54"/>
      <c r="CC52" s="54"/>
      <c r="CD52" s="54"/>
      <c r="CE52" s="54"/>
      <c r="CF52" s="54"/>
      <c r="CG52" s="54"/>
      <c r="CH52" s="54"/>
    </row>
    <row r="53" spans="1:86" ht="14.25" customHeight="1">
      <c r="A53" s="500" t="s">
        <v>338</v>
      </c>
      <c r="B53" s="507" t="s">
        <v>1255</v>
      </c>
      <c r="C53" s="508" t="s">
        <v>22</v>
      </c>
      <c r="D53" s="507" t="s">
        <v>7</v>
      </c>
      <c r="E53" s="509" t="s">
        <v>1256</v>
      </c>
      <c r="F53" s="507" t="s">
        <v>846</v>
      </c>
      <c r="G53" s="507" t="s">
        <v>761</v>
      </c>
      <c r="H53" s="503" t="s">
        <v>761</v>
      </c>
      <c r="I53" s="503" t="s">
        <v>1202</v>
      </c>
      <c r="J53" s="504" t="s">
        <v>766</v>
      </c>
      <c r="K53" s="155"/>
      <c r="BA53" s="54" t="s">
        <v>425</v>
      </c>
      <c r="BB53" s="54"/>
      <c r="BC53" s="54"/>
      <c r="BD53" s="54"/>
      <c r="BE53" s="54"/>
      <c r="BF53" s="54"/>
      <c r="BG53" s="54"/>
      <c r="BH53" s="54"/>
      <c r="BI53" s="54"/>
      <c r="BJ53" s="54"/>
      <c r="BK53" s="54"/>
      <c r="BL53" s="54"/>
      <c r="BM53" s="138" t="s">
        <v>526</v>
      </c>
      <c r="BN53" s="54"/>
      <c r="BO53" s="54"/>
      <c r="BP53" s="54"/>
      <c r="BQ53" s="54"/>
      <c r="BR53" s="54"/>
      <c r="BS53" s="54"/>
      <c r="BT53" s="54"/>
      <c r="BU53" s="54"/>
      <c r="BV53" s="54"/>
      <c r="BW53" s="54"/>
      <c r="BX53" s="54"/>
      <c r="BY53" s="54"/>
      <c r="BZ53" s="54"/>
      <c r="CA53" s="54"/>
      <c r="CB53" s="54"/>
      <c r="CC53" s="54"/>
      <c r="CD53" s="54"/>
      <c r="CE53" s="54"/>
      <c r="CF53" s="54"/>
      <c r="CG53" s="54"/>
      <c r="CH53" s="54"/>
    </row>
    <row r="54" spans="1:86" ht="14.25" customHeight="1">
      <c r="A54" s="500" t="s">
        <v>338</v>
      </c>
      <c r="B54" s="507" t="s">
        <v>864</v>
      </c>
      <c r="C54" s="508" t="s">
        <v>22</v>
      </c>
      <c r="D54" s="507" t="s">
        <v>7</v>
      </c>
      <c r="E54" s="509" t="s">
        <v>1257</v>
      </c>
      <c r="F54" s="507" t="s">
        <v>842</v>
      </c>
      <c r="G54" s="507" t="s">
        <v>761</v>
      </c>
      <c r="H54" s="503" t="s">
        <v>761</v>
      </c>
      <c r="I54" s="503" t="s">
        <v>1202</v>
      </c>
      <c r="J54" s="504" t="s">
        <v>766</v>
      </c>
      <c r="K54" s="155"/>
      <c r="BA54" s="54" t="s">
        <v>426</v>
      </c>
      <c r="BB54" s="54"/>
      <c r="BC54" s="54"/>
      <c r="BD54" s="54"/>
      <c r="BE54" s="54"/>
      <c r="BF54" s="54"/>
      <c r="BG54" s="54"/>
      <c r="BH54" s="54"/>
      <c r="BI54" s="54"/>
      <c r="BJ54" s="54"/>
      <c r="BK54" s="54"/>
      <c r="BL54" s="54"/>
      <c r="BM54" s="138" t="s">
        <v>527</v>
      </c>
      <c r="BN54" s="54"/>
      <c r="BO54" s="54"/>
      <c r="BP54" s="54"/>
      <c r="BQ54" s="54"/>
      <c r="BR54" s="54"/>
      <c r="BS54" s="54"/>
      <c r="BT54" s="54"/>
      <c r="BU54" s="54"/>
      <c r="BV54" s="54"/>
      <c r="BW54" s="54"/>
      <c r="BX54" s="54"/>
      <c r="BY54" s="54"/>
      <c r="BZ54" s="54"/>
      <c r="CA54" s="54"/>
      <c r="CB54" s="54"/>
      <c r="CC54" s="54"/>
      <c r="CD54" s="54"/>
      <c r="CE54" s="54"/>
      <c r="CF54" s="54"/>
      <c r="CG54" s="54"/>
      <c r="CH54" s="54"/>
    </row>
    <row r="55" spans="1:86" ht="14.25" customHeight="1">
      <c r="A55" s="500" t="s">
        <v>338</v>
      </c>
      <c r="B55" s="507" t="s">
        <v>864</v>
      </c>
      <c r="C55" s="508" t="s">
        <v>22</v>
      </c>
      <c r="D55" s="507" t="s">
        <v>211</v>
      </c>
      <c r="E55" s="509" t="s">
        <v>1258</v>
      </c>
      <c r="F55" s="507" t="s">
        <v>842</v>
      </c>
      <c r="G55" s="507" t="s">
        <v>761</v>
      </c>
      <c r="H55" s="503" t="s">
        <v>761</v>
      </c>
      <c r="I55" s="503" t="s">
        <v>1202</v>
      </c>
      <c r="J55" s="504" t="s">
        <v>766</v>
      </c>
      <c r="K55" s="155"/>
      <c r="BA55" s="54" t="s">
        <v>427</v>
      </c>
      <c r="BB55" s="54"/>
      <c r="BC55" s="54"/>
      <c r="BD55" s="54"/>
      <c r="BE55" s="54"/>
      <c r="BF55" s="54"/>
      <c r="BG55" s="54"/>
      <c r="BH55" s="54"/>
      <c r="BI55" s="54"/>
      <c r="BJ55" s="54"/>
      <c r="BK55" s="54"/>
      <c r="BL55" s="54"/>
      <c r="BM55" s="138" t="s">
        <v>528</v>
      </c>
      <c r="BN55" s="54"/>
      <c r="BO55" s="54"/>
      <c r="BP55" s="54"/>
      <c r="BQ55" s="54"/>
      <c r="BR55" s="54"/>
      <c r="BS55" s="54"/>
      <c r="BT55" s="54"/>
      <c r="BU55" s="54"/>
      <c r="BV55" s="54"/>
      <c r="BW55" s="54"/>
      <c r="BX55" s="54"/>
      <c r="BY55" s="54"/>
      <c r="BZ55" s="54"/>
      <c r="CA55" s="54"/>
      <c r="CB55" s="54"/>
      <c r="CC55" s="54"/>
      <c r="CD55" s="54"/>
      <c r="CE55" s="54"/>
      <c r="CF55" s="54"/>
      <c r="CG55" s="54"/>
      <c r="CH55" s="54"/>
    </row>
    <row r="56" spans="1:86" ht="14.25" customHeight="1">
      <c r="A56" s="500" t="s">
        <v>338</v>
      </c>
      <c r="B56" s="507" t="s">
        <v>864</v>
      </c>
      <c r="C56" s="508" t="s">
        <v>22</v>
      </c>
      <c r="D56" s="507" t="s">
        <v>211</v>
      </c>
      <c r="E56" s="509" t="s">
        <v>1259</v>
      </c>
      <c r="F56" s="507" t="s">
        <v>842</v>
      </c>
      <c r="G56" s="507" t="s">
        <v>761</v>
      </c>
      <c r="H56" s="503" t="s">
        <v>761</v>
      </c>
      <c r="I56" s="503" t="s">
        <v>1202</v>
      </c>
      <c r="J56" s="504" t="s">
        <v>766</v>
      </c>
      <c r="K56" s="155"/>
      <c r="BA56" s="54" t="s">
        <v>428</v>
      </c>
      <c r="BB56" s="54"/>
      <c r="BC56" s="54"/>
      <c r="BD56" s="54"/>
      <c r="BE56" s="54"/>
      <c r="BF56" s="54"/>
      <c r="BG56" s="54"/>
      <c r="BH56" s="54"/>
      <c r="BI56" s="54"/>
      <c r="BJ56" s="54"/>
      <c r="BK56" s="54"/>
      <c r="BL56" s="54"/>
      <c r="BM56" s="138" t="s">
        <v>529</v>
      </c>
      <c r="BN56" s="54"/>
      <c r="BO56" s="54"/>
      <c r="BP56" s="54"/>
      <c r="BQ56" s="54"/>
      <c r="BR56" s="54"/>
      <c r="BS56" s="54"/>
      <c r="BT56" s="54"/>
      <c r="BU56" s="54"/>
      <c r="BV56" s="54"/>
      <c r="BW56" s="54"/>
      <c r="BX56" s="54"/>
      <c r="BY56" s="54"/>
      <c r="BZ56" s="54"/>
      <c r="CA56" s="54"/>
      <c r="CB56" s="54"/>
      <c r="CC56" s="54"/>
      <c r="CD56" s="54"/>
      <c r="CE56" s="54"/>
      <c r="CF56" s="54"/>
      <c r="CG56" s="54"/>
      <c r="CH56" s="54"/>
    </row>
    <row r="57" spans="1:86" ht="14.25" customHeight="1">
      <c r="A57" s="500" t="s">
        <v>338</v>
      </c>
      <c r="B57" s="507" t="s">
        <v>864</v>
      </c>
      <c r="C57" s="508" t="s">
        <v>22</v>
      </c>
      <c r="D57" s="507" t="s">
        <v>211</v>
      </c>
      <c r="E57" s="509" t="s">
        <v>1260</v>
      </c>
      <c r="F57" s="507" t="s">
        <v>842</v>
      </c>
      <c r="G57" s="507" t="s">
        <v>761</v>
      </c>
      <c r="H57" s="503" t="s">
        <v>761</v>
      </c>
      <c r="I57" s="503" t="s">
        <v>1202</v>
      </c>
      <c r="J57" s="504" t="s">
        <v>766</v>
      </c>
      <c r="K57" s="155"/>
      <c r="BA57" s="54" t="s">
        <v>429</v>
      </c>
      <c r="BB57" s="54"/>
      <c r="BC57" s="54"/>
      <c r="BD57" s="54"/>
      <c r="BE57" s="54"/>
      <c r="BF57" s="54"/>
      <c r="BG57" s="54"/>
      <c r="BH57" s="54"/>
      <c r="BI57" s="54"/>
      <c r="BJ57" s="54"/>
      <c r="BK57" s="54"/>
      <c r="BL57" s="54"/>
      <c r="BM57" s="138" t="s">
        <v>530</v>
      </c>
      <c r="BN57" s="54"/>
      <c r="BO57" s="54"/>
      <c r="BP57" s="54"/>
      <c r="BQ57" s="54"/>
      <c r="BR57" s="54"/>
      <c r="BS57" s="54"/>
      <c r="BT57" s="54"/>
      <c r="BU57" s="54"/>
      <c r="BV57" s="54"/>
      <c r="BW57" s="54"/>
      <c r="BX57" s="54"/>
      <c r="BY57" s="54"/>
      <c r="BZ57" s="54"/>
      <c r="CA57" s="54"/>
      <c r="CB57" s="54"/>
      <c r="CC57" s="54"/>
      <c r="CD57" s="54"/>
      <c r="CE57" s="54"/>
      <c r="CF57" s="54"/>
      <c r="CG57" s="54"/>
      <c r="CH57" s="54"/>
    </row>
    <row r="58" spans="1:86" ht="14.25" customHeight="1">
      <c r="A58" s="500" t="s">
        <v>338</v>
      </c>
      <c r="B58" s="507" t="s">
        <v>864</v>
      </c>
      <c r="C58" s="508" t="s">
        <v>22</v>
      </c>
      <c r="D58" s="507" t="s">
        <v>211</v>
      </c>
      <c r="E58" s="509" t="s">
        <v>1261</v>
      </c>
      <c r="F58" s="507" t="s">
        <v>846</v>
      </c>
      <c r="G58" s="507" t="s">
        <v>761</v>
      </c>
      <c r="H58" s="503" t="s">
        <v>761</v>
      </c>
      <c r="I58" s="503" t="s">
        <v>1202</v>
      </c>
      <c r="J58" s="504" t="s">
        <v>766</v>
      </c>
      <c r="K58" s="154"/>
      <c r="BA58" s="54" t="s">
        <v>430</v>
      </c>
      <c r="BB58" s="54"/>
      <c r="BC58" s="54"/>
      <c r="BD58" s="54"/>
      <c r="BE58" s="54"/>
      <c r="BF58" s="54"/>
      <c r="BG58" s="54"/>
      <c r="BH58" s="54"/>
      <c r="BI58" s="54"/>
      <c r="BJ58" s="54"/>
      <c r="BK58" s="54"/>
      <c r="BL58" s="54"/>
      <c r="BM58" s="138" t="s">
        <v>531</v>
      </c>
      <c r="BN58" s="54"/>
      <c r="BO58" s="54"/>
      <c r="BP58" s="54"/>
      <c r="BQ58" s="54"/>
      <c r="BR58" s="54"/>
      <c r="BS58" s="54"/>
      <c r="BT58" s="54"/>
      <c r="BU58" s="54"/>
      <c r="BV58" s="54"/>
      <c r="BW58" s="54"/>
      <c r="BX58" s="54"/>
      <c r="BY58" s="54"/>
      <c r="BZ58" s="54"/>
      <c r="CA58" s="54"/>
      <c r="CB58" s="54"/>
      <c r="CC58" s="54"/>
      <c r="CD58" s="54"/>
      <c r="CE58" s="54"/>
      <c r="CF58" s="54"/>
      <c r="CG58" s="54"/>
      <c r="CH58" s="54"/>
    </row>
    <row r="59" spans="1:86" ht="14.25" customHeight="1">
      <c r="A59" s="500" t="s">
        <v>338</v>
      </c>
      <c r="B59" s="507" t="s">
        <v>864</v>
      </c>
      <c r="C59" s="508" t="s">
        <v>22</v>
      </c>
      <c r="D59" s="507" t="s">
        <v>211</v>
      </c>
      <c r="E59" s="509" t="s">
        <v>1262</v>
      </c>
      <c r="F59" s="507" t="s">
        <v>842</v>
      </c>
      <c r="G59" s="507" t="s">
        <v>761</v>
      </c>
      <c r="H59" s="503" t="s">
        <v>761</v>
      </c>
      <c r="I59" s="503" t="s">
        <v>1202</v>
      </c>
      <c r="J59" s="504" t="s">
        <v>766</v>
      </c>
      <c r="K59" s="154"/>
      <c r="BA59" s="54" t="s">
        <v>431</v>
      </c>
      <c r="BB59" s="54"/>
      <c r="BC59" s="54"/>
      <c r="BD59" s="54"/>
      <c r="BE59" s="54"/>
      <c r="BF59" s="54"/>
      <c r="BG59" s="54"/>
      <c r="BH59" s="54"/>
      <c r="BI59" s="54"/>
      <c r="BJ59" s="54"/>
      <c r="BK59" s="54"/>
      <c r="BL59" s="54"/>
      <c r="BM59" s="138" t="s">
        <v>532</v>
      </c>
      <c r="BN59" s="54"/>
      <c r="BO59" s="54"/>
      <c r="BP59" s="54"/>
      <c r="BQ59" s="54"/>
      <c r="BR59" s="54"/>
      <c r="BS59" s="54"/>
      <c r="BT59" s="54"/>
      <c r="BU59" s="54"/>
      <c r="BV59" s="54"/>
      <c r="BW59" s="54"/>
      <c r="BX59" s="54"/>
      <c r="BY59" s="54"/>
      <c r="BZ59" s="54"/>
      <c r="CA59" s="54"/>
      <c r="CB59" s="54"/>
      <c r="CC59" s="54"/>
      <c r="CD59" s="54"/>
      <c r="CE59" s="54"/>
      <c r="CF59" s="54"/>
      <c r="CG59" s="54"/>
      <c r="CH59" s="54"/>
    </row>
    <row r="60" spans="1:86" ht="14.25" customHeight="1">
      <c r="A60" s="500" t="s">
        <v>338</v>
      </c>
      <c r="B60" s="507" t="s">
        <v>868</v>
      </c>
      <c r="C60" s="508" t="s">
        <v>22</v>
      </c>
      <c r="D60" s="507" t="s">
        <v>7</v>
      </c>
      <c r="E60" s="509" t="s">
        <v>932</v>
      </c>
      <c r="F60" s="507" t="s">
        <v>846</v>
      </c>
      <c r="G60" s="507" t="s">
        <v>761</v>
      </c>
      <c r="H60" s="503" t="s">
        <v>761</v>
      </c>
      <c r="I60" s="503" t="s">
        <v>1202</v>
      </c>
      <c r="J60" s="504" t="s">
        <v>766</v>
      </c>
      <c r="K60" s="154"/>
      <c r="BA60" s="54"/>
      <c r="BB60" s="54"/>
      <c r="BC60" s="54"/>
      <c r="BD60" s="54"/>
      <c r="BE60" s="54"/>
      <c r="BF60" s="54"/>
      <c r="BG60" s="54"/>
      <c r="BH60" s="54"/>
      <c r="BI60" s="54"/>
      <c r="BJ60" s="54"/>
      <c r="BK60" s="54"/>
      <c r="BL60" s="54"/>
      <c r="BM60" s="138" t="s">
        <v>533</v>
      </c>
      <c r="BN60" s="54"/>
      <c r="BO60" s="54"/>
      <c r="BP60" s="54"/>
      <c r="BQ60" s="54"/>
      <c r="BR60" s="54"/>
      <c r="BS60" s="54"/>
      <c r="BT60" s="54"/>
      <c r="BU60" s="54"/>
      <c r="BV60" s="54"/>
      <c r="BW60" s="54"/>
      <c r="BX60" s="54"/>
      <c r="BY60" s="54"/>
      <c r="BZ60" s="54"/>
      <c r="CA60" s="54"/>
      <c r="CB60" s="54"/>
      <c r="CC60" s="54"/>
      <c r="CD60" s="54"/>
      <c r="CE60" s="54"/>
      <c r="CF60" s="54"/>
      <c r="CG60" s="54"/>
      <c r="CH60" s="54"/>
    </row>
    <row r="61" spans="1:86" ht="14.25" customHeight="1">
      <c r="A61" s="500" t="s">
        <v>338</v>
      </c>
      <c r="B61" s="507" t="s">
        <v>868</v>
      </c>
      <c r="C61" s="508" t="s">
        <v>22</v>
      </c>
      <c r="D61" s="507" t="s">
        <v>211</v>
      </c>
      <c r="E61" s="509" t="s">
        <v>1260</v>
      </c>
      <c r="F61" s="507" t="s">
        <v>846</v>
      </c>
      <c r="G61" s="507" t="s">
        <v>761</v>
      </c>
      <c r="H61" s="503" t="s">
        <v>761</v>
      </c>
      <c r="I61" s="503" t="s">
        <v>1202</v>
      </c>
      <c r="J61" s="504" t="s">
        <v>766</v>
      </c>
      <c r="K61" s="154"/>
      <c r="BA61" s="54"/>
      <c r="BB61" s="54"/>
      <c r="BC61" s="54"/>
      <c r="BD61" s="54"/>
      <c r="BE61" s="54"/>
      <c r="BF61" s="54"/>
      <c r="BG61" s="54"/>
      <c r="BH61" s="54"/>
      <c r="BI61" s="54"/>
      <c r="BJ61" s="54"/>
      <c r="BK61" s="54"/>
      <c r="BL61" s="54"/>
      <c r="BM61" s="138" t="s">
        <v>534</v>
      </c>
      <c r="BN61" s="54"/>
      <c r="BO61" s="54"/>
      <c r="BP61" s="54"/>
      <c r="BQ61" s="54"/>
      <c r="BR61" s="54"/>
      <c r="BS61" s="54"/>
      <c r="BT61" s="54"/>
      <c r="BU61" s="54"/>
      <c r="BV61" s="54"/>
      <c r="BW61" s="54"/>
      <c r="BX61" s="54"/>
      <c r="BY61" s="54"/>
      <c r="BZ61" s="54"/>
      <c r="CA61" s="54"/>
      <c r="CB61" s="54"/>
      <c r="CC61" s="54"/>
      <c r="CD61" s="54"/>
      <c r="CE61" s="54"/>
      <c r="CF61" s="54"/>
      <c r="CG61" s="54"/>
      <c r="CH61" s="54"/>
    </row>
    <row r="62" spans="1:86" ht="14.25" customHeight="1">
      <c r="A62" s="500" t="s">
        <v>338</v>
      </c>
      <c r="B62" s="507" t="s">
        <v>1263</v>
      </c>
      <c r="C62" s="508" t="s">
        <v>22</v>
      </c>
      <c r="D62" s="507" t="s">
        <v>7</v>
      </c>
      <c r="E62" s="509" t="s">
        <v>1231</v>
      </c>
      <c r="F62" s="507" t="s">
        <v>846</v>
      </c>
      <c r="G62" s="507" t="s">
        <v>761</v>
      </c>
      <c r="H62" s="503" t="s">
        <v>761</v>
      </c>
      <c r="I62" s="503" t="s">
        <v>1202</v>
      </c>
      <c r="J62" s="504" t="s">
        <v>766</v>
      </c>
      <c r="K62" s="155"/>
      <c r="BA62" s="150" t="s">
        <v>767</v>
      </c>
      <c r="BB62" s="54"/>
      <c r="BC62" s="54"/>
      <c r="BD62" s="54"/>
      <c r="BE62" s="54"/>
      <c r="BF62" s="54"/>
      <c r="BG62" s="54"/>
      <c r="BH62" s="54"/>
      <c r="BI62" s="54"/>
      <c r="BJ62" s="54"/>
      <c r="BK62" s="54"/>
      <c r="BL62" s="54"/>
      <c r="BM62" s="138" t="s">
        <v>663</v>
      </c>
      <c r="BN62" s="54"/>
      <c r="BO62" s="54"/>
      <c r="BP62" s="54"/>
      <c r="BQ62" s="54"/>
      <c r="BR62" s="54"/>
      <c r="BS62" s="54"/>
      <c r="BT62" s="54"/>
      <c r="BU62" s="54"/>
      <c r="BV62" s="54"/>
      <c r="BW62" s="54"/>
      <c r="BX62" s="54"/>
      <c r="BY62" s="54"/>
      <c r="BZ62" s="54"/>
      <c r="CA62" s="54"/>
      <c r="CB62" s="54"/>
      <c r="CC62" s="54"/>
      <c r="CD62" s="54"/>
      <c r="CE62" s="54"/>
      <c r="CF62" s="54"/>
      <c r="CG62" s="54"/>
      <c r="CH62" s="54"/>
    </row>
    <row r="63" spans="1:86" ht="14.25" customHeight="1">
      <c r="A63" s="500" t="s">
        <v>338</v>
      </c>
      <c r="B63" s="507" t="s">
        <v>1264</v>
      </c>
      <c r="C63" s="508" t="s">
        <v>22</v>
      </c>
      <c r="D63" s="507" t="s">
        <v>211</v>
      </c>
      <c r="E63" s="509" t="s">
        <v>1265</v>
      </c>
      <c r="F63" s="507" t="s">
        <v>842</v>
      </c>
      <c r="G63" s="507" t="s">
        <v>761</v>
      </c>
      <c r="H63" s="503" t="s">
        <v>761</v>
      </c>
      <c r="I63" s="503" t="s">
        <v>1202</v>
      </c>
      <c r="J63" s="504" t="s">
        <v>766</v>
      </c>
      <c r="K63" s="155"/>
      <c r="BA63" s="151" t="s">
        <v>768</v>
      </c>
      <c r="BB63" s="54"/>
      <c r="BC63" s="54"/>
      <c r="BD63" s="54"/>
      <c r="BE63" s="54"/>
      <c r="BF63" s="54"/>
      <c r="BG63" s="54"/>
      <c r="BH63" s="54"/>
      <c r="BI63" s="54"/>
      <c r="BJ63" s="54"/>
      <c r="BK63" s="54"/>
      <c r="BL63" s="54"/>
      <c r="BM63" s="139" t="s">
        <v>535</v>
      </c>
      <c r="BN63" s="54"/>
      <c r="BO63" s="54"/>
      <c r="BP63" s="54"/>
      <c r="BQ63" s="54"/>
      <c r="BR63" s="54"/>
      <c r="BS63" s="54"/>
      <c r="BT63" s="54"/>
      <c r="BU63" s="54"/>
      <c r="BV63" s="54"/>
      <c r="BW63" s="54"/>
      <c r="BX63" s="54"/>
      <c r="BY63" s="54"/>
      <c r="BZ63" s="54"/>
      <c r="CA63" s="54"/>
      <c r="CB63" s="54"/>
      <c r="CC63" s="54"/>
      <c r="CD63" s="54"/>
      <c r="CE63" s="54"/>
      <c r="CF63" s="54"/>
      <c r="CG63" s="54"/>
      <c r="CH63" s="54"/>
    </row>
    <row r="64" spans="1:86" ht="14.25" customHeight="1">
      <c r="A64" s="500" t="s">
        <v>338</v>
      </c>
      <c r="B64" s="507" t="s">
        <v>1264</v>
      </c>
      <c r="C64" s="508" t="s">
        <v>22</v>
      </c>
      <c r="D64" s="507" t="s">
        <v>211</v>
      </c>
      <c r="E64" s="509" t="s">
        <v>1259</v>
      </c>
      <c r="F64" s="507" t="s">
        <v>842</v>
      </c>
      <c r="G64" s="507" t="s">
        <v>761</v>
      </c>
      <c r="H64" s="503" t="s">
        <v>761</v>
      </c>
      <c r="I64" s="503" t="s">
        <v>1202</v>
      </c>
      <c r="J64" s="504" t="s">
        <v>766</v>
      </c>
      <c r="K64" s="155"/>
      <c r="BA64" s="152" t="s">
        <v>210</v>
      </c>
      <c r="BB64" s="54"/>
      <c r="BC64" s="54"/>
      <c r="BD64" s="54"/>
      <c r="BE64" s="54"/>
      <c r="BF64" s="54"/>
      <c r="BG64" s="54"/>
      <c r="BH64" s="54"/>
      <c r="BI64" s="54"/>
      <c r="BJ64" s="54"/>
      <c r="BK64" s="54"/>
      <c r="BL64" s="54"/>
      <c r="BM64" s="138" t="s">
        <v>536</v>
      </c>
      <c r="BN64" s="54"/>
      <c r="BO64" s="54"/>
      <c r="BP64" s="54"/>
      <c r="BQ64" s="54"/>
      <c r="BR64" s="54"/>
      <c r="BS64" s="54"/>
      <c r="BT64" s="54"/>
      <c r="BU64" s="54"/>
      <c r="BV64" s="54"/>
      <c r="BW64" s="54"/>
      <c r="BX64" s="54"/>
      <c r="BY64" s="54"/>
      <c r="BZ64" s="54"/>
      <c r="CA64" s="54"/>
      <c r="CB64" s="54"/>
      <c r="CC64" s="54"/>
      <c r="CD64" s="54"/>
      <c r="CE64" s="54"/>
      <c r="CF64" s="54"/>
      <c r="CG64" s="54"/>
      <c r="CH64" s="54"/>
    </row>
    <row r="65" spans="1:86" ht="14.25" customHeight="1">
      <c r="A65" s="500" t="s">
        <v>338</v>
      </c>
      <c r="B65" s="507" t="s">
        <v>1266</v>
      </c>
      <c r="C65" s="508" t="s">
        <v>22</v>
      </c>
      <c r="D65" s="507" t="s">
        <v>7</v>
      </c>
      <c r="E65" s="509" t="s">
        <v>1231</v>
      </c>
      <c r="F65" s="507" t="s">
        <v>846</v>
      </c>
      <c r="G65" s="507" t="s">
        <v>761</v>
      </c>
      <c r="H65" s="503" t="s">
        <v>761</v>
      </c>
      <c r="I65" s="503" t="s">
        <v>1202</v>
      </c>
      <c r="J65" s="504" t="s">
        <v>766</v>
      </c>
      <c r="K65" s="155"/>
      <c r="BA65" s="152" t="s">
        <v>825</v>
      </c>
      <c r="BB65" s="54"/>
      <c r="BC65" s="54"/>
      <c r="BD65" s="54"/>
      <c r="BE65" s="54"/>
      <c r="BF65" s="54"/>
      <c r="BG65" s="54"/>
      <c r="BH65" s="54"/>
      <c r="BI65" s="54"/>
      <c r="BJ65" s="54"/>
      <c r="BK65" s="54"/>
      <c r="BL65" s="54"/>
      <c r="BM65" s="138" t="s">
        <v>537</v>
      </c>
      <c r="BN65" s="54"/>
      <c r="BO65" s="54"/>
      <c r="BP65" s="54"/>
      <c r="BQ65" s="54"/>
      <c r="BR65" s="54"/>
      <c r="BS65" s="54"/>
      <c r="BT65" s="54"/>
      <c r="BU65" s="54"/>
      <c r="BV65" s="54"/>
      <c r="BW65" s="54"/>
      <c r="BX65" s="54"/>
      <c r="BY65" s="54"/>
      <c r="BZ65" s="54"/>
      <c r="CA65" s="54"/>
      <c r="CB65" s="54"/>
      <c r="CC65" s="54"/>
      <c r="CD65" s="54"/>
      <c r="CE65" s="54"/>
      <c r="CF65" s="54"/>
      <c r="CG65" s="54"/>
      <c r="CH65" s="54"/>
    </row>
    <row r="66" spans="1:86" ht="14.25" customHeight="1">
      <c r="A66" s="500" t="s">
        <v>338</v>
      </c>
      <c r="B66" s="507" t="s">
        <v>1267</v>
      </c>
      <c r="C66" s="508" t="s">
        <v>22</v>
      </c>
      <c r="D66" s="507" t="s">
        <v>7</v>
      </c>
      <c r="E66" s="509" t="s">
        <v>1231</v>
      </c>
      <c r="F66" s="507" t="s">
        <v>842</v>
      </c>
      <c r="G66" s="507" t="s">
        <v>761</v>
      </c>
      <c r="H66" s="503" t="s">
        <v>761</v>
      </c>
      <c r="I66" s="503" t="s">
        <v>1202</v>
      </c>
      <c r="J66" s="504" t="s">
        <v>766</v>
      </c>
      <c r="K66" s="155"/>
      <c r="BA66" s="152" t="s">
        <v>826</v>
      </c>
      <c r="BB66" s="54"/>
      <c r="BC66" s="54"/>
      <c r="BD66" s="54"/>
      <c r="BE66" s="54"/>
      <c r="BF66" s="54"/>
      <c r="BG66" s="54"/>
      <c r="BH66" s="54"/>
      <c r="BI66" s="54"/>
      <c r="BJ66" s="54"/>
      <c r="BK66" s="54"/>
      <c r="BL66" s="54"/>
      <c r="BM66" s="138" t="s">
        <v>538</v>
      </c>
      <c r="BN66" s="54"/>
      <c r="BO66" s="54"/>
      <c r="BP66" s="54"/>
      <c r="BQ66" s="54"/>
      <c r="BR66" s="54"/>
      <c r="BS66" s="54"/>
      <c r="BT66" s="54"/>
      <c r="BU66" s="54"/>
      <c r="BV66" s="54"/>
      <c r="BW66" s="54"/>
      <c r="BX66" s="54"/>
      <c r="BY66" s="54"/>
      <c r="BZ66" s="54"/>
      <c r="CA66" s="54"/>
      <c r="CB66" s="54"/>
      <c r="CC66" s="54"/>
      <c r="CD66" s="54"/>
      <c r="CE66" s="54"/>
      <c r="CF66" s="54"/>
      <c r="CG66" s="54"/>
      <c r="CH66" s="54"/>
    </row>
    <row r="67" spans="1:86" ht="14.25" customHeight="1">
      <c r="A67" s="500" t="s">
        <v>338</v>
      </c>
      <c r="B67" s="507" t="s">
        <v>539</v>
      </c>
      <c r="C67" s="508" t="s">
        <v>22</v>
      </c>
      <c r="D67" s="507" t="s">
        <v>7</v>
      </c>
      <c r="E67" s="509" t="s">
        <v>1268</v>
      </c>
      <c r="F67" s="507" t="s">
        <v>846</v>
      </c>
      <c r="G67" s="507" t="s">
        <v>761</v>
      </c>
      <c r="H67" s="503" t="s">
        <v>761</v>
      </c>
      <c r="I67" s="503" t="s">
        <v>1202</v>
      </c>
      <c r="J67" s="504" t="s">
        <v>766</v>
      </c>
      <c r="K67" s="155"/>
      <c r="BA67" s="152" t="s">
        <v>63</v>
      </c>
      <c r="BB67" s="54"/>
      <c r="BC67" s="54"/>
      <c r="BD67" s="54"/>
      <c r="BE67" s="54"/>
      <c r="BF67" s="54"/>
      <c r="BG67" s="54"/>
      <c r="BH67" s="54"/>
      <c r="BI67" s="54"/>
      <c r="BJ67" s="54"/>
      <c r="BK67" s="54"/>
      <c r="BL67" s="54"/>
      <c r="BM67" s="138" t="s">
        <v>539</v>
      </c>
      <c r="BN67" s="54"/>
      <c r="BO67" s="54"/>
      <c r="BP67" s="54"/>
      <c r="BQ67" s="54"/>
      <c r="BR67" s="54"/>
      <c r="BS67" s="54"/>
      <c r="BT67" s="54"/>
      <c r="BU67" s="54"/>
      <c r="BV67" s="54"/>
      <c r="BW67" s="54"/>
      <c r="BX67" s="54"/>
      <c r="BY67" s="54"/>
      <c r="BZ67" s="54"/>
      <c r="CA67" s="54"/>
      <c r="CB67" s="54"/>
      <c r="CC67" s="54"/>
      <c r="CD67" s="54"/>
      <c r="CE67" s="54"/>
      <c r="CF67" s="54"/>
      <c r="CG67" s="54"/>
      <c r="CH67" s="54"/>
    </row>
    <row r="68" spans="1:86" ht="14.25" customHeight="1">
      <c r="A68" s="500" t="s">
        <v>338</v>
      </c>
      <c r="B68" s="507" t="s">
        <v>1269</v>
      </c>
      <c r="C68" s="508" t="s">
        <v>22</v>
      </c>
      <c r="D68" s="507" t="s">
        <v>7</v>
      </c>
      <c r="E68" s="509" t="s">
        <v>1270</v>
      </c>
      <c r="F68" s="507" t="s">
        <v>842</v>
      </c>
      <c r="G68" s="507" t="s">
        <v>761</v>
      </c>
      <c r="H68" s="503" t="s">
        <v>761</v>
      </c>
      <c r="I68" s="503" t="s">
        <v>1202</v>
      </c>
      <c r="J68" s="504" t="s">
        <v>766</v>
      </c>
      <c r="K68" s="155"/>
      <c r="BA68" s="152" t="s">
        <v>827</v>
      </c>
      <c r="BB68" s="54"/>
      <c r="BC68" s="54"/>
      <c r="BD68" s="54"/>
      <c r="BE68" s="54"/>
      <c r="BF68" s="54"/>
      <c r="BG68" s="54"/>
      <c r="BH68" s="54"/>
      <c r="BI68" s="54"/>
      <c r="BJ68" s="54"/>
      <c r="BK68" s="54"/>
      <c r="BL68" s="54"/>
      <c r="BM68" s="138" t="s">
        <v>540</v>
      </c>
      <c r="BN68" s="54"/>
      <c r="BO68" s="54"/>
      <c r="BP68" s="54"/>
      <c r="BQ68" s="54"/>
      <c r="BR68" s="54"/>
      <c r="BS68" s="54"/>
      <c r="BT68" s="54"/>
      <c r="BU68" s="54"/>
      <c r="BV68" s="54"/>
      <c r="BW68" s="54"/>
      <c r="BX68" s="54"/>
      <c r="BY68" s="54"/>
      <c r="BZ68" s="54"/>
      <c r="CA68" s="54"/>
      <c r="CB68" s="54"/>
      <c r="CC68" s="54"/>
      <c r="CD68" s="54"/>
      <c r="CE68" s="54"/>
      <c r="CF68" s="54"/>
      <c r="CG68" s="54"/>
      <c r="CH68" s="54"/>
    </row>
    <row r="69" spans="1:86" ht="14.25" customHeight="1">
      <c r="A69" s="500" t="s">
        <v>338</v>
      </c>
      <c r="B69" s="507" t="s">
        <v>1271</v>
      </c>
      <c r="C69" s="508" t="s">
        <v>22</v>
      </c>
      <c r="D69" s="507" t="s">
        <v>7</v>
      </c>
      <c r="E69" s="509" t="s">
        <v>1272</v>
      </c>
      <c r="F69" s="507" t="s">
        <v>842</v>
      </c>
      <c r="G69" s="507" t="s">
        <v>761</v>
      </c>
      <c r="H69" s="503" t="s">
        <v>761</v>
      </c>
      <c r="I69" s="503" t="s">
        <v>1202</v>
      </c>
      <c r="J69" s="504" t="s">
        <v>766</v>
      </c>
      <c r="K69" s="155"/>
      <c r="BA69" s="151" t="s">
        <v>769</v>
      </c>
      <c r="BB69" s="54"/>
      <c r="BC69" s="54"/>
      <c r="BD69" s="54"/>
      <c r="BE69" s="54"/>
      <c r="BF69" s="54"/>
      <c r="BG69" s="54"/>
      <c r="BH69" s="54"/>
      <c r="BI69" s="54"/>
      <c r="BJ69" s="54"/>
      <c r="BK69" s="54"/>
      <c r="BL69" s="54"/>
      <c r="BM69" s="138" t="s">
        <v>541</v>
      </c>
      <c r="BN69" s="54"/>
      <c r="BO69" s="54"/>
      <c r="BP69" s="54"/>
      <c r="BQ69" s="54"/>
      <c r="BR69" s="54"/>
      <c r="BS69" s="54"/>
      <c r="BT69" s="54"/>
      <c r="BU69" s="54"/>
      <c r="BV69" s="54"/>
      <c r="BW69" s="54"/>
      <c r="BX69" s="54"/>
      <c r="BY69" s="54"/>
      <c r="BZ69" s="54"/>
      <c r="CA69" s="54"/>
      <c r="CB69" s="54"/>
      <c r="CC69" s="54"/>
      <c r="CD69" s="54"/>
      <c r="CE69" s="54"/>
      <c r="CF69" s="54"/>
      <c r="CG69" s="54"/>
      <c r="CH69" s="54"/>
    </row>
    <row r="70" spans="1:86" ht="14.25" customHeight="1">
      <c r="A70" s="500" t="s">
        <v>338</v>
      </c>
      <c r="B70" s="507" t="s">
        <v>1273</v>
      </c>
      <c r="C70" s="508" t="s">
        <v>22</v>
      </c>
      <c r="D70" s="507" t="s">
        <v>211</v>
      </c>
      <c r="E70" s="509" t="s">
        <v>1265</v>
      </c>
      <c r="F70" s="507" t="s">
        <v>846</v>
      </c>
      <c r="G70" s="507" t="s">
        <v>761</v>
      </c>
      <c r="H70" s="503" t="s">
        <v>761</v>
      </c>
      <c r="I70" s="503" t="s">
        <v>1202</v>
      </c>
      <c r="J70" s="504" t="s">
        <v>766</v>
      </c>
      <c r="K70" s="155"/>
      <c r="BA70" t="s">
        <v>770</v>
      </c>
      <c r="BB70" s="54"/>
      <c r="BC70" s="54"/>
      <c r="BD70" s="54"/>
      <c r="BE70" s="54"/>
      <c r="BF70" s="54"/>
      <c r="BG70" s="54"/>
      <c r="BH70" s="54"/>
      <c r="BI70" s="54"/>
      <c r="BJ70" s="54"/>
      <c r="BK70" s="54"/>
      <c r="BL70" s="54"/>
      <c r="BM70" s="138" t="s">
        <v>542</v>
      </c>
      <c r="BN70" s="54"/>
      <c r="BO70" s="54"/>
      <c r="BP70" s="54"/>
      <c r="BQ70" s="54"/>
      <c r="BR70" s="54"/>
      <c r="BS70" s="54"/>
      <c r="BT70" s="54"/>
      <c r="BU70" s="54"/>
      <c r="BV70" s="54"/>
      <c r="BW70" s="54"/>
      <c r="BX70" s="54"/>
      <c r="BY70" s="54"/>
      <c r="BZ70" s="54"/>
      <c r="CA70" s="54"/>
      <c r="CB70" s="54"/>
      <c r="CC70" s="54"/>
      <c r="CD70" s="54"/>
      <c r="CE70" s="54"/>
      <c r="CF70" s="54"/>
      <c r="CG70" s="54"/>
      <c r="CH70" s="54"/>
    </row>
    <row r="71" spans="1:86" ht="14.25" customHeight="1">
      <c r="A71" s="500" t="s">
        <v>338</v>
      </c>
      <c r="B71" s="507" t="s">
        <v>546</v>
      </c>
      <c r="C71" s="508" t="s">
        <v>22</v>
      </c>
      <c r="D71" s="507" t="s">
        <v>7</v>
      </c>
      <c r="E71" s="509" t="s">
        <v>1274</v>
      </c>
      <c r="F71" s="507" t="s">
        <v>846</v>
      </c>
      <c r="G71" s="507" t="s">
        <v>761</v>
      </c>
      <c r="H71" s="503" t="s">
        <v>761</v>
      </c>
      <c r="I71" s="503" t="s">
        <v>1202</v>
      </c>
      <c r="J71" s="504" t="s">
        <v>766</v>
      </c>
      <c r="K71" s="154"/>
      <c r="BA71" t="s">
        <v>771</v>
      </c>
      <c r="BB71" s="54"/>
      <c r="BC71" s="54"/>
      <c r="BD71" s="54"/>
      <c r="BE71" s="54"/>
      <c r="BF71" s="54"/>
      <c r="BG71" s="54"/>
      <c r="BH71" s="54"/>
      <c r="BI71" s="54"/>
      <c r="BJ71" s="54"/>
      <c r="BK71" s="54"/>
      <c r="BL71" s="54"/>
      <c r="BM71" s="138" t="s">
        <v>543</v>
      </c>
      <c r="BN71" s="54"/>
      <c r="BO71" s="54"/>
      <c r="BP71" s="54"/>
      <c r="BQ71" s="54"/>
      <c r="BR71" s="54"/>
      <c r="BS71" s="54"/>
      <c r="BT71" s="54"/>
      <c r="BU71" s="54"/>
      <c r="BV71" s="54"/>
      <c r="BW71" s="54"/>
      <c r="BX71" s="54"/>
      <c r="BY71" s="54"/>
      <c r="BZ71" s="54"/>
      <c r="CA71" s="54"/>
      <c r="CB71" s="54"/>
      <c r="CC71" s="54"/>
      <c r="CD71" s="54"/>
      <c r="CE71" s="54"/>
      <c r="CF71" s="54"/>
      <c r="CG71" s="54"/>
      <c r="CH71" s="54"/>
    </row>
    <row r="72" spans="1:86" ht="14.25" customHeight="1">
      <c r="A72" s="500" t="s">
        <v>338</v>
      </c>
      <c r="B72" s="507" t="s">
        <v>1275</v>
      </c>
      <c r="C72" s="508" t="s">
        <v>22</v>
      </c>
      <c r="D72" s="507" t="s">
        <v>7</v>
      </c>
      <c r="E72" s="509" t="s">
        <v>1276</v>
      </c>
      <c r="F72" s="507" t="s">
        <v>846</v>
      </c>
      <c r="G72" s="507" t="s">
        <v>761</v>
      </c>
      <c r="H72" s="503" t="s">
        <v>761</v>
      </c>
      <c r="I72" s="503" t="s">
        <v>1202</v>
      </c>
      <c r="J72" s="504" t="s">
        <v>766</v>
      </c>
      <c r="K72" s="154"/>
      <c r="BA72" t="s">
        <v>772</v>
      </c>
      <c r="BB72" s="54"/>
      <c r="BC72" s="54"/>
      <c r="BD72" s="54"/>
      <c r="BE72" s="54"/>
      <c r="BF72" s="54"/>
      <c r="BG72" s="54"/>
      <c r="BH72" s="54"/>
      <c r="BI72" s="54"/>
      <c r="BJ72" s="54"/>
      <c r="BK72" s="54"/>
      <c r="BL72" s="54"/>
      <c r="BM72" s="138" t="s">
        <v>544</v>
      </c>
      <c r="BN72" s="54"/>
      <c r="BO72" s="54"/>
      <c r="BP72" s="54"/>
      <c r="BQ72" s="54"/>
      <c r="BR72" s="54"/>
      <c r="BS72" s="54"/>
      <c r="BT72" s="54"/>
      <c r="BU72" s="54"/>
      <c r="BV72" s="54"/>
      <c r="BW72" s="54"/>
      <c r="BX72" s="54"/>
      <c r="BY72" s="54"/>
      <c r="BZ72" s="54"/>
      <c r="CA72" s="54"/>
      <c r="CB72" s="54"/>
      <c r="CC72" s="54"/>
      <c r="CD72" s="54"/>
      <c r="CE72" s="54"/>
      <c r="CF72" s="54"/>
      <c r="CG72" s="54"/>
      <c r="CH72" s="54"/>
    </row>
    <row r="73" spans="1:86" ht="14.25" customHeight="1">
      <c r="A73" s="500" t="s">
        <v>338</v>
      </c>
      <c r="B73" s="507" t="s">
        <v>1275</v>
      </c>
      <c r="C73" s="508" t="s">
        <v>22</v>
      </c>
      <c r="D73" s="507" t="s">
        <v>7</v>
      </c>
      <c r="E73" s="509" t="s">
        <v>1270</v>
      </c>
      <c r="F73" s="507" t="s">
        <v>846</v>
      </c>
      <c r="G73" s="507" t="s">
        <v>761</v>
      </c>
      <c r="H73" s="503" t="s">
        <v>761</v>
      </c>
      <c r="I73" s="503" t="s">
        <v>1202</v>
      </c>
      <c r="J73" s="504" t="s">
        <v>766</v>
      </c>
      <c r="K73" s="154"/>
      <c r="BA73" t="s">
        <v>773</v>
      </c>
      <c r="BB73" s="54"/>
      <c r="BC73" s="54"/>
      <c r="BD73" s="54"/>
      <c r="BE73" s="54"/>
      <c r="BF73" s="54"/>
      <c r="BG73" s="54"/>
      <c r="BH73" s="54"/>
      <c r="BI73" s="54"/>
      <c r="BJ73" s="54"/>
      <c r="BK73" s="54"/>
      <c r="BL73" s="54"/>
      <c r="BM73" s="138" t="s">
        <v>545</v>
      </c>
      <c r="BN73" s="54"/>
      <c r="BO73" s="54"/>
      <c r="BP73" s="54"/>
      <c r="BQ73" s="54"/>
      <c r="BR73" s="54"/>
      <c r="BS73" s="54"/>
      <c r="BT73" s="54"/>
      <c r="BU73" s="54"/>
      <c r="BV73" s="54"/>
      <c r="BW73" s="54"/>
      <c r="BX73" s="54"/>
      <c r="BY73" s="54"/>
      <c r="BZ73" s="54"/>
      <c r="CA73" s="54"/>
      <c r="CB73" s="54"/>
      <c r="CC73" s="54"/>
      <c r="CD73" s="54"/>
      <c r="CE73" s="54"/>
      <c r="CF73" s="54"/>
      <c r="CG73" s="54"/>
      <c r="CH73" s="54"/>
    </row>
    <row r="74" spans="1:86" ht="14.25" customHeight="1">
      <c r="A74" s="500" t="s">
        <v>338</v>
      </c>
      <c r="B74" s="507" t="s">
        <v>1277</v>
      </c>
      <c r="C74" s="508" t="s">
        <v>22</v>
      </c>
      <c r="D74" s="507" t="s">
        <v>7</v>
      </c>
      <c r="E74" s="509" t="s">
        <v>1278</v>
      </c>
      <c r="F74" s="507" t="s">
        <v>842</v>
      </c>
      <c r="G74" s="507" t="s">
        <v>761</v>
      </c>
      <c r="H74" s="503" t="s">
        <v>761</v>
      </c>
      <c r="I74" s="503" t="s">
        <v>1202</v>
      </c>
      <c r="J74" s="504" t="s">
        <v>766</v>
      </c>
      <c r="K74" s="154"/>
      <c r="BA74" t="s">
        <v>774</v>
      </c>
      <c r="BB74" s="54"/>
      <c r="BC74" s="54"/>
      <c r="BD74" s="54"/>
      <c r="BE74" s="54"/>
      <c r="BF74" s="54"/>
      <c r="BG74" s="54"/>
      <c r="BH74" s="54"/>
      <c r="BI74" s="54"/>
      <c r="BJ74" s="54"/>
      <c r="BK74" s="54"/>
      <c r="BL74" s="54"/>
      <c r="BM74" s="138" t="s">
        <v>546</v>
      </c>
      <c r="BN74" s="54"/>
      <c r="BO74" s="54"/>
      <c r="BP74" s="54"/>
      <c r="BQ74" s="54"/>
      <c r="BR74" s="54"/>
      <c r="BS74" s="54"/>
      <c r="BT74" s="54"/>
      <c r="BU74" s="54"/>
      <c r="BV74" s="54"/>
      <c r="BW74" s="54"/>
      <c r="BX74" s="54"/>
      <c r="BY74" s="54"/>
      <c r="BZ74" s="54"/>
      <c r="CA74" s="54"/>
      <c r="CB74" s="54"/>
      <c r="CC74" s="54"/>
      <c r="CD74" s="54"/>
      <c r="CE74" s="54"/>
      <c r="CF74" s="54"/>
      <c r="CG74" s="54"/>
      <c r="CH74" s="54"/>
    </row>
    <row r="75" spans="1:86" ht="14.25" customHeight="1">
      <c r="A75" s="500" t="s">
        <v>338</v>
      </c>
      <c r="B75" s="507" t="s">
        <v>1277</v>
      </c>
      <c r="C75" s="508" t="s">
        <v>22</v>
      </c>
      <c r="D75" s="507" t="s">
        <v>7</v>
      </c>
      <c r="E75" s="509" t="s">
        <v>1270</v>
      </c>
      <c r="F75" s="507" t="s">
        <v>842</v>
      </c>
      <c r="G75" s="507" t="s">
        <v>761</v>
      </c>
      <c r="H75" s="503" t="s">
        <v>761</v>
      </c>
      <c r="I75" s="503" t="s">
        <v>1202</v>
      </c>
      <c r="J75" s="504" t="s">
        <v>766</v>
      </c>
      <c r="K75" s="155"/>
      <c r="BA75" t="s">
        <v>775</v>
      </c>
      <c r="BB75" s="54"/>
      <c r="BC75" s="54"/>
      <c r="BD75" s="54"/>
      <c r="BE75" s="54"/>
      <c r="BF75" s="54"/>
      <c r="BG75" s="54"/>
      <c r="BH75" s="54"/>
      <c r="BI75" s="54"/>
      <c r="BJ75" s="54"/>
      <c r="BK75" s="54"/>
      <c r="BL75" s="54"/>
      <c r="BM75" s="138" t="s">
        <v>547</v>
      </c>
      <c r="BN75" s="54"/>
      <c r="BO75" s="54"/>
      <c r="BP75" s="54"/>
      <c r="BQ75" s="54"/>
      <c r="BR75" s="54"/>
      <c r="BS75" s="54"/>
      <c r="BT75" s="54"/>
      <c r="BU75" s="54"/>
      <c r="BV75" s="54"/>
      <c r="BW75" s="54"/>
      <c r="BX75" s="54"/>
      <c r="BY75" s="54"/>
      <c r="BZ75" s="54"/>
      <c r="CA75" s="54"/>
      <c r="CB75" s="54"/>
      <c r="CC75" s="54"/>
      <c r="CD75" s="54"/>
      <c r="CE75" s="54"/>
      <c r="CF75" s="54"/>
      <c r="CG75" s="54"/>
      <c r="CH75" s="54"/>
    </row>
    <row r="76" spans="1:86" ht="14.25" customHeight="1">
      <c r="A76" s="500" t="s">
        <v>338</v>
      </c>
      <c r="B76" s="507" t="s">
        <v>1279</v>
      </c>
      <c r="C76" s="508" t="s">
        <v>22</v>
      </c>
      <c r="D76" s="507" t="s">
        <v>7</v>
      </c>
      <c r="E76" s="509" t="s">
        <v>1278</v>
      </c>
      <c r="F76" s="507" t="s">
        <v>842</v>
      </c>
      <c r="G76" s="507" t="s">
        <v>761</v>
      </c>
      <c r="H76" s="503" t="s">
        <v>761</v>
      </c>
      <c r="I76" s="503" t="s">
        <v>1202</v>
      </c>
      <c r="J76" s="504" t="s">
        <v>766</v>
      </c>
      <c r="K76" s="155"/>
      <c r="BA76" t="s">
        <v>776</v>
      </c>
      <c r="BB76" s="54"/>
      <c r="BC76" s="54"/>
      <c r="BD76" s="54"/>
      <c r="BE76" s="54"/>
      <c r="BF76" s="54"/>
      <c r="BG76" s="54"/>
      <c r="BH76" s="54"/>
      <c r="BI76" s="54"/>
      <c r="BJ76" s="54"/>
      <c r="BK76" s="54"/>
      <c r="BL76" s="54"/>
      <c r="BM76" s="138" t="s">
        <v>548</v>
      </c>
      <c r="BN76" s="54"/>
      <c r="BO76" s="54"/>
      <c r="BP76" s="54"/>
      <c r="BQ76" s="54"/>
      <c r="BR76" s="54"/>
      <c r="BS76" s="54"/>
      <c r="BT76" s="54"/>
      <c r="BU76" s="54"/>
      <c r="BV76" s="54"/>
      <c r="BW76" s="54"/>
      <c r="BX76" s="54"/>
      <c r="BY76" s="54"/>
      <c r="BZ76" s="54"/>
      <c r="CA76" s="54"/>
      <c r="CB76" s="54"/>
      <c r="CC76" s="54"/>
      <c r="CD76" s="54"/>
      <c r="CE76" s="54"/>
      <c r="CF76" s="54"/>
      <c r="CG76" s="54"/>
      <c r="CH76" s="54"/>
    </row>
    <row r="77" spans="1:86" ht="14.25" customHeight="1">
      <c r="A77" s="500" t="s">
        <v>338</v>
      </c>
      <c r="B77" s="507" t="s">
        <v>1279</v>
      </c>
      <c r="C77" s="508" t="s">
        <v>22</v>
      </c>
      <c r="D77" s="507" t="s">
        <v>7</v>
      </c>
      <c r="E77" s="509" t="s">
        <v>1270</v>
      </c>
      <c r="F77" s="507" t="s">
        <v>842</v>
      </c>
      <c r="G77" s="507" t="s">
        <v>761</v>
      </c>
      <c r="H77" s="503" t="s">
        <v>761</v>
      </c>
      <c r="I77" s="503" t="s">
        <v>1202</v>
      </c>
      <c r="J77" s="504" t="s">
        <v>766</v>
      </c>
      <c r="K77" s="155"/>
      <c r="BA77" t="s">
        <v>777</v>
      </c>
      <c r="BB77" s="54"/>
      <c r="BC77" s="54"/>
      <c r="BD77" s="54"/>
      <c r="BE77" s="54"/>
      <c r="BF77" s="54"/>
      <c r="BG77" s="54"/>
      <c r="BH77" s="54"/>
      <c r="BI77" s="54"/>
      <c r="BJ77" s="54"/>
      <c r="BK77" s="54"/>
      <c r="BL77" s="54"/>
      <c r="BM77" s="138" t="s">
        <v>549</v>
      </c>
      <c r="BN77" s="54"/>
      <c r="BO77" s="54"/>
      <c r="BP77" s="54"/>
      <c r="BQ77" s="54"/>
      <c r="BR77" s="54"/>
      <c r="BS77" s="54"/>
      <c r="BT77" s="54"/>
      <c r="BU77" s="54"/>
      <c r="BV77" s="54"/>
      <c r="BW77" s="54"/>
      <c r="BX77" s="54"/>
      <c r="BY77" s="54"/>
      <c r="BZ77" s="54"/>
      <c r="CA77" s="54"/>
      <c r="CB77" s="54"/>
      <c r="CC77" s="54"/>
      <c r="CD77" s="54"/>
      <c r="CE77" s="54"/>
      <c r="CF77" s="54"/>
      <c r="CG77" s="54"/>
      <c r="CH77" s="54"/>
    </row>
    <row r="78" spans="1:86" ht="14.25" customHeight="1">
      <c r="A78" s="500" t="s">
        <v>338</v>
      </c>
      <c r="B78" s="507" t="s">
        <v>1280</v>
      </c>
      <c r="C78" s="508" t="s">
        <v>22</v>
      </c>
      <c r="D78" s="507" t="s">
        <v>211</v>
      </c>
      <c r="E78" s="509" t="s">
        <v>1281</v>
      </c>
      <c r="F78" s="507" t="s">
        <v>846</v>
      </c>
      <c r="G78" s="507" t="s">
        <v>761</v>
      </c>
      <c r="H78" s="503" t="s">
        <v>761</v>
      </c>
      <c r="I78" s="503" t="s">
        <v>1202</v>
      </c>
      <c r="J78" s="504" t="s">
        <v>766</v>
      </c>
      <c r="K78" s="155"/>
      <c r="BA78" t="s">
        <v>778</v>
      </c>
      <c r="BB78" s="54"/>
      <c r="BC78" s="54"/>
      <c r="BD78" s="54"/>
      <c r="BE78" s="54"/>
      <c r="BF78" s="54"/>
      <c r="BG78" s="54"/>
      <c r="BH78" s="54"/>
      <c r="BI78" s="54"/>
      <c r="BJ78" s="54"/>
      <c r="BK78" s="54"/>
      <c r="BL78" s="54"/>
      <c r="BM78" s="138" t="s">
        <v>550</v>
      </c>
      <c r="BN78" s="54"/>
      <c r="BO78" s="54"/>
      <c r="BP78" s="54"/>
      <c r="BQ78" s="54"/>
      <c r="BR78" s="54"/>
      <c r="BS78" s="54"/>
      <c r="BT78" s="54"/>
      <c r="BU78" s="54"/>
      <c r="BV78" s="54"/>
      <c r="BW78" s="54"/>
      <c r="BX78" s="54"/>
      <c r="BY78" s="54"/>
      <c r="BZ78" s="54"/>
      <c r="CA78" s="54"/>
      <c r="CB78" s="54"/>
      <c r="CC78" s="54"/>
      <c r="CD78" s="54"/>
      <c r="CE78" s="54"/>
      <c r="CF78" s="54"/>
      <c r="CG78" s="54"/>
      <c r="CH78" s="54"/>
    </row>
    <row r="79" spans="1:86" ht="14.25" customHeight="1">
      <c r="A79" s="500" t="s">
        <v>338</v>
      </c>
      <c r="B79" s="507" t="s">
        <v>1282</v>
      </c>
      <c r="C79" s="508" t="s">
        <v>22</v>
      </c>
      <c r="D79" s="507" t="s">
        <v>7</v>
      </c>
      <c r="E79" s="509" t="s">
        <v>1283</v>
      </c>
      <c r="F79" s="507" t="s">
        <v>846</v>
      </c>
      <c r="G79" s="507" t="s">
        <v>761</v>
      </c>
      <c r="H79" s="503" t="s">
        <v>761</v>
      </c>
      <c r="I79" s="503" t="s">
        <v>1202</v>
      </c>
      <c r="J79" s="504" t="s">
        <v>766</v>
      </c>
      <c r="K79" s="155"/>
      <c r="BA79" s="151" t="s">
        <v>821</v>
      </c>
      <c r="BB79" s="54"/>
      <c r="BC79" s="54"/>
      <c r="BD79" s="54"/>
      <c r="BE79" s="54"/>
      <c r="BF79" s="54"/>
      <c r="BG79" s="54"/>
      <c r="BH79" s="54"/>
      <c r="BI79" s="54"/>
      <c r="BJ79" s="54"/>
      <c r="BK79" s="54"/>
      <c r="BL79" s="54"/>
      <c r="BM79" s="139" t="s">
        <v>551</v>
      </c>
      <c r="BN79" s="54"/>
      <c r="BO79" s="54"/>
      <c r="BP79" s="54"/>
      <c r="BQ79" s="54"/>
      <c r="BR79" s="54"/>
      <c r="BS79" s="54"/>
      <c r="BT79" s="54"/>
      <c r="BU79" s="54"/>
      <c r="BV79" s="54"/>
      <c r="BW79" s="54"/>
      <c r="BX79" s="54"/>
      <c r="BY79" s="54"/>
      <c r="BZ79" s="54"/>
      <c r="CA79" s="54"/>
      <c r="CB79" s="54"/>
      <c r="CC79" s="54"/>
      <c r="CD79" s="54"/>
      <c r="CE79" s="54"/>
      <c r="CF79" s="54"/>
      <c r="CG79" s="54"/>
      <c r="CH79" s="54"/>
    </row>
    <row r="80" spans="1:86" ht="14.25" customHeight="1">
      <c r="A80" s="500" t="s">
        <v>338</v>
      </c>
      <c r="B80" s="507" t="s">
        <v>873</v>
      </c>
      <c r="C80" s="508" t="s">
        <v>22</v>
      </c>
      <c r="D80" s="507" t="s">
        <v>7</v>
      </c>
      <c r="E80" s="509" t="s">
        <v>1284</v>
      </c>
      <c r="F80" s="507" t="s">
        <v>842</v>
      </c>
      <c r="G80" s="507" t="s">
        <v>761</v>
      </c>
      <c r="H80" s="503" t="s">
        <v>761</v>
      </c>
      <c r="I80" s="503" t="s">
        <v>1202</v>
      </c>
      <c r="J80" s="504" t="s">
        <v>766</v>
      </c>
      <c r="K80" s="155"/>
      <c r="BA80" t="s">
        <v>818</v>
      </c>
      <c r="BB80" s="54"/>
      <c r="BC80" s="54"/>
      <c r="BD80" s="54"/>
      <c r="BE80" s="54"/>
      <c r="BF80" s="54"/>
      <c r="BG80" s="54"/>
      <c r="BH80" s="54"/>
      <c r="BI80" s="54"/>
      <c r="BJ80" s="54"/>
      <c r="BK80" s="54"/>
      <c r="BL80" s="54"/>
      <c r="BM80" s="138" t="s">
        <v>552</v>
      </c>
      <c r="BN80" s="54"/>
      <c r="BO80" s="54"/>
      <c r="BP80" s="54"/>
      <c r="BQ80" s="54"/>
      <c r="BR80" s="54"/>
      <c r="BS80" s="54"/>
      <c r="BT80" s="54"/>
      <c r="BU80" s="54"/>
      <c r="BV80" s="54"/>
      <c r="BW80" s="54"/>
      <c r="BX80" s="54"/>
      <c r="BY80" s="54"/>
      <c r="BZ80" s="54"/>
      <c r="CA80" s="54"/>
      <c r="CB80" s="54"/>
      <c r="CC80" s="54"/>
      <c r="CD80" s="54"/>
      <c r="CE80" s="54"/>
      <c r="CF80" s="54"/>
      <c r="CG80" s="54"/>
      <c r="CH80" s="54"/>
    </row>
    <row r="81" spans="1:86" ht="14.25" customHeight="1">
      <c r="A81" s="500" t="s">
        <v>338</v>
      </c>
      <c r="B81" s="507" t="s">
        <v>873</v>
      </c>
      <c r="C81" s="508" t="s">
        <v>22</v>
      </c>
      <c r="D81" s="507" t="s">
        <v>7</v>
      </c>
      <c r="E81" s="509" t="s">
        <v>1285</v>
      </c>
      <c r="F81" s="507" t="s">
        <v>842</v>
      </c>
      <c r="G81" s="507" t="s">
        <v>761</v>
      </c>
      <c r="H81" s="503" t="s">
        <v>761</v>
      </c>
      <c r="I81" s="503" t="s">
        <v>1202</v>
      </c>
      <c r="J81" s="504" t="s">
        <v>766</v>
      </c>
      <c r="K81" s="155"/>
      <c r="BA81" t="s">
        <v>819</v>
      </c>
      <c r="BB81" s="54"/>
      <c r="BC81" s="54"/>
      <c r="BD81" s="54"/>
      <c r="BE81" s="54"/>
      <c r="BF81" s="54"/>
      <c r="BG81" s="54"/>
      <c r="BH81" s="54"/>
      <c r="BI81" s="54"/>
      <c r="BJ81" s="54"/>
      <c r="BK81" s="54"/>
      <c r="BL81" s="54"/>
      <c r="BM81" s="138" t="s">
        <v>553</v>
      </c>
      <c r="BN81" s="54"/>
      <c r="BO81" s="54"/>
      <c r="BP81" s="54"/>
      <c r="BQ81" s="54"/>
      <c r="BR81" s="54"/>
      <c r="BS81" s="54"/>
      <c r="BT81" s="54"/>
      <c r="BU81" s="54"/>
      <c r="BV81" s="54"/>
      <c r="BW81" s="54"/>
      <c r="BX81" s="54"/>
      <c r="BY81" s="54"/>
      <c r="BZ81" s="54"/>
      <c r="CA81" s="54"/>
      <c r="CB81" s="54"/>
      <c r="CC81" s="54"/>
      <c r="CD81" s="54"/>
      <c r="CE81" s="54"/>
      <c r="CF81" s="54"/>
      <c r="CG81" s="54"/>
      <c r="CH81" s="54"/>
    </row>
    <row r="82" spans="1:86" ht="14.25" customHeight="1">
      <c r="A82" s="500" t="s">
        <v>338</v>
      </c>
      <c r="B82" s="507" t="s">
        <v>875</v>
      </c>
      <c r="C82" s="508" t="s">
        <v>22</v>
      </c>
      <c r="D82" s="507" t="s">
        <v>7</v>
      </c>
      <c r="E82" s="509" t="s">
        <v>1286</v>
      </c>
      <c r="F82" s="507" t="s">
        <v>846</v>
      </c>
      <c r="G82" s="507" t="s">
        <v>761</v>
      </c>
      <c r="H82" s="503" t="s">
        <v>761</v>
      </c>
      <c r="I82" s="503" t="s">
        <v>1202</v>
      </c>
      <c r="J82" s="504" t="s">
        <v>766</v>
      </c>
      <c r="K82" s="155"/>
      <c r="BA82" t="s">
        <v>820</v>
      </c>
      <c r="BB82" s="54"/>
      <c r="BC82" s="54"/>
      <c r="BD82" s="54"/>
      <c r="BE82" s="54"/>
      <c r="BF82" s="54"/>
      <c r="BG82" s="54"/>
      <c r="BH82" s="54"/>
      <c r="BI82" s="54"/>
      <c r="BJ82" s="54"/>
      <c r="BK82" s="54"/>
      <c r="BL82" s="54"/>
      <c r="BM82" s="138" t="s">
        <v>554</v>
      </c>
      <c r="BN82" s="54"/>
      <c r="BO82" s="54"/>
      <c r="BP82" s="54"/>
      <c r="BQ82" s="54"/>
      <c r="BR82" s="54"/>
      <c r="BS82" s="54"/>
      <c r="BT82" s="54"/>
      <c r="BU82" s="54"/>
      <c r="BV82" s="54"/>
      <c r="BW82" s="54"/>
      <c r="BX82" s="54"/>
      <c r="BY82" s="54"/>
      <c r="BZ82" s="54"/>
      <c r="CA82" s="54"/>
      <c r="CB82" s="54"/>
      <c r="CC82" s="54"/>
      <c r="CD82" s="54"/>
      <c r="CE82" s="54"/>
      <c r="CF82" s="54"/>
      <c r="CG82" s="54"/>
      <c r="CH82" s="54"/>
    </row>
    <row r="83" spans="1:86" ht="14.25" customHeight="1">
      <c r="A83" s="500" t="s">
        <v>338</v>
      </c>
      <c r="B83" s="507" t="s">
        <v>875</v>
      </c>
      <c r="C83" s="508" t="s">
        <v>22</v>
      </c>
      <c r="D83" s="507" t="s">
        <v>7</v>
      </c>
      <c r="E83" s="509" t="s">
        <v>1287</v>
      </c>
      <c r="F83" s="507" t="s">
        <v>842</v>
      </c>
      <c r="G83" s="507" t="s">
        <v>761</v>
      </c>
      <c r="H83" s="503" t="s">
        <v>761</v>
      </c>
      <c r="I83" s="503" t="s">
        <v>1202</v>
      </c>
      <c r="J83" s="504" t="s">
        <v>766</v>
      </c>
      <c r="K83" s="155"/>
      <c r="BA83" s="151" t="s">
        <v>779</v>
      </c>
      <c r="BB83" s="54"/>
      <c r="BC83" s="54"/>
      <c r="BD83" s="54"/>
      <c r="BE83" s="54"/>
      <c r="BF83" s="54"/>
      <c r="BG83" s="54"/>
      <c r="BH83" s="54"/>
      <c r="BI83" s="54"/>
      <c r="BJ83" s="54"/>
      <c r="BK83" s="54"/>
      <c r="BL83" s="54"/>
      <c r="BM83" s="138" t="s">
        <v>555</v>
      </c>
      <c r="BN83" s="54"/>
      <c r="BO83" s="54"/>
      <c r="BP83" s="54"/>
      <c r="BQ83" s="54"/>
      <c r="BR83" s="54"/>
      <c r="BS83" s="54"/>
      <c r="BT83" s="54"/>
      <c r="BU83" s="54"/>
      <c r="BV83" s="54"/>
      <c r="BW83" s="54"/>
      <c r="BX83" s="54"/>
      <c r="BY83" s="54"/>
      <c r="BZ83" s="54"/>
      <c r="CA83" s="54"/>
      <c r="CB83" s="54"/>
      <c r="CC83" s="54"/>
      <c r="CD83" s="54"/>
      <c r="CE83" s="54"/>
      <c r="CF83" s="54"/>
      <c r="CG83" s="54"/>
      <c r="CH83" s="54"/>
    </row>
    <row r="84" spans="1:86" ht="14.25" customHeight="1">
      <c r="A84" s="500" t="s">
        <v>338</v>
      </c>
      <c r="B84" s="507" t="s">
        <v>876</v>
      </c>
      <c r="C84" s="508" t="s">
        <v>22</v>
      </c>
      <c r="D84" s="507" t="s">
        <v>7</v>
      </c>
      <c r="E84" s="509" t="s">
        <v>1288</v>
      </c>
      <c r="F84" s="507" t="s">
        <v>842</v>
      </c>
      <c r="G84" s="507" t="s">
        <v>761</v>
      </c>
      <c r="H84" s="503" t="s">
        <v>761</v>
      </c>
      <c r="I84" s="503" t="s">
        <v>1202</v>
      </c>
      <c r="J84" s="504" t="s">
        <v>766</v>
      </c>
      <c r="K84" s="154"/>
      <c r="BA84" t="s">
        <v>780</v>
      </c>
      <c r="BB84" s="54"/>
      <c r="BC84" s="54"/>
      <c r="BD84" s="54"/>
      <c r="BE84" s="54"/>
      <c r="BF84" s="54"/>
      <c r="BG84" s="54"/>
      <c r="BH84" s="54"/>
      <c r="BI84" s="54"/>
      <c r="BJ84" s="54"/>
      <c r="BK84" s="54"/>
      <c r="BL84" s="54"/>
      <c r="BM84" s="138" t="s">
        <v>100</v>
      </c>
      <c r="BN84" s="54"/>
      <c r="BO84" s="54"/>
      <c r="BP84" s="54"/>
      <c r="BQ84" s="54"/>
      <c r="BR84" s="54"/>
      <c r="BS84" s="54"/>
      <c r="BT84" s="54"/>
      <c r="BU84" s="54"/>
      <c r="BV84" s="54"/>
      <c r="BW84" s="54"/>
      <c r="BX84" s="54"/>
      <c r="BY84" s="54"/>
      <c r="BZ84" s="54"/>
      <c r="CA84" s="54"/>
      <c r="CB84" s="54"/>
      <c r="CC84" s="54"/>
      <c r="CD84" s="54"/>
      <c r="CE84" s="54"/>
      <c r="CF84" s="54"/>
      <c r="CG84" s="54"/>
      <c r="CH84" s="54"/>
    </row>
    <row r="85" spans="1:86" ht="14.25" customHeight="1">
      <c r="A85" s="500" t="s">
        <v>338</v>
      </c>
      <c r="B85" s="507" t="s">
        <v>1289</v>
      </c>
      <c r="C85" s="508" t="s">
        <v>22</v>
      </c>
      <c r="D85" s="507" t="s">
        <v>7</v>
      </c>
      <c r="E85" s="509" t="s">
        <v>1231</v>
      </c>
      <c r="F85" s="507" t="s">
        <v>846</v>
      </c>
      <c r="G85" s="507" t="s">
        <v>761</v>
      </c>
      <c r="H85" s="503" t="s">
        <v>761</v>
      </c>
      <c r="I85" s="503" t="s">
        <v>1202</v>
      </c>
      <c r="J85" s="504" t="s">
        <v>766</v>
      </c>
      <c r="K85" s="154"/>
      <c r="BA85" t="s">
        <v>781</v>
      </c>
      <c r="BB85" s="54"/>
      <c r="BC85" s="54"/>
      <c r="BD85" s="54"/>
      <c r="BE85" s="54"/>
      <c r="BF85" s="54"/>
      <c r="BG85" s="54"/>
      <c r="BH85" s="54"/>
      <c r="BI85" s="54"/>
      <c r="BJ85" s="54"/>
      <c r="BK85" s="54"/>
      <c r="BL85" s="54"/>
      <c r="BM85" s="138" t="s">
        <v>664</v>
      </c>
      <c r="BN85" s="54"/>
      <c r="BO85" s="54"/>
      <c r="BP85" s="54"/>
      <c r="BQ85" s="54"/>
      <c r="BR85" s="54"/>
      <c r="BS85" s="54"/>
      <c r="BT85" s="54"/>
      <c r="BU85" s="54"/>
      <c r="BV85" s="54"/>
      <c r="BW85" s="54"/>
      <c r="BX85" s="54"/>
      <c r="BY85" s="54"/>
      <c r="BZ85" s="54"/>
      <c r="CA85" s="54"/>
      <c r="CB85" s="54"/>
      <c r="CC85" s="54"/>
      <c r="CD85" s="54"/>
      <c r="CE85" s="54"/>
      <c r="CF85" s="54"/>
      <c r="CG85" s="54"/>
      <c r="CH85" s="54"/>
    </row>
    <row r="86" spans="1:86" ht="14.25" customHeight="1">
      <c r="A86" s="500" t="s">
        <v>338</v>
      </c>
      <c r="B86" s="507" t="s">
        <v>877</v>
      </c>
      <c r="C86" s="508" t="s">
        <v>22</v>
      </c>
      <c r="D86" s="507" t="s">
        <v>7</v>
      </c>
      <c r="E86" s="509" t="s">
        <v>853</v>
      </c>
      <c r="F86" s="507" t="s">
        <v>842</v>
      </c>
      <c r="G86" s="510" t="s">
        <v>1290</v>
      </c>
      <c r="H86" s="501" t="s">
        <v>1291</v>
      </c>
      <c r="I86" s="501" t="s">
        <v>1292</v>
      </c>
      <c r="J86" s="511" t="s">
        <v>766</v>
      </c>
      <c r="K86" s="154"/>
      <c r="BA86" t="s">
        <v>782</v>
      </c>
      <c r="BB86" s="54"/>
      <c r="BC86" s="54"/>
      <c r="BD86" s="54"/>
      <c r="BE86" s="54"/>
      <c r="BF86" s="54"/>
      <c r="BG86" s="54"/>
      <c r="BH86" s="54"/>
      <c r="BI86" s="54"/>
      <c r="BJ86" s="54"/>
      <c r="BK86" s="54"/>
      <c r="BL86" s="54"/>
      <c r="BM86" s="138" t="s">
        <v>556</v>
      </c>
      <c r="BN86" s="54"/>
      <c r="BO86" s="54"/>
      <c r="BP86" s="54"/>
      <c r="BQ86" s="54"/>
      <c r="BR86" s="54"/>
      <c r="BS86" s="54"/>
      <c r="BT86" s="54"/>
      <c r="BU86" s="54"/>
      <c r="BV86" s="54"/>
      <c r="BW86" s="54"/>
      <c r="BX86" s="54"/>
      <c r="BY86" s="54"/>
      <c r="BZ86" s="54"/>
      <c r="CA86" s="54"/>
      <c r="CB86" s="54"/>
      <c r="CC86" s="54"/>
      <c r="CD86" s="54"/>
      <c r="CE86" s="54"/>
      <c r="CF86" s="54"/>
      <c r="CG86" s="54"/>
      <c r="CH86" s="54"/>
    </row>
    <row r="87" spans="1:86" ht="14.25" customHeight="1">
      <c r="A87" s="500" t="s">
        <v>338</v>
      </c>
      <c r="B87" s="507" t="s">
        <v>1056</v>
      </c>
      <c r="C87" s="508" t="s">
        <v>22</v>
      </c>
      <c r="D87" s="507" t="s">
        <v>7</v>
      </c>
      <c r="E87" s="509" t="s">
        <v>1231</v>
      </c>
      <c r="F87" s="507" t="s">
        <v>846</v>
      </c>
      <c r="G87" s="507" t="s">
        <v>761</v>
      </c>
      <c r="H87" s="503" t="s">
        <v>761</v>
      </c>
      <c r="I87" s="503" t="s">
        <v>1202</v>
      </c>
      <c r="J87" s="504" t="s">
        <v>766</v>
      </c>
      <c r="K87" s="154"/>
      <c r="BA87" t="s">
        <v>783</v>
      </c>
      <c r="BB87" s="54"/>
      <c r="BC87" s="54"/>
      <c r="BD87" s="54"/>
      <c r="BE87" s="54"/>
      <c r="BF87" s="54"/>
      <c r="BG87" s="54"/>
      <c r="BH87" s="54"/>
      <c r="BI87" s="54"/>
      <c r="BJ87" s="54"/>
      <c r="BK87" s="54"/>
      <c r="BL87" s="54"/>
      <c r="BM87" s="138" t="s">
        <v>557</v>
      </c>
      <c r="BN87" s="54"/>
      <c r="BO87" s="54"/>
      <c r="BP87" s="54"/>
      <c r="BQ87" s="54"/>
      <c r="BR87" s="54"/>
      <c r="BS87" s="54"/>
      <c r="BT87" s="54"/>
      <c r="BU87" s="54"/>
      <c r="BV87" s="54"/>
      <c r="BW87" s="54"/>
      <c r="BX87" s="54"/>
      <c r="BY87" s="54"/>
      <c r="BZ87" s="54"/>
      <c r="CA87" s="54"/>
      <c r="CB87" s="54"/>
      <c r="CC87" s="54"/>
      <c r="CD87" s="54"/>
      <c r="CE87" s="54"/>
      <c r="CF87" s="54"/>
      <c r="CG87" s="54"/>
      <c r="CH87" s="54"/>
    </row>
    <row r="88" spans="1:86" ht="14.25" customHeight="1">
      <c r="A88" s="500" t="s">
        <v>338</v>
      </c>
      <c r="B88" s="507" t="s">
        <v>1293</v>
      </c>
      <c r="C88" s="508" t="s">
        <v>22</v>
      </c>
      <c r="D88" s="507" t="s">
        <v>7</v>
      </c>
      <c r="E88" s="509" t="s">
        <v>1246</v>
      </c>
      <c r="F88" s="507" t="s">
        <v>842</v>
      </c>
      <c r="G88" s="507" t="s">
        <v>761</v>
      </c>
      <c r="H88" s="503" t="s">
        <v>761</v>
      </c>
      <c r="I88" s="503" t="s">
        <v>1202</v>
      </c>
      <c r="J88" s="504" t="s">
        <v>766</v>
      </c>
      <c r="K88" s="155"/>
      <c r="BA88" t="s">
        <v>81</v>
      </c>
      <c r="BB88" s="54"/>
      <c r="BC88" s="54"/>
      <c r="BD88" s="54"/>
      <c r="BE88" s="54"/>
      <c r="BF88" s="54"/>
      <c r="BG88" s="54"/>
      <c r="BH88" s="54"/>
      <c r="BI88" s="54"/>
      <c r="BJ88" s="54"/>
      <c r="BK88" s="54"/>
      <c r="BL88" s="54"/>
      <c r="BM88" s="138" t="s">
        <v>558</v>
      </c>
      <c r="BN88" s="54"/>
      <c r="BO88" s="54"/>
      <c r="BP88" s="54"/>
      <c r="BQ88" s="54"/>
      <c r="BR88" s="54"/>
      <c r="BS88" s="54"/>
      <c r="BT88" s="54"/>
      <c r="BU88" s="54"/>
      <c r="BV88" s="54"/>
      <c r="BW88" s="54"/>
      <c r="BX88" s="54"/>
      <c r="BY88" s="54"/>
      <c r="BZ88" s="54"/>
      <c r="CA88" s="54"/>
      <c r="CB88" s="54"/>
      <c r="CC88" s="54"/>
      <c r="CD88" s="54"/>
      <c r="CE88" s="54"/>
      <c r="CF88" s="54"/>
      <c r="CG88" s="54"/>
      <c r="CH88" s="54"/>
    </row>
    <row r="89" spans="1:86" ht="14.25" customHeight="1">
      <c r="A89" s="500" t="s">
        <v>338</v>
      </c>
      <c r="B89" s="507" t="s">
        <v>1293</v>
      </c>
      <c r="C89" s="508" t="s">
        <v>22</v>
      </c>
      <c r="D89" s="507" t="s">
        <v>7</v>
      </c>
      <c r="E89" s="509" t="s">
        <v>5</v>
      </c>
      <c r="F89" s="507" t="s">
        <v>842</v>
      </c>
      <c r="G89" s="507" t="s">
        <v>761</v>
      </c>
      <c r="H89" s="503" t="s">
        <v>761</v>
      </c>
      <c r="I89" s="503" t="s">
        <v>1202</v>
      </c>
      <c r="J89" s="504" t="s">
        <v>766</v>
      </c>
      <c r="K89" s="155"/>
      <c r="BA89" t="s">
        <v>784</v>
      </c>
      <c r="BB89" s="54"/>
      <c r="BC89" s="54"/>
      <c r="BD89" s="54"/>
      <c r="BE89" s="54"/>
      <c r="BF89" s="54"/>
      <c r="BG89" s="54"/>
      <c r="BH89" s="54"/>
      <c r="BI89" s="54"/>
      <c r="BJ89" s="54"/>
      <c r="BK89" s="54"/>
      <c r="BL89" s="54"/>
      <c r="BM89" s="138" t="s">
        <v>559</v>
      </c>
      <c r="BN89" s="54"/>
      <c r="BO89" s="54"/>
      <c r="BP89" s="54"/>
      <c r="BQ89" s="54"/>
      <c r="BR89" s="54"/>
      <c r="BS89" s="54"/>
      <c r="BT89" s="54"/>
      <c r="BU89" s="54"/>
      <c r="BV89" s="54"/>
      <c r="BW89" s="54"/>
      <c r="BX89" s="54"/>
      <c r="BY89" s="54"/>
      <c r="BZ89" s="54"/>
      <c r="CA89" s="54"/>
      <c r="CB89" s="54"/>
      <c r="CC89" s="54"/>
      <c r="CD89" s="54"/>
      <c r="CE89" s="54"/>
      <c r="CF89" s="54"/>
      <c r="CG89" s="54"/>
      <c r="CH89" s="54"/>
    </row>
    <row r="90" spans="1:86" ht="14.25" customHeight="1">
      <c r="A90" s="500" t="s">
        <v>338</v>
      </c>
      <c r="B90" s="507" t="s">
        <v>1060</v>
      </c>
      <c r="C90" s="508" t="s">
        <v>22</v>
      </c>
      <c r="D90" s="507" t="s">
        <v>7</v>
      </c>
      <c r="E90" s="509" t="s">
        <v>1231</v>
      </c>
      <c r="F90" s="507" t="s">
        <v>846</v>
      </c>
      <c r="G90" s="507" t="s">
        <v>761</v>
      </c>
      <c r="H90" s="503" t="s">
        <v>761</v>
      </c>
      <c r="I90" s="503" t="s">
        <v>1202</v>
      </c>
      <c r="J90" s="504" t="s">
        <v>766</v>
      </c>
      <c r="K90" s="155"/>
      <c r="BA90" t="s">
        <v>785</v>
      </c>
      <c r="BB90" s="54"/>
      <c r="BC90" s="54"/>
      <c r="BD90" s="54"/>
      <c r="BE90" s="54"/>
      <c r="BF90" s="54"/>
      <c r="BG90" s="54"/>
      <c r="BH90" s="54"/>
      <c r="BI90" s="54"/>
      <c r="BJ90" s="54"/>
      <c r="BK90" s="54"/>
      <c r="BL90" s="54"/>
      <c r="BM90" s="138" t="s">
        <v>560</v>
      </c>
      <c r="BN90" s="54"/>
      <c r="BO90" s="54"/>
      <c r="BP90" s="54"/>
      <c r="BQ90" s="54"/>
      <c r="BR90" s="54"/>
      <c r="BS90" s="54"/>
      <c r="BT90" s="54"/>
      <c r="BU90" s="54"/>
      <c r="BV90" s="54"/>
      <c r="BW90" s="54"/>
      <c r="BX90" s="54"/>
      <c r="BY90" s="54"/>
      <c r="BZ90" s="54"/>
      <c r="CA90" s="54"/>
      <c r="CB90" s="54"/>
      <c r="CC90" s="54"/>
      <c r="CD90" s="54"/>
      <c r="CE90" s="54"/>
      <c r="CF90" s="54"/>
      <c r="CG90" s="54"/>
      <c r="CH90" s="54"/>
    </row>
    <row r="91" spans="1:86" ht="14.25" customHeight="1">
      <c r="A91" s="500" t="s">
        <v>338</v>
      </c>
      <c r="B91" s="507" t="s">
        <v>1294</v>
      </c>
      <c r="C91" s="508" t="s">
        <v>22</v>
      </c>
      <c r="D91" s="507" t="s">
        <v>7</v>
      </c>
      <c r="E91" s="509" t="s">
        <v>1231</v>
      </c>
      <c r="F91" s="507" t="s">
        <v>846</v>
      </c>
      <c r="G91" s="507" t="s">
        <v>761</v>
      </c>
      <c r="H91" s="503" t="s">
        <v>761</v>
      </c>
      <c r="I91" s="503" t="s">
        <v>1202</v>
      </c>
      <c r="J91" s="504" t="s">
        <v>766</v>
      </c>
      <c r="K91" s="155"/>
      <c r="BA91" t="s">
        <v>786</v>
      </c>
      <c r="BB91" s="54"/>
      <c r="BC91" s="54"/>
      <c r="BD91" s="54"/>
      <c r="BE91" s="54"/>
      <c r="BF91" s="54"/>
      <c r="BG91" s="54"/>
      <c r="BH91" s="54"/>
      <c r="BI91" s="54"/>
      <c r="BJ91" s="54"/>
      <c r="BK91" s="54"/>
      <c r="BL91" s="54"/>
      <c r="BM91" s="139" t="s">
        <v>561</v>
      </c>
      <c r="BN91" s="54"/>
      <c r="BO91" s="54"/>
      <c r="BP91" s="54"/>
      <c r="BQ91" s="54"/>
      <c r="BR91" s="54"/>
      <c r="BS91" s="54"/>
      <c r="BT91" s="54"/>
      <c r="BU91" s="54"/>
      <c r="BV91" s="54"/>
      <c r="BW91" s="54"/>
      <c r="BX91" s="54"/>
      <c r="BY91" s="54"/>
      <c r="BZ91" s="54"/>
      <c r="CA91" s="54"/>
      <c r="CB91" s="54"/>
      <c r="CC91" s="54"/>
      <c r="CD91" s="54"/>
      <c r="CE91" s="54"/>
      <c r="CF91" s="54"/>
      <c r="CG91" s="54"/>
      <c r="CH91" s="54"/>
    </row>
    <row r="92" spans="1:86" ht="14.25" customHeight="1">
      <c r="A92" s="500" t="s">
        <v>338</v>
      </c>
      <c r="B92" s="507" t="s">
        <v>881</v>
      </c>
      <c r="C92" s="508" t="s">
        <v>22</v>
      </c>
      <c r="D92" s="507" t="s">
        <v>7</v>
      </c>
      <c r="E92" s="509" t="s">
        <v>1295</v>
      </c>
      <c r="F92" s="507" t="s">
        <v>842</v>
      </c>
      <c r="G92" s="507" t="s">
        <v>761</v>
      </c>
      <c r="H92" s="503" t="s">
        <v>761</v>
      </c>
      <c r="I92" s="503" t="s">
        <v>1202</v>
      </c>
      <c r="J92" s="504" t="s">
        <v>766</v>
      </c>
      <c r="K92" s="155"/>
      <c r="BA92" t="s">
        <v>787</v>
      </c>
      <c r="BB92" s="54"/>
      <c r="BC92" s="54"/>
      <c r="BD92" s="54"/>
      <c r="BE92" s="54"/>
      <c r="BF92" s="54"/>
      <c r="BG92" s="54"/>
      <c r="BH92" s="54"/>
      <c r="BI92" s="54"/>
      <c r="BJ92" s="54"/>
      <c r="BK92" s="54"/>
      <c r="BL92" s="54"/>
      <c r="BM92" s="138" t="s">
        <v>562</v>
      </c>
      <c r="BN92" s="54"/>
      <c r="BO92" s="54"/>
      <c r="BP92" s="54"/>
      <c r="BQ92" s="54"/>
      <c r="BR92" s="54"/>
      <c r="BS92" s="54"/>
      <c r="BT92" s="54"/>
      <c r="BU92" s="54"/>
      <c r="BV92" s="54"/>
      <c r="BW92" s="54"/>
      <c r="BX92" s="54"/>
      <c r="BY92" s="54"/>
      <c r="BZ92" s="54"/>
      <c r="CA92" s="54"/>
      <c r="CB92" s="54"/>
      <c r="CC92" s="54"/>
      <c r="CD92" s="54"/>
      <c r="CE92" s="54"/>
      <c r="CF92" s="54"/>
      <c r="CG92" s="54"/>
      <c r="CH92" s="54"/>
    </row>
    <row r="93" spans="1:86" ht="14.25" customHeight="1">
      <c r="A93" s="500" t="s">
        <v>338</v>
      </c>
      <c r="B93" s="507" t="s">
        <v>881</v>
      </c>
      <c r="C93" s="508" t="s">
        <v>22</v>
      </c>
      <c r="D93" s="507" t="s">
        <v>7</v>
      </c>
      <c r="E93" s="509" t="s">
        <v>1296</v>
      </c>
      <c r="F93" s="507" t="s">
        <v>842</v>
      </c>
      <c r="G93" s="507" t="s">
        <v>761</v>
      </c>
      <c r="H93" s="503" t="s">
        <v>761</v>
      </c>
      <c r="I93" s="503" t="s">
        <v>1202</v>
      </c>
      <c r="J93" s="504" t="s">
        <v>766</v>
      </c>
      <c r="K93" s="155"/>
      <c r="BA93" t="s">
        <v>788</v>
      </c>
      <c r="BB93" s="54"/>
      <c r="BC93" s="54"/>
      <c r="BD93" s="54"/>
      <c r="BE93" s="54"/>
      <c r="BF93" s="54"/>
      <c r="BG93" s="54"/>
      <c r="BH93" s="54"/>
      <c r="BI93" s="54"/>
      <c r="BJ93" s="54"/>
      <c r="BK93" s="54"/>
      <c r="BL93" s="54"/>
      <c r="BM93" s="138" t="s">
        <v>563</v>
      </c>
      <c r="BN93" s="54"/>
      <c r="BO93" s="54"/>
      <c r="BP93" s="54"/>
      <c r="BQ93" s="54"/>
      <c r="BR93" s="54"/>
      <c r="BS93" s="54"/>
      <c r="BT93" s="54"/>
      <c r="BU93" s="54"/>
      <c r="BV93" s="54"/>
      <c r="BW93" s="54"/>
      <c r="BX93" s="54"/>
      <c r="BY93" s="54"/>
      <c r="BZ93" s="54"/>
      <c r="CA93" s="54"/>
      <c r="CB93" s="54"/>
      <c r="CC93" s="54"/>
      <c r="CD93" s="54"/>
      <c r="CE93" s="54"/>
      <c r="CF93" s="54"/>
      <c r="CG93" s="54"/>
      <c r="CH93" s="54"/>
    </row>
    <row r="94" spans="1:86" ht="14.25" customHeight="1">
      <c r="A94" s="500" t="s">
        <v>338</v>
      </c>
      <c r="B94" s="507" t="s">
        <v>881</v>
      </c>
      <c r="C94" s="508" t="s">
        <v>22</v>
      </c>
      <c r="D94" s="507" t="s">
        <v>7</v>
      </c>
      <c r="E94" s="509" t="s">
        <v>1297</v>
      </c>
      <c r="F94" s="507" t="s">
        <v>842</v>
      </c>
      <c r="G94" s="507" t="s">
        <v>761</v>
      </c>
      <c r="H94" s="503" t="s">
        <v>761</v>
      </c>
      <c r="I94" s="503" t="s">
        <v>1202</v>
      </c>
      <c r="J94" s="504" t="s">
        <v>766</v>
      </c>
      <c r="K94" s="155"/>
      <c r="BA94" t="s">
        <v>789</v>
      </c>
      <c r="BB94" s="54"/>
      <c r="BC94" s="54"/>
      <c r="BD94" s="54"/>
      <c r="BE94" s="54"/>
      <c r="BF94" s="54"/>
      <c r="BG94" s="54"/>
      <c r="BH94" s="54"/>
      <c r="BI94" s="54"/>
      <c r="BJ94" s="54"/>
      <c r="BK94" s="54"/>
      <c r="BL94" s="54"/>
      <c r="BM94" s="138" t="s">
        <v>564</v>
      </c>
      <c r="BN94" s="54"/>
      <c r="BO94" s="54"/>
      <c r="BP94" s="54"/>
      <c r="BQ94" s="54"/>
      <c r="BR94" s="54"/>
      <c r="BS94" s="54"/>
      <c r="BT94" s="54"/>
      <c r="BU94" s="54"/>
      <c r="BV94" s="54"/>
      <c r="BW94" s="54"/>
      <c r="BX94" s="54"/>
      <c r="BY94" s="54"/>
      <c r="BZ94" s="54"/>
      <c r="CA94" s="54"/>
      <c r="CB94" s="54"/>
      <c r="CC94" s="54"/>
      <c r="CD94" s="54"/>
      <c r="CE94" s="54"/>
      <c r="CF94" s="54"/>
      <c r="CG94" s="54"/>
      <c r="CH94" s="54"/>
    </row>
    <row r="95" spans="1:86" ht="14.25" customHeight="1">
      <c r="A95" s="500" t="s">
        <v>338</v>
      </c>
      <c r="B95" s="507" t="s">
        <v>1298</v>
      </c>
      <c r="C95" s="508" t="s">
        <v>22</v>
      </c>
      <c r="D95" s="507" t="s">
        <v>7</v>
      </c>
      <c r="E95" s="509" t="s">
        <v>1276</v>
      </c>
      <c r="F95" s="507" t="s">
        <v>846</v>
      </c>
      <c r="G95" s="507" t="s">
        <v>761</v>
      </c>
      <c r="H95" s="503" t="s">
        <v>761</v>
      </c>
      <c r="I95" s="503" t="s">
        <v>1202</v>
      </c>
      <c r="J95" s="504" t="s">
        <v>766</v>
      </c>
      <c r="K95" s="155"/>
      <c r="BA95" t="s">
        <v>790</v>
      </c>
      <c r="BB95" s="54"/>
      <c r="BC95" s="54"/>
      <c r="BD95" s="54"/>
      <c r="BE95" s="54"/>
      <c r="BF95" s="54"/>
      <c r="BG95" s="54"/>
      <c r="BH95" s="54"/>
      <c r="BI95" s="54"/>
      <c r="BJ95" s="54"/>
      <c r="BK95" s="54"/>
      <c r="BL95" s="54"/>
      <c r="BM95" s="138" t="s">
        <v>565</v>
      </c>
      <c r="BN95" s="54"/>
      <c r="BO95" s="54"/>
      <c r="BP95" s="54"/>
      <c r="BQ95" s="54"/>
      <c r="BR95" s="54"/>
      <c r="BS95" s="54"/>
      <c r="BT95" s="54"/>
      <c r="BU95" s="54"/>
      <c r="BV95" s="54"/>
      <c r="BW95" s="54"/>
      <c r="BX95" s="54"/>
      <c r="BY95" s="54"/>
      <c r="BZ95" s="54"/>
      <c r="CA95" s="54"/>
      <c r="CB95" s="54"/>
      <c r="CC95" s="54"/>
      <c r="CD95" s="54"/>
      <c r="CE95" s="54"/>
      <c r="CF95" s="54"/>
      <c r="CG95" s="54"/>
      <c r="CH95" s="54"/>
    </row>
    <row r="96" spans="1:86" ht="14.25" customHeight="1">
      <c r="A96" s="500" t="s">
        <v>338</v>
      </c>
      <c r="B96" s="507" t="s">
        <v>1298</v>
      </c>
      <c r="C96" s="508" t="s">
        <v>22</v>
      </c>
      <c r="D96" s="507" t="s">
        <v>7</v>
      </c>
      <c r="E96" s="509" t="s">
        <v>1270</v>
      </c>
      <c r="F96" s="507" t="s">
        <v>846</v>
      </c>
      <c r="G96" s="507" t="s">
        <v>761</v>
      </c>
      <c r="H96" s="503" t="s">
        <v>761</v>
      </c>
      <c r="I96" s="503" t="s">
        <v>1202</v>
      </c>
      <c r="J96" s="504" t="s">
        <v>766</v>
      </c>
      <c r="K96" s="155"/>
      <c r="BA96" t="s">
        <v>791</v>
      </c>
      <c r="BB96" s="54"/>
      <c r="BC96" s="54"/>
      <c r="BD96" s="54"/>
      <c r="BE96" s="54"/>
      <c r="BF96" s="54"/>
      <c r="BG96" s="54"/>
      <c r="BH96" s="54"/>
      <c r="BI96" s="54"/>
      <c r="BJ96" s="54"/>
      <c r="BK96" s="54"/>
      <c r="BL96" s="54"/>
      <c r="BM96" s="138" t="s">
        <v>566</v>
      </c>
      <c r="BN96" s="54"/>
      <c r="BO96" s="54"/>
      <c r="BP96" s="54"/>
      <c r="BQ96" s="54"/>
      <c r="BR96" s="54"/>
      <c r="BS96" s="54"/>
      <c r="BT96" s="54"/>
      <c r="BU96" s="54"/>
      <c r="BV96" s="54"/>
      <c r="BW96" s="54"/>
      <c r="BX96" s="54"/>
      <c r="BY96" s="54"/>
      <c r="BZ96" s="54"/>
      <c r="CA96" s="54"/>
      <c r="CB96" s="54"/>
      <c r="CC96" s="54"/>
      <c r="CD96" s="54"/>
      <c r="CE96" s="54"/>
      <c r="CF96" s="54"/>
      <c r="CG96" s="54"/>
      <c r="CH96" s="54"/>
    </row>
    <row r="97" spans="1:86" ht="14.25" customHeight="1">
      <c r="A97" s="500" t="s">
        <v>338</v>
      </c>
      <c r="B97" s="507" t="s">
        <v>571</v>
      </c>
      <c r="C97" s="508" t="s">
        <v>22</v>
      </c>
      <c r="D97" s="507" t="s">
        <v>7</v>
      </c>
      <c r="E97" s="509" t="s">
        <v>1299</v>
      </c>
      <c r="F97" s="507" t="s">
        <v>842</v>
      </c>
      <c r="G97" s="507" t="s">
        <v>761</v>
      </c>
      <c r="H97" s="503" t="s">
        <v>761</v>
      </c>
      <c r="I97" s="503" t="s">
        <v>1202</v>
      </c>
      <c r="J97" s="504" t="s">
        <v>766</v>
      </c>
      <c r="K97" s="154"/>
      <c r="BA97" t="s">
        <v>792</v>
      </c>
      <c r="BB97" s="54"/>
      <c r="BC97" s="54"/>
      <c r="BD97" s="54"/>
      <c r="BE97" s="54"/>
      <c r="BF97" s="54"/>
      <c r="BG97" s="54"/>
      <c r="BH97" s="54"/>
      <c r="BI97" s="54"/>
      <c r="BJ97" s="54"/>
      <c r="BK97" s="54"/>
      <c r="BL97" s="54"/>
      <c r="BM97" s="138" t="s">
        <v>665</v>
      </c>
      <c r="BN97" s="54"/>
      <c r="BO97" s="54"/>
      <c r="BP97" s="54"/>
      <c r="BQ97" s="54"/>
      <c r="BR97" s="54"/>
      <c r="BS97" s="54"/>
      <c r="BT97" s="54"/>
      <c r="BU97" s="54"/>
      <c r="BV97" s="54"/>
      <c r="BW97" s="54"/>
      <c r="BX97" s="54"/>
      <c r="BY97" s="54"/>
      <c r="BZ97" s="54"/>
      <c r="CA97" s="54"/>
      <c r="CB97" s="54"/>
      <c r="CC97" s="54"/>
      <c r="CD97" s="54"/>
      <c r="CE97" s="54"/>
      <c r="CF97" s="54"/>
      <c r="CG97" s="54"/>
      <c r="CH97" s="54"/>
    </row>
    <row r="98" spans="1:86" ht="14.25" customHeight="1">
      <c r="A98" s="500" t="s">
        <v>338</v>
      </c>
      <c r="B98" s="507" t="s">
        <v>1300</v>
      </c>
      <c r="C98" s="508" t="s">
        <v>22</v>
      </c>
      <c r="D98" s="507" t="s">
        <v>7</v>
      </c>
      <c r="E98" s="509" t="s">
        <v>1301</v>
      </c>
      <c r="F98" s="507" t="s">
        <v>846</v>
      </c>
      <c r="G98" s="510" t="s">
        <v>761</v>
      </c>
      <c r="H98" s="503" t="s">
        <v>761</v>
      </c>
      <c r="I98" s="503" t="s">
        <v>1202</v>
      </c>
      <c r="J98" s="504" t="s">
        <v>766</v>
      </c>
      <c r="K98" s="154"/>
      <c r="BA98" t="s">
        <v>793</v>
      </c>
      <c r="BB98" s="54"/>
      <c r="BC98" s="54"/>
      <c r="BD98" s="54"/>
      <c r="BE98" s="54"/>
      <c r="BF98" s="54"/>
      <c r="BG98" s="54"/>
      <c r="BH98" s="54"/>
      <c r="BI98" s="54"/>
      <c r="BJ98" s="54"/>
      <c r="BK98" s="54"/>
      <c r="BL98" s="54"/>
      <c r="BM98" s="138" t="s">
        <v>567</v>
      </c>
      <c r="BN98" s="54"/>
      <c r="BO98" s="54"/>
      <c r="BP98" s="54"/>
      <c r="BQ98" s="54"/>
      <c r="BR98" s="54"/>
      <c r="BS98" s="54"/>
      <c r="BT98" s="54"/>
      <c r="BU98" s="54"/>
      <c r="BV98" s="54"/>
      <c r="BW98" s="54"/>
      <c r="BX98" s="54"/>
      <c r="BY98" s="54"/>
      <c r="BZ98" s="54"/>
      <c r="CA98" s="54"/>
      <c r="CB98" s="54"/>
      <c r="CC98" s="54"/>
      <c r="CD98" s="54"/>
      <c r="CE98" s="54"/>
      <c r="CF98" s="54"/>
      <c r="CG98" s="54"/>
      <c r="CH98" s="54"/>
    </row>
    <row r="99" spans="1:86" ht="14.25" customHeight="1">
      <c r="A99" s="500" t="s">
        <v>338</v>
      </c>
      <c r="B99" s="507" t="s">
        <v>1300</v>
      </c>
      <c r="C99" s="508" t="s">
        <v>22</v>
      </c>
      <c r="D99" s="507" t="s">
        <v>211</v>
      </c>
      <c r="E99" s="509" t="s">
        <v>1302</v>
      </c>
      <c r="F99" s="507" t="s">
        <v>842</v>
      </c>
      <c r="G99" s="507" t="s">
        <v>761</v>
      </c>
      <c r="H99" s="503" t="s">
        <v>761</v>
      </c>
      <c r="I99" s="503" t="s">
        <v>1202</v>
      </c>
      <c r="J99" s="504" t="s">
        <v>766</v>
      </c>
      <c r="K99" s="154"/>
      <c r="BA99" t="s">
        <v>794</v>
      </c>
      <c r="BB99" s="54"/>
      <c r="BC99" s="54"/>
      <c r="BD99" s="54"/>
      <c r="BE99" s="54"/>
      <c r="BF99" s="54"/>
      <c r="BG99" s="54"/>
      <c r="BH99" s="54"/>
      <c r="BI99" s="54"/>
      <c r="BJ99" s="54"/>
      <c r="BK99" s="54"/>
      <c r="BL99" s="54"/>
      <c r="BM99" s="138" t="s">
        <v>96</v>
      </c>
      <c r="BN99" s="54"/>
      <c r="BO99" s="54"/>
      <c r="BP99" s="54"/>
      <c r="BQ99" s="54"/>
      <c r="BR99" s="54"/>
      <c r="BS99" s="54"/>
      <c r="BT99" s="54"/>
      <c r="BU99" s="54"/>
      <c r="BV99" s="54"/>
      <c r="BW99" s="54"/>
      <c r="BX99" s="54"/>
      <c r="BY99" s="54"/>
      <c r="BZ99" s="54"/>
      <c r="CA99" s="54"/>
      <c r="CB99" s="54"/>
      <c r="CC99" s="54"/>
      <c r="CD99" s="54"/>
      <c r="CE99" s="54"/>
      <c r="CF99" s="54"/>
      <c r="CG99" s="54"/>
      <c r="CH99" s="54"/>
    </row>
    <row r="100" spans="1:86" ht="14.25" customHeight="1">
      <c r="A100" s="500" t="s">
        <v>338</v>
      </c>
      <c r="B100" s="507" t="s">
        <v>1300</v>
      </c>
      <c r="C100" s="508" t="s">
        <v>22</v>
      </c>
      <c r="D100" s="507" t="s">
        <v>211</v>
      </c>
      <c r="E100" s="509" t="s">
        <v>1259</v>
      </c>
      <c r="F100" s="507" t="s">
        <v>842</v>
      </c>
      <c r="G100" s="507" t="s">
        <v>761</v>
      </c>
      <c r="H100" s="503" t="s">
        <v>761</v>
      </c>
      <c r="I100" s="503" t="s">
        <v>1202</v>
      </c>
      <c r="J100" s="504" t="s">
        <v>766</v>
      </c>
      <c r="K100" s="154"/>
      <c r="BA100" t="s">
        <v>795</v>
      </c>
      <c r="BB100" s="54"/>
      <c r="BC100" s="54"/>
      <c r="BD100" s="54"/>
      <c r="BE100" s="54"/>
      <c r="BF100" s="54"/>
      <c r="BG100" s="54"/>
      <c r="BH100" s="54"/>
      <c r="BI100" s="54"/>
      <c r="BJ100" s="54"/>
      <c r="BK100" s="54"/>
      <c r="BL100" s="54"/>
      <c r="BM100" s="138" t="s">
        <v>568</v>
      </c>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1:86" ht="14.25" customHeight="1">
      <c r="A101" s="500" t="s">
        <v>338</v>
      </c>
      <c r="B101" s="507" t="s">
        <v>1303</v>
      </c>
      <c r="C101" s="508" t="s">
        <v>22</v>
      </c>
      <c r="D101" s="507" t="s">
        <v>7</v>
      </c>
      <c r="E101" s="509" t="s">
        <v>1268</v>
      </c>
      <c r="F101" s="507" t="s">
        <v>846</v>
      </c>
      <c r="G101" s="507" t="s">
        <v>761</v>
      </c>
      <c r="H101" s="503" t="s">
        <v>761</v>
      </c>
      <c r="I101" s="503" t="s">
        <v>1202</v>
      </c>
      <c r="J101" s="504" t="s">
        <v>766</v>
      </c>
      <c r="K101" s="155"/>
      <c r="BA101" t="s">
        <v>796</v>
      </c>
      <c r="BB101" s="54"/>
      <c r="BC101" s="54"/>
      <c r="BD101" s="54"/>
      <c r="BE101" s="54"/>
      <c r="BF101" s="54"/>
      <c r="BG101" s="54"/>
      <c r="BH101" s="54"/>
      <c r="BI101" s="54"/>
      <c r="BJ101" s="54"/>
      <c r="BK101" s="54"/>
      <c r="BL101" s="54"/>
      <c r="BM101" s="138" t="s">
        <v>569</v>
      </c>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1:86" ht="14.25" customHeight="1">
      <c r="A102" s="500" t="s">
        <v>338</v>
      </c>
      <c r="B102" s="507" t="s">
        <v>1304</v>
      </c>
      <c r="C102" s="508" t="s">
        <v>22</v>
      </c>
      <c r="D102" s="507" t="s">
        <v>7</v>
      </c>
      <c r="E102" s="509" t="s">
        <v>1231</v>
      </c>
      <c r="F102" s="507" t="s">
        <v>846</v>
      </c>
      <c r="G102" s="507" t="s">
        <v>761</v>
      </c>
      <c r="H102" s="503" t="s">
        <v>761</v>
      </c>
      <c r="I102" s="503" t="s">
        <v>1202</v>
      </c>
      <c r="J102" s="504" t="s">
        <v>766</v>
      </c>
      <c r="K102" s="155"/>
      <c r="BA102" t="s">
        <v>797</v>
      </c>
      <c r="BB102" s="54"/>
      <c r="BC102" s="54"/>
      <c r="BD102" s="54"/>
      <c r="BE102" s="54"/>
      <c r="BF102" s="54"/>
      <c r="BG102" s="54"/>
      <c r="BH102" s="54"/>
      <c r="BI102" s="54"/>
      <c r="BJ102" s="54"/>
      <c r="BK102" s="54"/>
      <c r="BL102" s="54"/>
      <c r="BM102" s="138" t="s">
        <v>570</v>
      </c>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1:86" ht="14.25" customHeight="1">
      <c r="A103" s="500" t="s">
        <v>338</v>
      </c>
      <c r="B103" s="507" t="s">
        <v>1305</v>
      </c>
      <c r="C103" s="508" t="s">
        <v>22</v>
      </c>
      <c r="D103" s="507" t="s">
        <v>7</v>
      </c>
      <c r="E103" s="509" t="s">
        <v>1231</v>
      </c>
      <c r="F103" s="507" t="s">
        <v>846</v>
      </c>
      <c r="G103" s="507" t="s">
        <v>761</v>
      </c>
      <c r="H103" s="503" t="s">
        <v>761</v>
      </c>
      <c r="I103" s="503" t="s">
        <v>1202</v>
      </c>
      <c r="J103" s="504" t="s">
        <v>766</v>
      </c>
      <c r="K103" s="155"/>
      <c r="BA103" s="151" t="s">
        <v>798</v>
      </c>
      <c r="BB103" s="54"/>
      <c r="BC103" s="54"/>
      <c r="BD103" s="54"/>
      <c r="BE103" s="54"/>
      <c r="BF103" s="54"/>
      <c r="BG103" s="54"/>
      <c r="BH103" s="54"/>
      <c r="BI103" s="54"/>
      <c r="BJ103" s="54"/>
      <c r="BK103" s="54"/>
      <c r="BL103" s="54"/>
      <c r="BM103" s="138" t="s">
        <v>571</v>
      </c>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1:86" ht="14.25" customHeight="1">
      <c r="A104" s="500" t="s">
        <v>338</v>
      </c>
      <c r="B104" s="507" t="s">
        <v>885</v>
      </c>
      <c r="C104" s="508" t="s">
        <v>22</v>
      </c>
      <c r="D104" s="507" t="s">
        <v>7</v>
      </c>
      <c r="E104" s="509" t="s">
        <v>1306</v>
      </c>
      <c r="F104" s="507" t="s">
        <v>842</v>
      </c>
      <c r="G104" s="507" t="s">
        <v>761</v>
      </c>
      <c r="H104" s="503" t="s">
        <v>761</v>
      </c>
      <c r="I104" s="503" t="s">
        <v>1202</v>
      </c>
      <c r="J104" s="504" t="s">
        <v>766</v>
      </c>
      <c r="K104" s="155"/>
      <c r="BA104" t="s">
        <v>822</v>
      </c>
      <c r="BB104" s="54"/>
      <c r="BC104" s="54"/>
      <c r="BD104" s="54"/>
      <c r="BE104" s="54"/>
      <c r="BF104" s="54"/>
      <c r="BG104" s="54"/>
      <c r="BH104" s="54"/>
      <c r="BI104" s="54"/>
      <c r="BJ104" s="54"/>
      <c r="BK104" s="54"/>
      <c r="BL104" s="54"/>
      <c r="BM104" s="138" t="s">
        <v>572</v>
      </c>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1:86" ht="14.25" customHeight="1">
      <c r="A105" s="500" t="s">
        <v>338</v>
      </c>
      <c r="B105" s="507" t="s">
        <v>885</v>
      </c>
      <c r="C105" s="508" t="s">
        <v>22</v>
      </c>
      <c r="D105" s="507" t="s">
        <v>7</v>
      </c>
      <c r="E105" s="509" t="s">
        <v>1307</v>
      </c>
      <c r="F105" s="507" t="s">
        <v>842</v>
      </c>
      <c r="G105" s="507" t="s">
        <v>761</v>
      </c>
      <c r="H105" s="503" t="s">
        <v>761</v>
      </c>
      <c r="I105" s="503" t="s">
        <v>1202</v>
      </c>
      <c r="J105" s="504" t="s">
        <v>766</v>
      </c>
      <c r="K105" s="155"/>
      <c r="BA105" t="s">
        <v>823</v>
      </c>
      <c r="BB105" s="54"/>
      <c r="BC105" s="54"/>
      <c r="BD105" s="54"/>
      <c r="BE105" s="54"/>
      <c r="BF105" s="54"/>
      <c r="BG105" s="54"/>
      <c r="BH105" s="54"/>
      <c r="BI105" s="54"/>
      <c r="BJ105" s="54"/>
      <c r="BK105" s="54"/>
      <c r="BL105" s="54"/>
      <c r="BM105" s="138" t="s">
        <v>573</v>
      </c>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1:86" ht="14.25" customHeight="1">
      <c r="A106" s="500" t="s">
        <v>338</v>
      </c>
      <c r="B106" s="507" t="s">
        <v>1308</v>
      </c>
      <c r="C106" s="508" t="s">
        <v>22</v>
      </c>
      <c r="D106" s="507" t="s">
        <v>7</v>
      </c>
      <c r="E106" s="509" t="s">
        <v>1309</v>
      </c>
      <c r="F106" s="507" t="s">
        <v>846</v>
      </c>
      <c r="G106" s="507" t="s">
        <v>761</v>
      </c>
      <c r="H106" s="503" t="s">
        <v>761</v>
      </c>
      <c r="I106" s="503" t="s">
        <v>1202</v>
      </c>
      <c r="J106" s="504" t="s">
        <v>766</v>
      </c>
      <c r="K106" s="155"/>
      <c r="BA106" t="s">
        <v>824</v>
      </c>
      <c r="BB106" s="54"/>
      <c r="BC106" s="54"/>
      <c r="BD106" s="54"/>
      <c r="BE106" s="54"/>
      <c r="BF106" s="54"/>
      <c r="BG106" s="54"/>
      <c r="BH106" s="54"/>
      <c r="BI106" s="54"/>
      <c r="BJ106" s="54"/>
      <c r="BK106" s="54"/>
      <c r="BL106" s="54"/>
      <c r="BM106" s="138" t="s">
        <v>666</v>
      </c>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1:86" ht="14.25" customHeight="1">
      <c r="A107" s="500" t="s">
        <v>338</v>
      </c>
      <c r="B107" s="507" t="s">
        <v>1308</v>
      </c>
      <c r="C107" s="508" t="s">
        <v>22</v>
      </c>
      <c r="D107" s="507" t="s">
        <v>7</v>
      </c>
      <c r="E107" s="509" t="s">
        <v>1310</v>
      </c>
      <c r="F107" s="507" t="s">
        <v>846</v>
      </c>
      <c r="G107" s="507" t="s">
        <v>761</v>
      </c>
      <c r="H107" s="503" t="s">
        <v>761</v>
      </c>
      <c r="I107" s="503" t="s">
        <v>1202</v>
      </c>
      <c r="J107" s="504" t="s">
        <v>766</v>
      </c>
      <c r="K107" s="155"/>
      <c r="BA107" s="151" t="s">
        <v>799</v>
      </c>
      <c r="BB107" s="54"/>
      <c r="BC107" s="54"/>
      <c r="BD107" s="54"/>
      <c r="BE107" s="54"/>
      <c r="BF107" s="54"/>
      <c r="BG107" s="54"/>
      <c r="BH107" s="54"/>
      <c r="BI107" s="54"/>
      <c r="BJ107" s="54"/>
      <c r="BK107" s="54"/>
      <c r="BL107" s="54"/>
      <c r="BM107" s="138" t="s">
        <v>82</v>
      </c>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1:86" ht="14.25" customHeight="1">
      <c r="A108" s="500" t="s">
        <v>338</v>
      </c>
      <c r="B108" s="507" t="s">
        <v>886</v>
      </c>
      <c r="C108" s="508" t="s">
        <v>22</v>
      </c>
      <c r="D108" s="507" t="s">
        <v>7</v>
      </c>
      <c r="E108" s="509" t="s">
        <v>1311</v>
      </c>
      <c r="F108" s="507" t="s">
        <v>842</v>
      </c>
      <c r="G108" s="507" t="s">
        <v>761</v>
      </c>
      <c r="H108" s="503" t="s">
        <v>761</v>
      </c>
      <c r="I108" s="503" t="s">
        <v>1202</v>
      </c>
      <c r="J108" s="504" t="s">
        <v>766</v>
      </c>
      <c r="K108" s="155"/>
      <c r="BA108" t="s">
        <v>800</v>
      </c>
      <c r="BB108" s="54"/>
      <c r="BC108" s="54"/>
      <c r="BD108" s="54"/>
      <c r="BE108" s="54"/>
      <c r="BF108" s="54"/>
      <c r="BG108" s="54"/>
      <c r="BH108" s="54"/>
      <c r="BI108" s="54"/>
      <c r="BJ108" s="54"/>
      <c r="BK108" s="54"/>
      <c r="BL108" s="54"/>
      <c r="BM108" s="138" t="s">
        <v>574</v>
      </c>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1:86" ht="14.25" customHeight="1">
      <c r="A109" s="500" t="s">
        <v>338</v>
      </c>
      <c r="B109" s="507" t="s">
        <v>886</v>
      </c>
      <c r="C109" s="508" t="s">
        <v>22</v>
      </c>
      <c r="D109" s="507" t="s">
        <v>7</v>
      </c>
      <c r="E109" s="509" t="s">
        <v>1312</v>
      </c>
      <c r="F109" s="507" t="s">
        <v>842</v>
      </c>
      <c r="G109" s="512" t="s">
        <v>761</v>
      </c>
      <c r="H109" s="503" t="s">
        <v>761</v>
      </c>
      <c r="I109" s="503" t="s">
        <v>1202</v>
      </c>
      <c r="J109" s="504" t="s">
        <v>766</v>
      </c>
      <c r="K109" s="155"/>
      <c r="BA109" s="151" t="s">
        <v>801</v>
      </c>
      <c r="BB109" s="54"/>
      <c r="BC109" s="54"/>
      <c r="BD109" s="54"/>
      <c r="BE109" s="54"/>
      <c r="BF109" s="54"/>
      <c r="BG109" s="54"/>
      <c r="BH109" s="54"/>
      <c r="BI109" s="54"/>
      <c r="BJ109" s="54"/>
      <c r="BK109" s="54"/>
      <c r="BL109" s="54"/>
      <c r="BM109" s="138" t="s">
        <v>575</v>
      </c>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1:86" ht="14.25" customHeight="1">
      <c r="A110" s="500" t="s">
        <v>338</v>
      </c>
      <c r="B110" s="507" t="s">
        <v>886</v>
      </c>
      <c r="C110" s="508" t="s">
        <v>22</v>
      </c>
      <c r="D110" s="507" t="s">
        <v>7</v>
      </c>
      <c r="E110" s="509" t="s">
        <v>887</v>
      </c>
      <c r="F110" s="507" t="s">
        <v>842</v>
      </c>
      <c r="G110" s="507" t="s">
        <v>761</v>
      </c>
      <c r="H110" s="503" t="s">
        <v>761</v>
      </c>
      <c r="I110" s="503" t="s">
        <v>1202</v>
      </c>
      <c r="J110" s="504" t="s">
        <v>766</v>
      </c>
      <c r="K110" s="154"/>
      <c r="BA110" t="s">
        <v>802</v>
      </c>
      <c r="BB110" s="54"/>
      <c r="BC110" s="54"/>
      <c r="BD110" s="54"/>
      <c r="BE110" s="54"/>
      <c r="BF110" s="54"/>
      <c r="BG110" s="54"/>
      <c r="BH110" s="54"/>
      <c r="BI110" s="54"/>
      <c r="BJ110" s="54"/>
      <c r="BK110" s="54"/>
      <c r="BL110" s="54"/>
      <c r="BM110" s="138" t="s">
        <v>576</v>
      </c>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1:86" ht="14.25" customHeight="1">
      <c r="A111" s="500" t="s">
        <v>338</v>
      </c>
      <c r="B111" s="507" t="s">
        <v>886</v>
      </c>
      <c r="C111" s="508" t="s">
        <v>22</v>
      </c>
      <c r="D111" s="507" t="s">
        <v>7</v>
      </c>
      <c r="E111" s="509" t="s">
        <v>1313</v>
      </c>
      <c r="F111" s="507" t="s">
        <v>846</v>
      </c>
      <c r="G111" s="507" t="s">
        <v>761</v>
      </c>
      <c r="H111" s="503" t="s">
        <v>761</v>
      </c>
      <c r="I111" s="503" t="s">
        <v>1202</v>
      </c>
      <c r="J111" s="504" t="s">
        <v>766</v>
      </c>
      <c r="K111" s="154"/>
      <c r="BA111" t="s">
        <v>803</v>
      </c>
      <c r="BB111" s="54"/>
      <c r="BC111" s="54"/>
      <c r="BD111" s="54"/>
      <c r="BE111" s="54"/>
      <c r="BF111" s="54"/>
      <c r="BG111" s="54"/>
      <c r="BH111" s="54"/>
      <c r="BI111" s="54"/>
      <c r="BJ111" s="54"/>
      <c r="BK111" s="54"/>
      <c r="BL111" s="54"/>
      <c r="BM111" s="138" t="s">
        <v>577</v>
      </c>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1:86" ht="14.25" customHeight="1">
      <c r="A112" s="500" t="s">
        <v>338</v>
      </c>
      <c r="B112" s="507" t="s">
        <v>1314</v>
      </c>
      <c r="C112" s="508" t="s">
        <v>22</v>
      </c>
      <c r="D112" s="507" t="s">
        <v>7</v>
      </c>
      <c r="E112" s="509" t="s">
        <v>5</v>
      </c>
      <c r="F112" s="507" t="s">
        <v>846</v>
      </c>
      <c r="G112" s="507" t="s">
        <v>761</v>
      </c>
      <c r="H112" s="503" t="s">
        <v>761</v>
      </c>
      <c r="I112" s="503" t="s">
        <v>1202</v>
      </c>
      <c r="J112" s="504" t="s">
        <v>766</v>
      </c>
      <c r="K112" s="154"/>
      <c r="BA112" t="s">
        <v>804</v>
      </c>
      <c r="BB112" s="54"/>
      <c r="BC112" s="54"/>
      <c r="BD112" s="54"/>
      <c r="BE112" s="54"/>
      <c r="BF112" s="54"/>
      <c r="BG112" s="54"/>
      <c r="BH112" s="54"/>
      <c r="BI112" s="54"/>
      <c r="BJ112" s="54"/>
      <c r="BK112" s="54"/>
      <c r="BL112" s="54"/>
      <c r="BM112" s="138" t="s">
        <v>578</v>
      </c>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1:86" ht="14.25" customHeight="1">
      <c r="A113" s="500" t="s">
        <v>338</v>
      </c>
      <c r="B113" s="507" t="s">
        <v>587</v>
      </c>
      <c r="C113" s="508" t="s">
        <v>22</v>
      </c>
      <c r="D113" s="507" t="s">
        <v>7</v>
      </c>
      <c r="E113" s="509" t="s">
        <v>1231</v>
      </c>
      <c r="F113" s="507" t="s">
        <v>846</v>
      </c>
      <c r="G113" s="507" t="s">
        <v>761</v>
      </c>
      <c r="H113" s="503" t="s">
        <v>761</v>
      </c>
      <c r="I113" s="503" t="s">
        <v>1202</v>
      </c>
      <c r="J113" s="504" t="s">
        <v>766</v>
      </c>
      <c r="K113" s="154"/>
      <c r="BA113" t="s">
        <v>805</v>
      </c>
      <c r="BB113" s="54"/>
      <c r="BC113" s="54"/>
      <c r="BD113" s="54"/>
      <c r="BE113" s="54"/>
      <c r="BF113" s="54"/>
      <c r="BG113" s="54"/>
      <c r="BH113" s="54"/>
      <c r="BI113" s="54"/>
      <c r="BJ113" s="54"/>
      <c r="BK113" s="54"/>
      <c r="BL113" s="54"/>
      <c r="BM113" s="138" t="s">
        <v>579</v>
      </c>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1:86" ht="14.25" customHeight="1">
      <c r="A114" s="500" t="s">
        <v>338</v>
      </c>
      <c r="B114" s="507" t="s">
        <v>1315</v>
      </c>
      <c r="C114" s="508" t="s">
        <v>22</v>
      </c>
      <c r="D114" s="507" t="s">
        <v>7</v>
      </c>
      <c r="E114" s="509" t="s">
        <v>1231</v>
      </c>
      <c r="F114" s="507" t="s">
        <v>842</v>
      </c>
      <c r="G114" s="507" t="s">
        <v>761</v>
      </c>
      <c r="H114" s="503" t="s">
        <v>761</v>
      </c>
      <c r="I114" s="503" t="s">
        <v>1202</v>
      </c>
      <c r="J114" s="504" t="s">
        <v>766</v>
      </c>
      <c r="K114" s="155"/>
      <c r="BA114" s="151" t="s">
        <v>806</v>
      </c>
      <c r="BB114" s="54"/>
      <c r="BC114" s="54"/>
      <c r="BD114" s="54"/>
      <c r="BE114" s="54"/>
      <c r="BF114" s="54"/>
      <c r="BG114" s="54"/>
      <c r="BH114" s="54"/>
      <c r="BI114" s="54"/>
      <c r="BJ114" s="54"/>
      <c r="BK114" s="54"/>
      <c r="BL114" s="54"/>
      <c r="BM114" s="138" t="s">
        <v>580</v>
      </c>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1:86" ht="14.25" customHeight="1">
      <c r="A115" s="500" t="s">
        <v>338</v>
      </c>
      <c r="B115" s="507" t="s">
        <v>1316</v>
      </c>
      <c r="C115" s="508" t="s">
        <v>22</v>
      </c>
      <c r="D115" s="507" t="s">
        <v>7</v>
      </c>
      <c r="E115" s="509" t="s">
        <v>1231</v>
      </c>
      <c r="F115" s="507" t="s">
        <v>842</v>
      </c>
      <c r="G115" s="507" t="s">
        <v>761</v>
      </c>
      <c r="H115" s="503" t="s">
        <v>761</v>
      </c>
      <c r="I115" s="503" t="s">
        <v>1202</v>
      </c>
      <c r="J115" s="504" t="s">
        <v>766</v>
      </c>
      <c r="K115" s="155"/>
      <c r="BA115" t="s">
        <v>807</v>
      </c>
      <c r="BB115" s="54"/>
      <c r="BC115" s="54"/>
      <c r="BD115" s="54"/>
      <c r="BE115" s="54"/>
      <c r="BF115" s="54"/>
      <c r="BG115" s="54"/>
      <c r="BH115" s="54"/>
      <c r="BI115" s="54"/>
      <c r="BJ115" s="54"/>
      <c r="BK115" s="54"/>
      <c r="BL115" s="54"/>
      <c r="BM115" s="138" t="s">
        <v>83</v>
      </c>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1:86" ht="14.25" customHeight="1">
      <c r="A116" s="500" t="s">
        <v>338</v>
      </c>
      <c r="B116" s="507" t="s">
        <v>1317</v>
      </c>
      <c r="C116" s="508" t="s">
        <v>22</v>
      </c>
      <c r="D116" s="507" t="s">
        <v>7</v>
      </c>
      <c r="E116" s="509" t="s">
        <v>1231</v>
      </c>
      <c r="F116" s="507" t="s">
        <v>842</v>
      </c>
      <c r="G116" s="507" t="s">
        <v>761</v>
      </c>
      <c r="H116" s="503" t="s">
        <v>761</v>
      </c>
      <c r="I116" s="503" t="s">
        <v>1202</v>
      </c>
      <c r="J116" s="504" t="s">
        <v>766</v>
      </c>
      <c r="K116" s="155"/>
      <c r="BA116" t="s">
        <v>808</v>
      </c>
      <c r="BB116" s="54"/>
      <c r="BC116" s="54"/>
      <c r="BD116" s="54"/>
      <c r="BE116" s="54"/>
      <c r="BF116" s="54"/>
      <c r="BG116" s="54"/>
      <c r="BH116" s="54"/>
      <c r="BI116" s="54"/>
      <c r="BJ116" s="54"/>
      <c r="BK116" s="54"/>
      <c r="BL116" s="54"/>
      <c r="BM116" s="138" t="s">
        <v>581</v>
      </c>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1:86" ht="14.25" customHeight="1">
      <c r="A117" s="500" t="s">
        <v>338</v>
      </c>
      <c r="B117" s="507" t="s">
        <v>1318</v>
      </c>
      <c r="C117" s="508" t="s">
        <v>22</v>
      </c>
      <c r="D117" s="507" t="s">
        <v>7</v>
      </c>
      <c r="E117" s="509" t="s">
        <v>1231</v>
      </c>
      <c r="F117" s="507" t="s">
        <v>842</v>
      </c>
      <c r="G117" s="507" t="s">
        <v>761</v>
      </c>
      <c r="H117" s="503" t="s">
        <v>761</v>
      </c>
      <c r="I117" s="503" t="s">
        <v>1202</v>
      </c>
      <c r="J117" s="504" t="s">
        <v>766</v>
      </c>
      <c r="K117" s="155"/>
      <c r="BA117" t="s">
        <v>809</v>
      </c>
      <c r="BB117" s="54"/>
      <c r="BC117" s="54"/>
      <c r="BD117" s="54"/>
      <c r="BE117" s="54"/>
      <c r="BF117" s="54"/>
      <c r="BG117" s="54"/>
      <c r="BH117" s="54"/>
      <c r="BI117" s="54"/>
      <c r="BJ117" s="54"/>
      <c r="BK117" s="54"/>
      <c r="BL117" s="54"/>
      <c r="BM117" s="138" t="s">
        <v>582</v>
      </c>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1:86" ht="14.25" customHeight="1">
      <c r="A118" s="500" t="s">
        <v>338</v>
      </c>
      <c r="B118" s="507" t="s">
        <v>1319</v>
      </c>
      <c r="C118" s="508" t="s">
        <v>22</v>
      </c>
      <c r="D118" s="507" t="s">
        <v>211</v>
      </c>
      <c r="E118" s="509" t="s">
        <v>1320</v>
      </c>
      <c r="F118" s="507" t="s">
        <v>842</v>
      </c>
      <c r="G118" s="507" t="s">
        <v>761</v>
      </c>
      <c r="H118" s="503" t="s">
        <v>761</v>
      </c>
      <c r="I118" s="503" t="s">
        <v>1202</v>
      </c>
      <c r="J118" s="504" t="s">
        <v>766</v>
      </c>
      <c r="K118" s="155"/>
      <c r="BA118" t="s">
        <v>810</v>
      </c>
      <c r="BB118" s="54"/>
      <c r="BC118" s="54"/>
      <c r="BD118" s="54"/>
      <c r="BE118" s="54"/>
      <c r="BF118" s="54"/>
      <c r="BG118" s="54"/>
      <c r="BH118" s="54"/>
      <c r="BI118" s="54"/>
      <c r="BJ118" s="54"/>
      <c r="BK118" s="54"/>
      <c r="BL118" s="54"/>
      <c r="BM118" s="138" t="s">
        <v>583</v>
      </c>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1:86" ht="14.25" customHeight="1">
      <c r="A119" s="500" t="s">
        <v>338</v>
      </c>
      <c r="B119" s="507" t="s">
        <v>1321</v>
      </c>
      <c r="C119" s="508" t="s">
        <v>22</v>
      </c>
      <c r="D119" s="507" t="s">
        <v>7</v>
      </c>
      <c r="E119" s="509" t="s">
        <v>1231</v>
      </c>
      <c r="F119" s="507" t="s">
        <v>842</v>
      </c>
      <c r="G119" s="507" t="s">
        <v>761</v>
      </c>
      <c r="H119" s="503" t="s">
        <v>761</v>
      </c>
      <c r="I119" s="503" t="s">
        <v>1202</v>
      </c>
      <c r="J119" s="504" t="s">
        <v>766</v>
      </c>
      <c r="K119" s="155"/>
      <c r="BA119" t="s">
        <v>811</v>
      </c>
      <c r="BB119" s="54"/>
      <c r="BC119" s="54"/>
      <c r="BD119" s="54"/>
      <c r="BE119" s="54"/>
      <c r="BF119" s="54"/>
      <c r="BG119" s="54"/>
      <c r="BH119" s="54"/>
      <c r="BI119" s="54"/>
      <c r="BJ119" s="54"/>
      <c r="BK119" s="54"/>
      <c r="BL119" s="54"/>
      <c r="BM119" s="138" t="s">
        <v>584</v>
      </c>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1:86" ht="14.25" customHeight="1">
      <c r="A120" s="500" t="s">
        <v>338</v>
      </c>
      <c r="B120" s="507" t="s">
        <v>1322</v>
      </c>
      <c r="C120" s="508" t="s">
        <v>22</v>
      </c>
      <c r="D120" s="507" t="s">
        <v>7</v>
      </c>
      <c r="E120" s="509" t="s">
        <v>1323</v>
      </c>
      <c r="F120" s="507" t="s">
        <v>842</v>
      </c>
      <c r="G120" s="507" t="s">
        <v>761</v>
      </c>
      <c r="H120" s="503" t="s">
        <v>761</v>
      </c>
      <c r="I120" s="503" t="s">
        <v>1202</v>
      </c>
      <c r="J120" s="504" t="s">
        <v>766</v>
      </c>
      <c r="K120" s="155"/>
      <c r="BA120" t="s">
        <v>812</v>
      </c>
      <c r="BB120" s="54"/>
      <c r="BC120" s="54"/>
      <c r="BD120" s="54"/>
      <c r="BE120" s="54"/>
      <c r="BF120" s="54"/>
      <c r="BG120" s="54"/>
      <c r="BH120" s="54"/>
      <c r="BI120" s="54"/>
      <c r="BJ120" s="54"/>
      <c r="BK120" s="54"/>
      <c r="BL120" s="54"/>
      <c r="BM120" s="138" t="s">
        <v>585</v>
      </c>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1:86" ht="14.25" customHeight="1">
      <c r="A121" s="500" t="s">
        <v>338</v>
      </c>
      <c r="B121" s="507" t="s">
        <v>1322</v>
      </c>
      <c r="C121" s="508" t="s">
        <v>22</v>
      </c>
      <c r="D121" s="507" t="s">
        <v>211</v>
      </c>
      <c r="E121" s="509" t="s">
        <v>1324</v>
      </c>
      <c r="F121" s="507" t="s">
        <v>842</v>
      </c>
      <c r="G121" s="507" t="s">
        <v>761</v>
      </c>
      <c r="H121" s="503" t="s">
        <v>761</v>
      </c>
      <c r="I121" s="503" t="s">
        <v>1202</v>
      </c>
      <c r="J121" s="504" t="s">
        <v>766</v>
      </c>
      <c r="K121" s="155"/>
      <c r="BA121" s="151" t="s">
        <v>813</v>
      </c>
      <c r="BB121" s="54"/>
      <c r="BC121" s="54"/>
      <c r="BD121" s="54"/>
      <c r="BE121" s="54"/>
      <c r="BF121" s="54"/>
      <c r="BG121" s="54"/>
      <c r="BH121" s="54"/>
      <c r="BI121" s="54"/>
      <c r="BJ121" s="54"/>
      <c r="BK121" s="54"/>
      <c r="BL121" s="54"/>
      <c r="BM121" s="138" t="s">
        <v>586</v>
      </c>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1:86" ht="14.25" customHeight="1">
      <c r="A122" s="500" t="s">
        <v>338</v>
      </c>
      <c r="B122" s="507" t="s">
        <v>1322</v>
      </c>
      <c r="C122" s="508" t="s">
        <v>22</v>
      </c>
      <c r="D122" s="507" t="s">
        <v>211</v>
      </c>
      <c r="E122" s="509" t="s">
        <v>1262</v>
      </c>
      <c r="F122" s="507" t="s">
        <v>842</v>
      </c>
      <c r="G122" s="507" t="s">
        <v>761</v>
      </c>
      <c r="H122" s="503" t="s">
        <v>761</v>
      </c>
      <c r="I122" s="503" t="s">
        <v>1202</v>
      </c>
      <c r="J122" s="504" t="s">
        <v>766</v>
      </c>
      <c r="K122" s="155"/>
      <c r="BA122" t="s">
        <v>814</v>
      </c>
      <c r="BB122" s="54"/>
      <c r="BC122" s="54"/>
      <c r="BD122" s="54"/>
      <c r="BE122" s="54"/>
      <c r="BF122" s="54"/>
      <c r="BG122" s="54"/>
      <c r="BH122" s="54"/>
      <c r="BI122" s="54"/>
      <c r="BJ122" s="54"/>
      <c r="BK122" s="54"/>
      <c r="BL122" s="54"/>
      <c r="BM122" s="138" t="s">
        <v>587</v>
      </c>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1:86" ht="14.25" customHeight="1">
      <c r="A123" s="500" t="s">
        <v>338</v>
      </c>
      <c r="B123" s="507" t="s">
        <v>1325</v>
      </c>
      <c r="C123" s="508" t="s">
        <v>22</v>
      </c>
      <c r="D123" s="507" t="s">
        <v>7</v>
      </c>
      <c r="E123" s="509" t="s">
        <v>1231</v>
      </c>
      <c r="F123" s="507" t="s">
        <v>842</v>
      </c>
      <c r="G123" s="507" t="s">
        <v>761</v>
      </c>
      <c r="H123" s="503" t="s">
        <v>761</v>
      </c>
      <c r="I123" s="503" t="s">
        <v>1202</v>
      </c>
      <c r="J123" s="504" t="s">
        <v>766</v>
      </c>
      <c r="K123" s="154"/>
      <c r="BA123" s="151" t="s">
        <v>815</v>
      </c>
      <c r="BB123" s="54"/>
      <c r="BC123" s="54"/>
      <c r="BD123" s="54"/>
      <c r="BE123" s="54"/>
      <c r="BF123" s="54"/>
      <c r="BG123" s="54"/>
      <c r="BH123" s="54"/>
      <c r="BI123" s="54"/>
      <c r="BJ123" s="54"/>
      <c r="BK123" s="54"/>
      <c r="BL123" s="54"/>
      <c r="BM123" s="138" t="s">
        <v>588</v>
      </c>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1:86" ht="14.25" customHeight="1">
      <c r="A124" s="500" t="s">
        <v>338</v>
      </c>
      <c r="B124" s="507" t="s">
        <v>1325</v>
      </c>
      <c r="C124" s="508" t="s">
        <v>22</v>
      </c>
      <c r="D124" s="507" t="s">
        <v>211</v>
      </c>
      <c r="E124" s="509" t="s">
        <v>1326</v>
      </c>
      <c r="F124" s="507" t="s">
        <v>842</v>
      </c>
      <c r="G124" s="507" t="s">
        <v>761</v>
      </c>
      <c r="H124" s="503" t="s">
        <v>761</v>
      </c>
      <c r="I124" s="503" t="s">
        <v>1202</v>
      </c>
      <c r="J124" s="504" t="s">
        <v>766</v>
      </c>
      <c r="K124" s="154"/>
      <c r="BA124" t="s">
        <v>816</v>
      </c>
      <c r="BB124" s="54"/>
      <c r="BC124" s="54"/>
      <c r="BD124" s="54"/>
      <c r="BE124" s="54"/>
      <c r="BF124" s="54"/>
      <c r="BG124" s="54"/>
      <c r="BH124" s="54"/>
      <c r="BI124" s="54"/>
      <c r="BJ124" s="54"/>
      <c r="BK124" s="54"/>
      <c r="BL124" s="54"/>
      <c r="BM124" s="138" t="s">
        <v>589</v>
      </c>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1:86" ht="14.25" customHeight="1">
      <c r="A125" s="500" t="s">
        <v>338</v>
      </c>
      <c r="B125" s="507" t="s">
        <v>1327</v>
      </c>
      <c r="C125" s="508" t="s">
        <v>22</v>
      </c>
      <c r="D125" s="507" t="s">
        <v>7</v>
      </c>
      <c r="E125" s="509" t="s">
        <v>1270</v>
      </c>
      <c r="F125" s="507" t="s">
        <v>842</v>
      </c>
      <c r="G125" s="507" t="s">
        <v>761</v>
      </c>
      <c r="H125" s="503" t="s">
        <v>761</v>
      </c>
      <c r="I125" s="503" t="s">
        <v>1202</v>
      </c>
      <c r="J125" s="504" t="s">
        <v>766</v>
      </c>
      <c r="K125" s="154"/>
      <c r="BA125" s="54"/>
      <c r="BB125" s="54"/>
      <c r="BC125" s="54"/>
      <c r="BD125" s="54"/>
      <c r="BE125" s="54"/>
      <c r="BF125" s="54"/>
      <c r="BG125" s="54"/>
      <c r="BH125" s="54"/>
      <c r="BI125" s="54"/>
      <c r="BJ125" s="54"/>
      <c r="BK125" s="54"/>
      <c r="BL125" s="54"/>
      <c r="BM125" s="138" t="s">
        <v>590</v>
      </c>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1:86" ht="14.25" customHeight="1">
      <c r="A126" s="500" t="s">
        <v>338</v>
      </c>
      <c r="B126" s="507" t="s">
        <v>1327</v>
      </c>
      <c r="C126" s="508" t="s">
        <v>22</v>
      </c>
      <c r="D126" s="507" t="s">
        <v>7</v>
      </c>
      <c r="E126" s="509" t="s">
        <v>1328</v>
      </c>
      <c r="F126" s="507" t="s">
        <v>842</v>
      </c>
      <c r="G126" s="512" t="s">
        <v>1329</v>
      </c>
      <c r="H126" s="503" t="s">
        <v>761</v>
      </c>
      <c r="I126" s="503" t="s">
        <v>1202</v>
      </c>
      <c r="J126" s="504" t="s">
        <v>766</v>
      </c>
      <c r="K126" s="154"/>
      <c r="BA126" s="54"/>
      <c r="BB126" s="54"/>
      <c r="BC126" s="54"/>
      <c r="BD126" s="54"/>
      <c r="BE126" s="54"/>
      <c r="BF126" s="54"/>
      <c r="BG126" s="54"/>
      <c r="BH126" s="54"/>
      <c r="BI126" s="54"/>
      <c r="BJ126" s="54"/>
      <c r="BK126" s="54"/>
      <c r="BL126" s="54"/>
      <c r="BM126" s="138" t="s">
        <v>591</v>
      </c>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1:86" ht="14.25" customHeight="1">
      <c r="A127" s="500" t="s">
        <v>338</v>
      </c>
      <c r="B127" s="507" t="s">
        <v>1330</v>
      </c>
      <c r="C127" s="508" t="s">
        <v>22</v>
      </c>
      <c r="D127" s="507" t="s">
        <v>7</v>
      </c>
      <c r="E127" s="509" t="s">
        <v>1331</v>
      </c>
      <c r="F127" s="507" t="s">
        <v>846</v>
      </c>
      <c r="G127" s="507" t="s">
        <v>761</v>
      </c>
      <c r="H127" s="503" t="s">
        <v>761</v>
      </c>
      <c r="I127" s="503" t="s">
        <v>1202</v>
      </c>
      <c r="J127" s="504" t="s">
        <v>766</v>
      </c>
      <c r="K127" s="155"/>
      <c r="BA127" s="54"/>
      <c r="BB127" s="54"/>
      <c r="BC127" s="54"/>
      <c r="BD127" s="54"/>
      <c r="BE127" s="54"/>
      <c r="BF127" s="54"/>
      <c r="BG127" s="54"/>
      <c r="BH127" s="54"/>
      <c r="BI127" s="54"/>
      <c r="BJ127" s="54"/>
      <c r="BK127" s="54"/>
      <c r="BL127" s="54"/>
      <c r="BM127" s="138" t="s">
        <v>592</v>
      </c>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1:86" ht="14.25" customHeight="1">
      <c r="A128" s="500" t="s">
        <v>338</v>
      </c>
      <c r="B128" s="507" t="s">
        <v>892</v>
      </c>
      <c r="C128" s="508" t="s">
        <v>22</v>
      </c>
      <c r="D128" s="507" t="s">
        <v>7</v>
      </c>
      <c r="E128" s="509" t="s">
        <v>893</v>
      </c>
      <c r="F128" s="507" t="s">
        <v>842</v>
      </c>
      <c r="G128" s="512" t="s">
        <v>1332</v>
      </c>
      <c r="H128" s="503" t="s">
        <v>761</v>
      </c>
      <c r="I128" s="503" t="s">
        <v>1202</v>
      </c>
      <c r="J128" s="504" t="s">
        <v>766</v>
      </c>
      <c r="K128" s="155"/>
      <c r="BA128" s="54"/>
      <c r="BB128" s="54"/>
      <c r="BC128" s="54"/>
      <c r="BD128" s="54"/>
      <c r="BE128" s="54"/>
      <c r="BF128" s="54"/>
      <c r="BG128" s="54"/>
      <c r="BH128" s="54"/>
      <c r="BI128" s="54"/>
      <c r="BJ128" s="54"/>
      <c r="BK128" s="54"/>
      <c r="BL128" s="54"/>
      <c r="BM128" s="138" t="s">
        <v>593</v>
      </c>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1:86" ht="14.25" customHeight="1">
      <c r="A129" s="500" t="s">
        <v>338</v>
      </c>
      <c r="B129" s="507" t="s">
        <v>1333</v>
      </c>
      <c r="C129" s="508" t="s">
        <v>22</v>
      </c>
      <c r="D129" s="507" t="s">
        <v>7</v>
      </c>
      <c r="E129" s="509" t="s">
        <v>1231</v>
      </c>
      <c r="F129" s="507" t="s">
        <v>846</v>
      </c>
      <c r="G129" s="507" t="s">
        <v>761</v>
      </c>
      <c r="H129" s="503" t="s">
        <v>761</v>
      </c>
      <c r="I129" s="503" t="s">
        <v>1202</v>
      </c>
      <c r="J129" s="504" t="s">
        <v>766</v>
      </c>
      <c r="K129" s="155"/>
      <c r="BA129" s="54"/>
      <c r="BB129" s="54"/>
      <c r="BC129" s="54"/>
      <c r="BD129" s="54"/>
      <c r="BE129" s="54"/>
      <c r="BF129" s="54"/>
      <c r="BG129" s="54"/>
      <c r="BH129" s="54"/>
      <c r="BI129" s="54"/>
      <c r="BJ129" s="54"/>
      <c r="BK129" s="54"/>
      <c r="BL129" s="54"/>
      <c r="BM129" s="138" t="s">
        <v>594</v>
      </c>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1:86" ht="14.25" customHeight="1">
      <c r="A130" s="500" t="s">
        <v>338</v>
      </c>
      <c r="B130" s="507" t="s">
        <v>616</v>
      </c>
      <c r="C130" s="508" t="s">
        <v>22</v>
      </c>
      <c r="D130" s="507" t="s">
        <v>7</v>
      </c>
      <c r="E130" s="509" t="s">
        <v>1334</v>
      </c>
      <c r="F130" s="507" t="s">
        <v>842</v>
      </c>
      <c r="G130" s="507" t="s">
        <v>761</v>
      </c>
      <c r="H130" s="503" t="s">
        <v>761</v>
      </c>
      <c r="I130" s="503" t="s">
        <v>1202</v>
      </c>
      <c r="J130" s="504" t="s">
        <v>766</v>
      </c>
      <c r="K130" s="155"/>
      <c r="BA130" s="54"/>
      <c r="BB130" s="54"/>
      <c r="BC130" s="54"/>
      <c r="BD130" s="54"/>
      <c r="BE130" s="54"/>
      <c r="BF130" s="54"/>
      <c r="BG130" s="54"/>
      <c r="BH130" s="54"/>
      <c r="BI130" s="54"/>
      <c r="BJ130" s="54"/>
      <c r="BK130" s="54"/>
      <c r="BL130" s="54"/>
      <c r="BM130" s="138" t="s">
        <v>595</v>
      </c>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1:86" ht="14.25" customHeight="1">
      <c r="A131" s="500" t="s">
        <v>338</v>
      </c>
      <c r="B131" s="507" t="s">
        <v>617</v>
      </c>
      <c r="C131" s="508" t="s">
        <v>22</v>
      </c>
      <c r="D131" s="507" t="s">
        <v>7</v>
      </c>
      <c r="E131" s="509" t="s">
        <v>1335</v>
      </c>
      <c r="F131" s="507" t="s">
        <v>842</v>
      </c>
      <c r="G131" s="507" t="s">
        <v>761</v>
      </c>
      <c r="H131" s="503" t="s">
        <v>761</v>
      </c>
      <c r="I131" s="503" t="s">
        <v>1202</v>
      </c>
      <c r="J131" s="504" t="s">
        <v>766</v>
      </c>
      <c r="K131" s="155"/>
      <c r="BA131" s="54"/>
      <c r="BB131" s="54"/>
      <c r="BC131" s="54"/>
      <c r="BD131" s="54"/>
      <c r="BE131" s="54"/>
      <c r="BF131" s="54"/>
      <c r="BG131" s="54"/>
      <c r="BH131" s="54"/>
      <c r="BI131" s="54"/>
      <c r="BJ131" s="54"/>
      <c r="BK131" s="54"/>
      <c r="BL131" s="54"/>
      <c r="BM131" s="138" t="s">
        <v>596</v>
      </c>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1:86" ht="14.25" customHeight="1">
      <c r="A132" s="500" t="s">
        <v>338</v>
      </c>
      <c r="B132" s="507" t="s">
        <v>1336</v>
      </c>
      <c r="C132" s="508" t="s">
        <v>22</v>
      </c>
      <c r="D132" s="507" t="s">
        <v>211</v>
      </c>
      <c r="E132" s="509" t="s">
        <v>1262</v>
      </c>
      <c r="F132" s="507" t="s">
        <v>842</v>
      </c>
      <c r="G132" s="507" t="s">
        <v>761</v>
      </c>
      <c r="H132" s="503" t="s">
        <v>761</v>
      </c>
      <c r="I132" s="503" t="s">
        <v>1202</v>
      </c>
      <c r="J132" s="504" t="s">
        <v>766</v>
      </c>
      <c r="K132" s="155"/>
      <c r="BA132" s="54"/>
      <c r="BB132" s="54"/>
      <c r="BC132" s="54"/>
      <c r="BD132" s="54"/>
      <c r="BE132" s="54"/>
      <c r="BF132" s="54"/>
      <c r="BG132" s="54"/>
      <c r="BH132" s="54"/>
      <c r="BI132" s="54"/>
      <c r="BJ132" s="54"/>
      <c r="BK132" s="54"/>
      <c r="BL132" s="54"/>
      <c r="BM132" s="138" t="s">
        <v>597</v>
      </c>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1:86" ht="14.25" customHeight="1">
      <c r="A133" s="500" t="s">
        <v>338</v>
      </c>
      <c r="B133" s="507" t="s">
        <v>1337</v>
      </c>
      <c r="C133" s="508" t="s">
        <v>22</v>
      </c>
      <c r="D133" s="507" t="s">
        <v>211</v>
      </c>
      <c r="E133" s="509" t="s">
        <v>1338</v>
      </c>
      <c r="F133" s="507" t="s">
        <v>842</v>
      </c>
      <c r="G133" s="507" t="s">
        <v>761</v>
      </c>
      <c r="H133" s="503" t="s">
        <v>761</v>
      </c>
      <c r="I133" s="503" t="s">
        <v>1202</v>
      </c>
      <c r="J133" s="504" t="s">
        <v>766</v>
      </c>
      <c r="K133" s="155"/>
      <c r="BA133" s="54"/>
      <c r="BB133" s="54"/>
      <c r="BC133" s="54"/>
      <c r="BD133" s="54"/>
      <c r="BE133" s="54"/>
      <c r="BF133" s="54"/>
      <c r="BG133" s="54"/>
      <c r="BH133" s="54"/>
      <c r="BI133" s="54"/>
      <c r="BJ133" s="54"/>
      <c r="BK133" s="54"/>
      <c r="BL133" s="54"/>
      <c r="BM133" s="138" t="s">
        <v>667</v>
      </c>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1:86" ht="14.25" customHeight="1">
      <c r="A134" s="500" t="s">
        <v>338</v>
      </c>
      <c r="B134" s="507" t="s">
        <v>1337</v>
      </c>
      <c r="C134" s="508" t="s">
        <v>22</v>
      </c>
      <c r="D134" s="507" t="s">
        <v>211</v>
      </c>
      <c r="E134" s="509" t="s">
        <v>1259</v>
      </c>
      <c r="F134" s="507" t="s">
        <v>842</v>
      </c>
      <c r="G134" s="507" t="s">
        <v>761</v>
      </c>
      <c r="H134" s="503" t="s">
        <v>761</v>
      </c>
      <c r="I134" s="503" t="s">
        <v>1202</v>
      </c>
      <c r="J134" s="504" t="s">
        <v>766</v>
      </c>
      <c r="K134" s="155"/>
      <c r="BA134" s="54"/>
      <c r="BB134" s="54"/>
      <c r="BC134" s="54"/>
      <c r="BD134" s="54"/>
      <c r="BE134" s="54"/>
      <c r="BF134" s="54"/>
      <c r="BG134" s="54"/>
      <c r="BH134" s="54"/>
      <c r="BI134" s="54"/>
      <c r="BJ134" s="54"/>
      <c r="BK134" s="54"/>
      <c r="BL134" s="54"/>
      <c r="BM134" s="138" t="s">
        <v>598</v>
      </c>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1:86" ht="14.25" customHeight="1">
      <c r="A135" s="500" t="s">
        <v>338</v>
      </c>
      <c r="B135" s="507" t="s">
        <v>1337</v>
      </c>
      <c r="C135" s="508" t="s">
        <v>22</v>
      </c>
      <c r="D135" s="507" t="s">
        <v>211</v>
      </c>
      <c r="E135" s="509" t="s">
        <v>1339</v>
      </c>
      <c r="F135" s="507" t="s">
        <v>842</v>
      </c>
      <c r="G135" s="507" t="s">
        <v>761</v>
      </c>
      <c r="H135" s="503" t="s">
        <v>761</v>
      </c>
      <c r="I135" s="503" t="s">
        <v>1202</v>
      </c>
      <c r="J135" s="504" t="s">
        <v>766</v>
      </c>
      <c r="K135" s="155"/>
      <c r="BA135" s="54"/>
      <c r="BB135" s="54"/>
      <c r="BC135" s="54"/>
      <c r="BD135" s="54"/>
      <c r="BE135" s="54"/>
      <c r="BF135" s="54"/>
      <c r="BG135" s="54"/>
      <c r="BH135" s="54"/>
      <c r="BI135" s="54"/>
      <c r="BJ135" s="54"/>
      <c r="BK135" s="54"/>
      <c r="BL135" s="54"/>
      <c r="BM135" s="139" t="s">
        <v>599</v>
      </c>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1:86" ht="14.25" customHeight="1">
      <c r="A136" s="500" t="s">
        <v>338</v>
      </c>
      <c r="B136" s="507" t="s">
        <v>1340</v>
      </c>
      <c r="C136" s="508" t="s">
        <v>22</v>
      </c>
      <c r="D136" s="507" t="s">
        <v>7</v>
      </c>
      <c r="E136" s="509" t="s">
        <v>1231</v>
      </c>
      <c r="F136" s="507" t="s">
        <v>846</v>
      </c>
      <c r="G136" s="507" t="s">
        <v>761</v>
      </c>
      <c r="H136" s="503" t="s">
        <v>761</v>
      </c>
      <c r="I136" s="503" t="s">
        <v>1202</v>
      </c>
      <c r="J136" s="504" t="s">
        <v>766</v>
      </c>
      <c r="K136" s="154"/>
      <c r="BA136" s="54"/>
      <c r="BB136" s="54"/>
      <c r="BC136" s="54"/>
      <c r="BD136" s="54"/>
      <c r="BE136" s="54"/>
      <c r="BF136" s="54"/>
      <c r="BG136" s="54"/>
      <c r="BH136" s="54"/>
      <c r="BI136" s="54"/>
      <c r="BJ136" s="54"/>
      <c r="BK136" s="54"/>
      <c r="BL136" s="54"/>
      <c r="BM136" s="138" t="s">
        <v>600</v>
      </c>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1:86" ht="14.25" customHeight="1">
      <c r="A137" s="500" t="s">
        <v>338</v>
      </c>
      <c r="B137" s="507" t="s">
        <v>895</v>
      </c>
      <c r="C137" s="508" t="s">
        <v>22</v>
      </c>
      <c r="D137" s="507" t="s">
        <v>7</v>
      </c>
      <c r="E137" s="509" t="s">
        <v>1341</v>
      </c>
      <c r="F137" s="507" t="s">
        <v>842</v>
      </c>
      <c r="G137" s="507" t="s">
        <v>761</v>
      </c>
      <c r="H137" s="503" t="s">
        <v>761</v>
      </c>
      <c r="I137" s="503" t="s">
        <v>1202</v>
      </c>
      <c r="J137" s="504" t="s">
        <v>766</v>
      </c>
      <c r="K137" s="154"/>
      <c r="BA137" s="54"/>
      <c r="BB137" s="54"/>
      <c r="BC137" s="54"/>
      <c r="BD137" s="54"/>
      <c r="BE137" s="54"/>
      <c r="BF137" s="54"/>
      <c r="BG137" s="54"/>
      <c r="BH137" s="54"/>
      <c r="BI137" s="54"/>
      <c r="BJ137" s="54"/>
      <c r="BK137" s="54"/>
      <c r="BL137" s="54"/>
      <c r="BM137" s="138" t="s">
        <v>601</v>
      </c>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1:86" ht="14.25" customHeight="1">
      <c r="A138" s="500" t="s">
        <v>338</v>
      </c>
      <c r="B138" s="507" t="s">
        <v>895</v>
      </c>
      <c r="C138" s="508" t="s">
        <v>22</v>
      </c>
      <c r="D138" s="507" t="s">
        <v>7</v>
      </c>
      <c r="E138" s="509" t="s">
        <v>1342</v>
      </c>
      <c r="F138" s="507" t="s">
        <v>842</v>
      </c>
      <c r="G138" s="507" t="s">
        <v>761</v>
      </c>
      <c r="H138" s="503" t="s">
        <v>761</v>
      </c>
      <c r="I138" s="503" t="s">
        <v>1202</v>
      </c>
      <c r="J138" s="504" t="s">
        <v>766</v>
      </c>
      <c r="K138" s="154"/>
      <c r="BA138" s="54"/>
      <c r="BB138" s="54"/>
      <c r="BC138" s="54"/>
      <c r="BD138" s="54"/>
      <c r="BE138" s="54"/>
      <c r="BF138" s="54"/>
      <c r="BG138" s="54"/>
      <c r="BH138" s="54"/>
      <c r="BI138" s="54"/>
      <c r="BJ138" s="54"/>
      <c r="BK138" s="54"/>
      <c r="BL138" s="54"/>
      <c r="BM138" s="138" t="s">
        <v>602</v>
      </c>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1:86" ht="14.25" customHeight="1">
      <c r="A139" s="500" t="s">
        <v>338</v>
      </c>
      <c r="B139" s="507" t="s">
        <v>895</v>
      </c>
      <c r="C139" s="508" t="s">
        <v>22</v>
      </c>
      <c r="D139" s="507" t="s">
        <v>7</v>
      </c>
      <c r="E139" s="509" t="s">
        <v>95</v>
      </c>
      <c r="F139" s="507" t="s">
        <v>842</v>
      </c>
      <c r="G139" s="507" t="s">
        <v>761</v>
      </c>
      <c r="H139" s="503" t="s">
        <v>761</v>
      </c>
      <c r="I139" s="503" t="s">
        <v>1202</v>
      </c>
      <c r="J139" s="504" t="s">
        <v>766</v>
      </c>
      <c r="K139" s="154"/>
      <c r="BA139" s="54"/>
      <c r="BB139" s="54"/>
      <c r="BC139" s="54"/>
      <c r="BD139" s="54"/>
      <c r="BE139" s="54"/>
      <c r="BF139" s="54"/>
      <c r="BG139" s="54"/>
      <c r="BH139" s="54"/>
      <c r="BI139" s="54"/>
      <c r="BJ139" s="54"/>
      <c r="BK139" s="54"/>
      <c r="BL139" s="54"/>
      <c r="BM139" s="138" t="s">
        <v>603</v>
      </c>
      <c r="BN139" s="54"/>
      <c r="BO139" s="54"/>
      <c r="BP139" s="54"/>
      <c r="BQ139" s="54"/>
      <c r="BR139" s="54"/>
      <c r="BS139" s="54"/>
      <c r="BT139" s="54"/>
      <c r="BU139" s="54"/>
      <c r="BV139" s="54"/>
      <c r="BW139" s="54"/>
      <c r="BX139" s="54"/>
      <c r="BY139" s="54"/>
      <c r="BZ139" s="54"/>
      <c r="CA139" s="54"/>
      <c r="CB139" s="54"/>
      <c r="CC139" s="54"/>
      <c r="CD139" s="54"/>
      <c r="CE139" s="54"/>
      <c r="CF139" s="54"/>
      <c r="CG139" s="54"/>
      <c r="CH139" s="54"/>
    </row>
    <row r="140" spans="1:86" ht="14.25" customHeight="1">
      <c r="A140" s="500" t="s">
        <v>338</v>
      </c>
      <c r="B140" s="507" t="s">
        <v>895</v>
      </c>
      <c r="C140" s="508" t="s">
        <v>22</v>
      </c>
      <c r="D140" s="507" t="s">
        <v>7</v>
      </c>
      <c r="E140" s="509" t="s">
        <v>1343</v>
      </c>
      <c r="F140" s="507" t="s">
        <v>842</v>
      </c>
      <c r="G140" s="507" t="s">
        <v>761</v>
      </c>
      <c r="H140" s="503" t="s">
        <v>761</v>
      </c>
      <c r="I140" s="503" t="s">
        <v>1202</v>
      </c>
      <c r="J140" s="504" t="s">
        <v>766</v>
      </c>
      <c r="K140" s="155"/>
      <c r="BA140" s="54"/>
      <c r="BB140" s="54"/>
      <c r="BC140" s="54"/>
      <c r="BD140" s="54"/>
      <c r="BE140" s="54"/>
      <c r="BF140" s="54"/>
      <c r="BG140" s="54"/>
      <c r="BH140" s="54"/>
      <c r="BI140" s="54"/>
      <c r="BJ140" s="54"/>
      <c r="BK140" s="54"/>
      <c r="BL140" s="54"/>
      <c r="BM140" s="138" t="s">
        <v>604</v>
      </c>
      <c r="BN140" s="54"/>
      <c r="BO140" s="54"/>
      <c r="BP140" s="54"/>
      <c r="BQ140" s="54"/>
      <c r="BR140" s="54"/>
      <c r="BS140" s="54"/>
      <c r="BT140" s="54"/>
      <c r="BU140" s="54"/>
      <c r="BV140" s="54"/>
      <c r="BW140" s="54"/>
      <c r="BX140" s="54"/>
      <c r="BY140" s="54"/>
      <c r="BZ140" s="54"/>
      <c r="CA140" s="54"/>
      <c r="CB140" s="54"/>
      <c r="CC140" s="54"/>
      <c r="CD140" s="54"/>
      <c r="CE140" s="54"/>
      <c r="CF140" s="54"/>
      <c r="CG140" s="54"/>
      <c r="CH140" s="54"/>
    </row>
    <row r="141" spans="1:86" ht="14.25" customHeight="1">
      <c r="A141" s="500" t="s">
        <v>338</v>
      </c>
      <c r="B141" s="507" t="s">
        <v>1344</v>
      </c>
      <c r="C141" s="508" t="s">
        <v>22</v>
      </c>
      <c r="D141" s="507" t="s">
        <v>7</v>
      </c>
      <c r="E141" s="509" t="s">
        <v>1231</v>
      </c>
      <c r="F141" s="507" t="s">
        <v>846</v>
      </c>
      <c r="G141" s="507" t="s">
        <v>761</v>
      </c>
      <c r="H141" s="503" t="s">
        <v>761</v>
      </c>
      <c r="I141" s="503" t="s">
        <v>1202</v>
      </c>
      <c r="J141" s="504" t="s">
        <v>766</v>
      </c>
      <c r="K141" s="155"/>
      <c r="BA141" s="54"/>
      <c r="BB141" s="54"/>
      <c r="BC141" s="54"/>
      <c r="BD141" s="54"/>
      <c r="BE141" s="54"/>
      <c r="BF141" s="54"/>
      <c r="BG141" s="54"/>
      <c r="BH141" s="54"/>
      <c r="BI141" s="54"/>
      <c r="BJ141" s="54"/>
      <c r="BK141" s="54"/>
      <c r="BL141" s="54"/>
      <c r="BM141" s="138" t="s">
        <v>605</v>
      </c>
      <c r="BN141" s="54"/>
      <c r="BO141" s="54"/>
      <c r="BP141" s="54"/>
      <c r="BQ141" s="54"/>
      <c r="BR141" s="54"/>
      <c r="BS141" s="54"/>
      <c r="BT141" s="54"/>
      <c r="BU141" s="54"/>
      <c r="BV141" s="54"/>
      <c r="BW141" s="54"/>
      <c r="BX141" s="54"/>
      <c r="BY141" s="54"/>
      <c r="BZ141" s="54"/>
      <c r="CA141" s="54"/>
      <c r="CB141" s="54"/>
      <c r="CC141" s="54"/>
      <c r="CD141" s="54"/>
      <c r="CE141" s="54"/>
      <c r="CF141" s="54"/>
      <c r="CG141" s="54"/>
      <c r="CH141" s="54"/>
    </row>
    <row r="142" spans="1:86" ht="14.25" customHeight="1">
      <c r="A142" s="500" t="s">
        <v>338</v>
      </c>
      <c r="B142" s="507" t="s">
        <v>1345</v>
      </c>
      <c r="C142" s="508" t="s">
        <v>22</v>
      </c>
      <c r="D142" s="507" t="s">
        <v>7</v>
      </c>
      <c r="E142" s="509" t="s">
        <v>1231</v>
      </c>
      <c r="F142" s="507" t="s">
        <v>842</v>
      </c>
      <c r="G142" s="512" t="s">
        <v>761</v>
      </c>
      <c r="H142" s="503" t="s">
        <v>761</v>
      </c>
      <c r="I142" s="503" t="s">
        <v>1202</v>
      </c>
      <c r="J142" s="504" t="s">
        <v>766</v>
      </c>
      <c r="K142" s="155"/>
      <c r="BA142" s="54"/>
      <c r="BB142" s="54"/>
      <c r="BC142" s="54"/>
      <c r="BD142" s="54"/>
      <c r="BE142" s="54"/>
      <c r="BF142" s="54"/>
      <c r="BG142" s="54"/>
      <c r="BH142" s="54"/>
      <c r="BI142" s="54"/>
      <c r="BJ142" s="54"/>
      <c r="BK142" s="54"/>
      <c r="BL142" s="54"/>
      <c r="BM142" s="138" t="s">
        <v>606</v>
      </c>
      <c r="BN142" s="54"/>
      <c r="BO142" s="54"/>
      <c r="BP142" s="54"/>
      <c r="BQ142" s="54"/>
      <c r="BR142" s="54"/>
      <c r="BS142" s="54"/>
      <c r="BT142" s="54"/>
      <c r="BU142" s="54"/>
      <c r="BV142" s="54"/>
      <c r="BW142" s="54"/>
      <c r="BX142" s="54"/>
      <c r="BY142" s="54"/>
      <c r="BZ142" s="54"/>
      <c r="CA142" s="54"/>
      <c r="CB142" s="54"/>
      <c r="CC142" s="54"/>
      <c r="CD142" s="54"/>
      <c r="CE142" s="54"/>
      <c r="CF142" s="54"/>
      <c r="CG142" s="54"/>
      <c r="CH142" s="54"/>
    </row>
    <row r="143" spans="1:86" ht="14.25" customHeight="1">
      <c r="A143" s="500" t="s">
        <v>338</v>
      </c>
      <c r="B143" s="507" t="s">
        <v>1346</v>
      </c>
      <c r="C143" s="508" t="s">
        <v>22</v>
      </c>
      <c r="D143" s="507" t="s">
        <v>7</v>
      </c>
      <c r="E143" s="509" t="s">
        <v>1331</v>
      </c>
      <c r="F143" s="507" t="s">
        <v>846</v>
      </c>
      <c r="G143" s="507" t="s">
        <v>761</v>
      </c>
      <c r="H143" s="503" t="s">
        <v>761</v>
      </c>
      <c r="I143" s="503" t="s">
        <v>1202</v>
      </c>
      <c r="J143" s="504" t="s">
        <v>766</v>
      </c>
      <c r="K143" s="155"/>
      <c r="BA143" s="54"/>
      <c r="BB143" s="54"/>
      <c r="BC143" s="54"/>
      <c r="BD143" s="54"/>
      <c r="BE143" s="54"/>
      <c r="BF143" s="54"/>
      <c r="BG143" s="54"/>
      <c r="BH143" s="54"/>
      <c r="BI143" s="54"/>
      <c r="BJ143" s="54"/>
      <c r="BK143" s="54"/>
      <c r="BL143" s="54"/>
      <c r="BM143" s="138" t="s">
        <v>607</v>
      </c>
      <c r="BN143" s="54"/>
      <c r="BO143" s="54"/>
      <c r="BP143" s="54"/>
      <c r="BQ143" s="54"/>
      <c r="BR143" s="54"/>
      <c r="BS143" s="54"/>
      <c r="BT143" s="54"/>
      <c r="BU143" s="54"/>
      <c r="BV143" s="54"/>
      <c r="BW143" s="54"/>
      <c r="BX143" s="54"/>
      <c r="BY143" s="54"/>
      <c r="BZ143" s="54"/>
      <c r="CA143" s="54"/>
      <c r="CB143" s="54"/>
      <c r="CC143" s="54"/>
      <c r="CD143" s="54"/>
      <c r="CE143" s="54"/>
      <c r="CF143" s="54"/>
      <c r="CG143" s="54"/>
      <c r="CH143" s="54"/>
    </row>
    <row r="144" spans="1:86" ht="14.25" customHeight="1">
      <c r="A144" s="500" t="s">
        <v>338</v>
      </c>
      <c r="B144" s="507" t="s">
        <v>1347</v>
      </c>
      <c r="C144" s="508" t="s">
        <v>22</v>
      </c>
      <c r="D144" s="507" t="s">
        <v>7</v>
      </c>
      <c r="E144" s="509" t="s">
        <v>5</v>
      </c>
      <c r="F144" s="507" t="s">
        <v>846</v>
      </c>
      <c r="G144" s="507" t="s">
        <v>761</v>
      </c>
      <c r="H144" s="503" t="s">
        <v>761</v>
      </c>
      <c r="I144" s="503" t="s">
        <v>1202</v>
      </c>
      <c r="J144" s="504" t="s">
        <v>766</v>
      </c>
      <c r="K144" s="155"/>
      <c r="BA144" s="54"/>
      <c r="BB144" s="54"/>
      <c r="BC144" s="54"/>
      <c r="BD144" s="54"/>
      <c r="BE144" s="54"/>
      <c r="BF144" s="54"/>
      <c r="BG144" s="54"/>
      <c r="BH144" s="54"/>
      <c r="BI144" s="54"/>
      <c r="BJ144" s="54"/>
      <c r="BK144" s="54"/>
      <c r="BL144" s="54"/>
      <c r="BM144" s="138" t="s">
        <v>608</v>
      </c>
      <c r="BN144" s="54"/>
      <c r="BO144" s="54"/>
      <c r="BP144" s="54"/>
      <c r="BQ144" s="54"/>
      <c r="BR144" s="54"/>
      <c r="BS144" s="54"/>
      <c r="BT144" s="54"/>
      <c r="BU144" s="54"/>
      <c r="BV144" s="54"/>
      <c r="BW144" s="54"/>
      <c r="BX144" s="54"/>
      <c r="BY144" s="54"/>
      <c r="BZ144" s="54"/>
      <c r="CA144" s="54"/>
      <c r="CB144" s="54"/>
      <c r="CC144" s="54"/>
      <c r="CD144" s="54"/>
      <c r="CE144" s="54"/>
      <c r="CF144" s="54"/>
      <c r="CG144" s="54"/>
      <c r="CH144" s="54"/>
    </row>
    <row r="145" spans="1:86" ht="14.25" customHeight="1">
      <c r="A145" s="500" t="s">
        <v>338</v>
      </c>
      <c r="B145" s="507" t="s">
        <v>1348</v>
      </c>
      <c r="C145" s="508" t="s">
        <v>22</v>
      </c>
      <c r="D145" s="507" t="s">
        <v>7</v>
      </c>
      <c r="E145" s="509" t="s">
        <v>5</v>
      </c>
      <c r="F145" s="507" t="s">
        <v>846</v>
      </c>
      <c r="G145" s="507" t="s">
        <v>761</v>
      </c>
      <c r="H145" s="503" t="s">
        <v>761</v>
      </c>
      <c r="I145" s="503" t="s">
        <v>1202</v>
      </c>
      <c r="J145" s="504" t="s">
        <v>766</v>
      </c>
      <c r="K145" s="155"/>
      <c r="BA145" s="54"/>
      <c r="BB145" s="54"/>
      <c r="BC145" s="54"/>
      <c r="BD145" s="54"/>
      <c r="BE145" s="54"/>
      <c r="BF145" s="54"/>
      <c r="BG145" s="54"/>
      <c r="BH145" s="54"/>
      <c r="BI145" s="54"/>
      <c r="BJ145" s="54"/>
      <c r="BK145" s="54"/>
      <c r="BL145" s="54"/>
      <c r="BM145" s="138" t="s">
        <v>609</v>
      </c>
      <c r="BN145" s="54"/>
      <c r="BO145" s="54"/>
      <c r="BP145" s="54"/>
      <c r="BQ145" s="54"/>
      <c r="BR145" s="54"/>
      <c r="BS145" s="54"/>
      <c r="BT145" s="54"/>
      <c r="BU145" s="54"/>
      <c r="BV145" s="54"/>
      <c r="BW145" s="54"/>
      <c r="BX145" s="54"/>
      <c r="BY145" s="54"/>
      <c r="BZ145" s="54"/>
      <c r="CA145" s="54"/>
      <c r="CB145" s="54"/>
      <c r="CC145" s="54"/>
      <c r="CD145" s="54"/>
      <c r="CE145" s="54"/>
      <c r="CF145" s="54"/>
      <c r="CG145" s="54"/>
      <c r="CH145" s="54"/>
    </row>
    <row r="146" spans="1:86" ht="14.25" customHeight="1">
      <c r="A146" s="500" t="s">
        <v>338</v>
      </c>
      <c r="B146" s="507" t="s">
        <v>1348</v>
      </c>
      <c r="C146" s="508" t="s">
        <v>22</v>
      </c>
      <c r="D146" s="507" t="s">
        <v>7</v>
      </c>
      <c r="E146" s="509" t="s">
        <v>1270</v>
      </c>
      <c r="F146" s="507" t="s">
        <v>846</v>
      </c>
      <c r="G146" s="507" t="s">
        <v>761</v>
      </c>
      <c r="H146" s="503" t="s">
        <v>761</v>
      </c>
      <c r="I146" s="503" t="s">
        <v>1202</v>
      </c>
      <c r="J146" s="504" t="s">
        <v>766</v>
      </c>
      <c r="K146" s="155"/>
      <c r="BA146" s="54"/>
      <c r="BB146" s="54"/>
      <c r="BC146" s="54"/>
      <c r="BD146" s="54"/>
      <c r="BE146" s="54"/>
      <c r="BF146" s="54"/>
      <c r="BG146" s="54"/>
      <c r="BH146" s="54"/>
      <c r="BI146" s="54"/>
      <c r="BJ146" s="54"/>
      <c r="BK146" s="54"/>
      <c r="BL146" s="54"/>
      <c r="BM146" s="138" t="s">
        <v>610</v>
      </c>
      <c r="BN146" s="54"/>
      <c r="BO146" s="54"/>
      <c r="BP146" s="54"/>
      <c r="BQ146" s="54"/>
      <c r="BR146" s="54"/>
      <c r="BS146" s="54"/>
      <c r="BT146" s="54"/>
      <c r="BU146" s="54"/>
      <c r="BV146" s="54"/>
      <c r="BW146" s="54"/>
      <c r="BX146" s="54"/>
      <c r="BY146" s="54"/>
      <c r="BZ146" s="54"/>
      <c r="CA146" s="54"/>
      <c r="CB146" s="54"/>
      <c r="CC146" s="54"/>
      <c r="CD146" s="54"/>
      <c r="CE146" s="54"/>
      <c r="CF146" s="54"/>
      <c r="CG146" s="54"/>
      <c r="CH146" s="54"/>
    </row>
    <row r="147" spans="1:86" ht="14.25" customHeight="1">
      <c r="A147" s="500" t="s">
        <v>338</v>
      </c>
      <c r="B147" s="507" t="s">
        <v>1348</v>
      </c>
      <c r="C147" s="508" t="s">
        <v>22</v>
      </c>
      <c r="D147" s="507" t="s">
        <v>7</v>
      </c>
      <c r="E147" s="509" t="s">
        <v>1349</v>
      </c>
      <c r="F147" s="507" t="s">
        <v>846</v>
      </c>
      <c r="G147" s="513">
        <v>6208</v>
      </c>
      <c r="H147" s="503" t="s">
        <v>1350</v>
      </c>
      <c r="I147" s="501"/>
      <c r="J147" s="504" t="s">
        <v>766</v>
      </c>
      <c r="K147" s="155"/>
      <c r="BA147" s="54"/>
      <c r="BB147" s="54"/>
      <c r="BC147" s="54"/>
      <c r="BD147" s="54"/>
      <c r="BE147" s="54"/>
      <c r="BF147" s="54"/>
      <c r="BG147" s="54"/>
      <c r="BH147" s="54"/>
      <c r="BI147" s="54"/>
      <c r="BJ147" s="54"/>
      <c r="BK147" s="54"/>
      <c r="BL147" s="54"/>
      <c r="BM147" s="138" t="s">
        <v>611</v>
      </c>
      <c r="BN147" s="54"/>
      <c r="BO147" s="54"/>
      <c r="BP147" s="54"/>
      <c r="BQ147" s="54"/>
      <c r="BR147" s="54"/>
      <c r="BS147" s="54"/>
      <c r="BT147" s="54"/>
      <c r="BU147" s="54"/>
      <c r="BV147" s="54"/>
      <c r="BW147" s="54"/>
      <c r="BX147" s="54"/>
      <c r="BY147" s="54"/>
      <c r="BZ147" s="54"/>
      <c r="CA147" s="54"/>
      <c r="CB147" s="54"/>
      <c r="CC147" s="54"/>
      <c r="CD147" s="54"/>
      <c r="CE147" s="54"/>
      <c r="CF147" s="54"/>
      <c r="CG147" s="54"/>
      <c r="CH147" s="54"/>
    </row>
    <row r="148" spans="1:86" ht="14.25" customHeight="1">
      <c r="A148" s="500" t="s">
        <v>338</v>
      </c>
      <c r="B148" s="507" t="s">
        <v>1351</v>
      </c>
      <c r="C148" s="508" t="s">
        <v>22</v>
      </c>
      <c r="D148" s="507" t="s">
        <v>7</v>
      </c>
      <c r="E148" s="509" t="s">
        <v>1231</v>
      </c>
      <c r="F148" s="507" t="s">
        <v>846</v>
      </c>
      <c r="G148" s="512" t="s">
        <v>761</v>
      </c>
      <c r="H148" s="503" t="s">
        <v>761</v>
      </c>
      <c r="I148" s="503" t="s">
        <v>1202</v>
      </c>
      <c r="J148" s="504" t="s">
        <v>766</v>
      </c>
      <c r="K148" s="155"/>
      <c r="BA148" s="54"/>
      <c r="BB148" s="54"/>
      <c r="BC148" s="54"/>
      <c r="BD148" s="54"/>
      <c r="BE148" s="54"/>
      <c r="BF148" s="54"/>
      <c r="BG148" s="54"/>
      <c r="BH148" s="54"/>
      <c r="BI148" s="54"/>
      <c r="BJ148" s="54"/>
      <c r="BK148" s="54"/>
      <c r="BL148" s="54"/>
      <c r="BM148" s="138" t="s">
        <v>612</v>
      </c>
      <c r="BN148" s="54"/>
      <c r="BO148" s="54"/>
      <c r="BP148" s="54"/>
      <c r="BQ148" s="54"/>
      <c r="BR148" s="54"/>
      <c r="BS148" s="54"/>
      <c r="BT148" s="54"/>
      <c r="BU148" s="54"/>
      <c r="BV148" s="54"/>
      <c r="BW148" s="54"/>
      <c r="BX148" s="54"/>
      <c r="BY148" s="54"/>
      <c r="BZ148" s="54"/>
      <c r="CA148" s="54"/>
      <c r="CB148" s="54"/>
      <c r="CC148" s="54"/>
      <c r="CD148" s="54"/>
      <c r="CE148" s="54"/>
      <c r="CF148" s="54"/>
      <c r="CG148" s="54"/>
      <c r="CH148" s="54"/>
    </row>
    <row r="149" spans="1:86" ht="14.25" customHeight="1">
      <c r="A149" s="500" t="s">
        <v>338</v>
      </c>
      <c r="B149" s="507" t="s">
        <v>648</v>
      </c>
      <c r="C149" s="508" t="s">
        <v>22</v>
      </c>
      <c r="D149" s="507" t="s">
        <v>7</v>
      </c>
      <c r="E149" s="509" t="s">
        <v>1231</v>
      </c>
      <c r="F149" s="507" t="s">
        <v>846</v>
      </c>
      <c r="G149" s="507" t="s">
        <v>761</v>
      </c>
      <c r="H149" s="503" t="s">
        <v>761</v>
      </c>
      <c r="I149" s="503" t="s">
        <v>1202</v>
      </c>
      <c r="J149" s="504" t="s">
        <v>766</v>
      </c>
      <c r="K149" s="154"/>
      <c r="BA149" s="54"/>
      <c r="BB149" s="54"/>
      <c r="BC149" s="54"/>
      <c r="BD149" s="54"/>
      <c r="BE149" s="54"/>
      <c r="BF149" s="54"/>
      <c r="BG149" s="54"/>
      <c r="BH149" s="54"/>
      <c r="BI149" s="54"/>
      <c r="BJ149" s="54"/>
      <c r="BK149" s="54"/>
      <c r="BL149" s="54"/>
      <c r="BM149" s="138" t="s">
        <v>668</v>
      </c>
      <c r="BN149" s="54"/>
      <c r="BO149" s="54"/>
      <c r="BP149" s="54"/>
      <c r="BQ149" s="54"/>
      <c r="BR149" s="54"/>
      <c r="BS149" s="54"/>
      <c r="BT149" s="54"/>
      <c r="BU149" s="54"/>
      <c r="BV149" s="54"/>
      <c r="BW149" s="54"/>
      <c r="BX149" s="54"/>
      <c r="BY149" s="54"/>
      <c r="BZ149" s="54"/>
      <c r="CA149" s="54"/>
      <c r="CB149" s="54"/>
      <c r="CC149" s="54"/>
      <c r="CD149" s="54"/>
      <c r="CE149" s="54"/>
      <c r="CF149" s="54"/>
      <c r="CG149" s="54"/>
      <c r="CH149" s="54"/>
    </row>
    <row r="150" spans="1:86" ht="14.25" customHeight="1">
      <c r="A150" s="282" t="s">
        <v>338</v>
      </c>
      <c r="B150" s="283" t="s">
        <v>845</v>
      </c>
      <c r="C150" s="514" t="s">
        <v>20</v>
      </c>
      <c r="D150" s="283" t="s">
        <v>7</v>
      </c>
      <c r="E150" s="276" t="s">
        <v>108</v>
      </c>
      <c r="F150" s="283" t="s">
        <v>846</v>
      </c>
      <c r="G150" s="289" t="s">
        <v>1352</v>
      </c>
      <c r="H150" s="1086" t="s">
        <v>1353</v>
      </c>
      <c r="I150" s="1086" t="s">
        <v>1354</v>
      </c>
      <c r="J150" s="1087" t="s">
        <v>64</v>
      </c>
      <c r="K150" s="154"/>
      <c r="BA150" s="54"/>
      <c r="BB150" s="54"/>
      <c r="BC150" s="54"/>
      <c r="BD150" s="54"/>
      <c r="BE150" s="54"/>
      <c r="BF150" s="54"/>
      <c r="BG150" s="54"/>
      <c r="BH150" s="54"/>
      <c r="BI150" s="54"/>
      <c r="BJ150" s="54"/>
      <c r="BK150" s="54"/>
      <c r="BL150" s="54"/>
      <c r="BM150" s="138" t="s">
        <v>613</v>
      </c>
      <c r="BN150" s="54"/>
      <c r="BO150" s="54"/>
      <c r="BP150" s="54"/>
      <c r="BQ150" s="54"/>
      <c r="BR150" s="54"/>
      <c r="BS150" s="54"/>
      <c r="BT150" s="54"/>
      <c r="BU150" s="54"/>
      <c r="BV150" s="54"/>
      <c r="BW150" s="54"/>
      <c r="BX150" s="54"/>
      <c r="BY150" s="54"/>
      <c r="BZ150" s="54"/>
      <c r="CA150" s="54"/>
      <c r="CB150" s="54"/>
      <c r="CC150" s="54"/>
      <c r="CD150" s="54"/>
      <c r="CE150" s="54"/>
      <c r="CF150" s="54"/>
      <c r="CG150" s="54"/>
      <c r="CH150" s="54"/>
    </row>
    <row r="151" spans="1:86" ht="14.25" customHeight="1">
      <c r="A151" s="282" t="s">
        <v>338</v>
      </c>
      <c r="B151" s="283" t="s">
        <v>845</v>
      </c>
      <c r="C151" s="514" t="s">
        <v>20</v>
      </c>
      <c r="D151" s="283" t="s">
        <v>7</v>
      </c>
      <c r="E151" s="276" t="s">
        <v>827</v>
      </c>
      <c r="F151" s="283" t="s">
        <v>846</v>
      </c>
      <c r="G151" s="289" t="s">
        <v>1355</v>
      </c>
      <c r="H151" s="1086"/>
      <c r="I151" s="1086"/>
      <c r="J151" s="1087"/>
      <c r="K151" s="154"/>
      <c r="BA151" s="54"/>
      <c r="BB151" s="54"/>
      <c r="BC151" s="54"/>
      <c r="BD151" s="54"/>
      <c r="BE151" s="54"/>
      <c r="BF151" s="54"/>
      <c r="BG151" s="54"/>
      <c r="BH151" s="54"/>
      <c r="BI151" s="54"/>
      <c r="BJ151" s="54"/>
      <c r="BK151" s="54"/>
      <c r="BL151" s="54"/>
      <c r="BM151" s="138" t="s">
        <v>614</v>
      </c>
      <c r="BN151" s="54"/>
      <c r="BO151" s="54"/>
      <c r="BP151" s="54"/>
      <c r="BQ151" s="54"/>
      <c r="BR151" s="54"/>
      <c r="BS151" s="54"/>
      <c r="BT151" s="54"/>
      <c r="BU151" s="54"/>
      <c r="BV151" s="54"/>
      <c r="BW151" s="54"/>
      <c r="BX151" s="54"/>
      <c r="BY151" s="54"/>
      <c r="BZ151" s="54"/>
      <c r="CA151" s="54"/>
      <c r="CB151" s="54"/>
      <c r="CC151" s="54"/>
      <c r="CD151" s="54"/>
      <c r="CE151" s="54"/>
      <c r="CF151" s="54"/>
      <c r="CG151" s="54"/>
      <c r="CH151" s="54"/>
    </row>
    <row r="152" spans="1:86" ht="14.25" customHeight="1">
      <c r="A152" s="500" t="s">
        <v>338</v>
      </c>
      <c r="B152" s="503" t="s">
        <v>1356</v>
      </c>
      <c r="C152" s="508" t="s">
        <v>20</v>
      </c>
      <c r="D152" s="501" t="s">
        <v>7</v>
      </c>
      <c r="E152" s="502" t="s">
        <v>108</v>
      </c>
      <c r="F152" s="501" t="s">
        <v>846</v>
      </c>
      <c r="G152" s="503" t="s">
        <v>1357</v>
      </c>
      <c r="H152" s="503" t="s">
        <v>1358</v>
      </c>
      <c r="I152" s="503" t="s">
        <v>947</v>
      </c>
      <c r="J152" s="504" t="s">
        <v>766</v>
      </c>
      <c r="K152" s="154"/>
      <c r="BA152" s="54"/>
      <c r="BB152" s="54"/>
      <c r="BC152" s="54"/>
      <c r="BD152" s="54"/>
      <c r="BE152" s="54"/>
      <c r="BF152" s="54"/>
      <c r="BG152" s="54"/>
      <c r="BH152" s="54"/>
      <c r="BI152" s="54"/>
      <c r="BJ152" s="54"/>
      <c r="BK152" s="54"/>
      <c r="BL152" s="54"/>
      <c r="BM152" s="138" t="s">
        <v>615</v>
      </c>
      <c r="BN152" s="54"/>
      <c r="BO152" s="54"/>
      <c r="BP152" s="54"/>
      <c r="BQ152" s="54"/>
      <c r="BR152" s="54"/>
      <c r="BS152" s="54"/>
      <c r="BT152" s="54"/>
      <c r="BU152" s="54"/>
      <c r="BV152" s="54"/>
      <c r="BW152" s="54"/>
      <c r="BX152" s="54"/>
      <c r="BY152" s="54"/>
      <c r="BZ152" s="54"/>
      <c r="CA152" s="54"/>
      <c r="CB152" s="54"/>
      <c r="CC152" s="54"/>
      <c r="CD152" s="54"/>
      <c r="CE152" s="54"/>
      <c r="CF152" s="54"/>
      <c r="CG152" s="54"/>
      <c r="CH152" s="54"/>
    </row>
    <row r="153" spans="1:86" ht="14.25" customHeight="1">
      <c r="A153" s="500" t="s">
        <v>338</v>
      </c>
      <c r="B153" s="501" t="s">
        <v>1230</v>
      </c>
      <c r="C153" s="508" t="s">
        <v>20</v>
      </c>
      <c r="D153" s="501" t="s">
        <v>7</v>
      </c>
      <c r="E153" s="502" t="s">
        <v>826</v>
      </c>
      <c r="F153" s="501" t="s">
        <v>842</v>
      </c>
      <c r="G153" s="503" t="s">
        <v>761</v>
      </c>
      <c r="H153" s="503"/>
      <c r="I153" s="503" t="s">
        <v>1202</v>
      </c>
      <c r="J153" s="504" t="s">
        <v>766</v>
      </c>
      <c r="K153" s="155"/>
      <c r="BA153" s="54"/>
      <c r="BB153" s="54"/>
      <c r="BC153" s="54"/>
      <c r="BD153" s="54"/>
      <c r="BE153" s="54"/>
      <c r="BF153" s="54"/>
      <c r="BG153" s="54"/>
      <c r="BH153" s="54"/>
      <c r="BI153" s="54"/>
      <c r="BJ153" s="54"/>
      <c r="BK153" s="54"/>
      <c r="BL153" s="54"/>
      <c r="BM153" s="138" t="s">
        <v>616</v>
      </c>
      <c r="BN153" s="54"/>
      <c r="BO153" s="54"/>
      <c r="BP153" s="54"/>
      <c r="BQ153" s="54"/>
      <c r="BR153" s="54"/>
      <c r="BS153" s="54"/>
      <c r="BT153" s="54"/>
      <c r="BU153" s="54"/>
      <c r="BV153" s="54"/>
      <c r="BW153" s="54"/>
      <c r="BX153" s="54"/>
      <c r="BY153" s="54"/>
      <c r="BZ153" s="54"/>
      <c r="CA153" s="54"/>
      <c r="CB153" s="54"/>
      <c r="CC153" s="54"/>
      <c r="CD153" s="54"/>
      <c r="CE153" s="54"/>
      <c r="CF153" s="54"/>
      <c r="CG153" s="54"/>
      <c r="CH153" s="54"/>
    </row>
    <row r="154" spans="1:86" ht="14.25" customHeight="1">
      <c r="A154" s="500" t="s">
        <v>338</v>
      </c>
      <c r="B154" s="501" t="s">
        <v>1230</v>
      </c>
      <c r="C154" s="508" t="s">
        <v>20</v>
      </c>
      <c r="D154" s="501" t="s">
        <v>7</v>
      </c>
      <c r="E154" s="502" t="s">
        <v>827</v>
      </c>
      <c r="F154" s="501" t="s">
        <v>842</v>
      </c>
      <c r="G154" s="503" t="s">
        <v>1350</v>
      </c>
      <c r="H154" s="501"/>
      <c r="I154" s="503" t="s">
        <v>142</v>
      </c>
      <c r="J154" s="504" t="s">
        <v>766</v>
      </c>
      <c r="K154" s="155"/>
      <c r="BA154" s="54"/>
      <c r="BB154" s="54"/>
      <c r="BC154" s="54"/>
      <c r="BD154" s="54"/>
      <c r="BE154" s="54"/>
      <c r="BF154" s="54"/>
      <c r="BG154" s="54"/>
      <c r="BH154" s="54"/>
      <c r="BI154" s="54"/>
      <c r="BJ154" s="54"/>
      <c r="BK154" s="54"/>
      <c r="BL154" s="54"/>
      <c r="BM154" s="138" t="s">
        <v>617</v>
      </c>
      <c r="BN154" s="54"/>
      <c r="BO154" s="54"/>
      <c r="BP154" s="54"/>
      <c r="BQ154" s="54"/>
      <c r="BR154" s="54"/>
      <c r="BS154" s="54"/>
      <c r="BT154" s="54"/>
      <c r="BU154" s="54"/>
      <c r="BV154" s="54"/>
      <c r="BW154" s="54"/>
      <c r="BX154" s="54"/>
      <c r="BY154" s="54"/>
      <c r="BZ154" s="54"/>
      <c r="CA154" s="54"/>
      <c r="CB154" s="54"/>
      <c r="CC154" s="54"/>
      <c r="CD154" s="54"/>
      <c r="CE154" s="54"/>
      <c r="CF154" s="54"/>
      <c r="CG154" s="54"/>
      <c r="CH154" s="54"/>
    </row>
    <row r="155" spans="1:86" ht="14.25" customHeight="1">
      <c r="A155" s="500" t="s">
        <v>338</v>
      </c>
      <c r="B155" s="501" t="s">
        <v>1230</v>
      </c>
      <c r="C155" s="508" t="s">
        <v>20</v>
      </c>
      <c r="D155" s="501" t="s">
        <v>7</v>
      </c>
      <c r="E155" s="502" t="s">
        <v>63</v>
      </c>
      <c r="F155" s="501" t="s">
        <v>842</v>
      </c>
      <c r="G155" s="503" t="s">
        <v>1207</v>
      </c>
      <c r="H155" s="501"/>
      <c r="I155" s="503" t="s">
        <v>1359</v>
      </c>
      <c r="J155" s="504" t="s">
        <v>766</v>
      </c>
      <c r="K155" s="155"/>
      <c r="BA155" s="54"/>
      <c r="BB155" s="54"/>
      <c r="BC155" s="54"/>
      <c r="BD155" s="54"/>
      <c r="BE155" s="54"/>
      <c r="BF155" s="54"/>
      <c r="BG155" s="54"/>
      <c r="BH155" s="54"/>
      <c r="BI155" s="54"/>
      <c r="BJ155" s="54"/>
      <c r="BK155" s="54"/>
      <c r="BL155" s="54"/>
      <c r="BM155" s="138" t="s">
        <v>669</v>
      </c>
      <c r="BN155" s="54"/>
      <c r="BO155" s="54"/>
      <c r="BP155" s="54"/>
      <c r="BQ155" s="54"/>
      <c r="BR155" s="54"/>
      <c r="BS155" s="54"/>
      <c r="BT155" s="54"/>
      <c r="BU155" s="54"/>
      <c r="BV155" s="54"/>
      <c r="BW155" s="54"/>
      <c r="BX155" s="54"/>
      <c r="BY155" s="54"/>
      <c r="BZ155" s="54"/>
      <c r="CA155" s="54"/>
      <c r="CB155" s="54"/>
      <c r="CC155" s="54"/>
      <c r="CD155" s="54"/>
      <c r="CE155" s="54"/>
      <c r="CF155" s="54"/>
      <c r="CG155" s="54"/>
      <c r="CH155" s="54"/>
    </row>
    <row r="156" spans="1:86" ht="14.25" customHeight="1">
      <c r="A156" s="500" t="s">
        <v>338</v>
      </c>
      <c r="B156" s="501" t="s">
        <v>1233</v>
      </c>
      <c r="C156" s="508" t="s">
        <v>20</v>
      </c>
      <c r="D156" s="501" t="s">
        <v>7</v>
      </c>
      <c r="E156" s="502" t="s">
        <v>108</v>
      </c>
      <c r="F156" s="501" t="s">
        <v>846</v>
      </c>
      <c r="G156" s="503" t="s">
        <v>1357</v>
      </c>
      <c r="H156" s="503" t="s">
        <v>941</v>
      </c>
      <c r="I156" s="503" t="s">
        <v>844</v>
      </c>
      <c r="J156" s="504" t="s">
        <v>766</v>
      </c>
      <c r="K156" s="155"/>
      <c r="BA156" s="54"/>
      <c r="BB156" s="54"/>
      <c r="BC156" s="54"/>
      <c r="BD156" s="54"/>
      <c r="BE156" s="54"/>
      <c r="BF156" s="54"/>
      <c r="BG156" s="54"/>
      <c r="BH156" s="54"/>
      <c r="BI156" s="54"/>
      <c r="BJ156" s="54"/>
      <c r="BK156" s="54"/>
      <c r="BL156" s="54"/>
      <c r="BM156" s="138" t="s">
        <v>618</v>
      </c>
      <c r="BN156" s="54"/>
      <c r="BO156" s="54"/>
      <c r="BP156" s="54"/>
      <c r="BQ156" s="54"/>
      <c r="BR156" s="54"/>
      <c r="BS156" s="54"/>
      <c r="BT156" s="54"/>
      <c r="BU156" s="54"/>
      <c r="BV156" s="54"/>
      <c r="BW156" s="54"/>
      <c r="BX156" s="54"/>
      <c r="BY156" s="54"/>
      <c r="BZ156" s="54"/>
      <c r="CA156" s="54"/>
      <c r="CB156" s="54"/>
      <c r="CC156" s="54"/>
      <c r="CD156" s="54"/>
      <c r="CE156" s="54"/>
      <c r="CF156" s="54"/>
      <c r="CG156" s="54"/>
      <c r="CH156" s="54"/>
    </row>
    <row r="157" spans="1:86" ht="14.25" customHeight="1">
      <c r="A157" s="500" t="s">
        <v>338</v>
      </c>
      <c r="B157" s="501" t="s">
        <v>490</v>
      </c>
      <c r="C157" s="508" t="s">
        <v>20</v>
      </c>
      <c r="D157" s="501" t="s">
        <v>7</v>
      </c>
      <c r="E157" s="502" t="s">
        <v>108</v>
      </c>
      <c r="F157" s="501" t="s">
        <v>846</v>
      </c>
      <c r="G157" s="503" t="s">
        <v>761</v>
      </c>
      <c r="H157" s="503" t="s">
        <v>761</v>
      </c>
      <c r="I157" s="503" t="s">
        <v>1202</v>
      </c>
      <c r="J157" s="504" t="s">
        <v>766</v>
      </c>
      <c r="K157" s="155"/>
      <c r="BA157" s="54"/>
      <c r="BB157" s="54"/>
      <c r="BC157" s="54"/>
      <c r="BD157" s="54"/>
      <c r="BE157" s="54"/>
      <c r="BF157" s="54"/>
      <c r="BG157" s="54"/>
      <c r="BH157" s="54"/>
      <c r="BI157" s="54"/>
      <c r="BJ157" s="54"/>
      <c r="BK157" s="54"/>
      <c r="BL157" s="54"/>
      <c r="BM157" s="138" t="s">
        <v>619</v>
      </c>
      <c r="BN157" s="54"/>
      <c r="BO157" s="54"/>
      <c r="BP157" s="54"/>
      <c r="BQ157" s="54"/>
      <c r="BR157" s="54"/>
      <c r="BS157" s="54"/>
      <c r="BT157" s="54"/>
      <c r="BU157" s="54"/>
      <c r="BV157" s="54"/>
      <c r="BW157" s="54"/>
      <c r="BX157" s="54"/>
      <c r="BY157" s="54"/>
      <c r="BZ157" s="54"/>
      <c r="CA157" s="54"/>
      <c r="CB157" s="54"/>
      <c r="CC157" s="54"/>
      <c r="CD157" s="54"/>
      <c r="CE157" s="54"/>
      <c r="CF157" s="54"/>
      <c r="CG157" s="54"/>
      <c r="CH157" s="54"/>
    </row>
    <row r="158" spans="1:86" ht="14.25" customHeight="1">
      <c r="A158" s="500" t="s">
        <v>338</v>
      </c>
      <c r="B158" s="501" t="s">
        <v>1360</v>
      </c>
      <c r="C158" s="508" t="s">
        <v>20</v>
      </c>
      <c r="D158" s="501" t="s">
        <v>7</v>
      </c>
      <c r="E158" s="502" t="s">
        <v>826</v>
      </c>
      <c r="F158" s="501" t="s">
        <v>846</v>
      </c>
      <c r="G158" s="503" t="s">
        <v>761</v>
      </c>
      <c r="H158" s="503" t="s">
        <v>761</v>
      </c>
      <c r="I158" s="503" t="s">
        <v>1202</v>
      </c>
      <c r="J158" s="504" t="s">
        <v>766</v>
      </c>
      <c r="K158" s="155"/>
      <c r="BA158" s="54"/>
      <c r="BB158" s="54"/>
      <c r="BC158" s="54"/>
      <c r="BD158" s="54"/>
      <c r="BE158" s="54"/>
      <c r="BF158" s="54"/>
      <c r="BG158" s="54"/>
      <c r="BH158" s="54"/>
      <c r="BI158" s="54"/>
      <c r="BJ158" s="54"/>
      <c r="BK158" s="54"/>
      <c r="BL158" s="54"/>
      <c r="BM158" s="139" t="s">
        <v>620</v>
      </c>
      <c r="BN158" s="54"/>
      <c r="BO158" s="54"/>
      <c r="BP158" s="54"/>
      <c r="BQ158" s="54"/>
      <c r="BR158" s="54"/>
      <c r="BS158" s="54"/>
      <c r="BT158" s="54"/>
      <c r="BU158" s="54"/>
      <c r="BV158" s="54"/>
      <c r="BW158" s="54"/>
      <c r="BX158" s="54"/>
      <c r="BY158" s="54"/>
      <c r="BZ158" s="54"/>
      <c r="CA158" s="54"/>
      <c r="CB158" s="54"/>
      <c r="CC158" s="54"/>
      <c r="CD158" s="54"/>
      <c r="CE158" s="54"/>
      <c r="CF158" s="54"/>
      <c r="CG158" s="54"/>
      <c r="CH158" s="54"/>
    </row>
    <row r="159" spans="1:86" ht="14.25" customHeight="1">
      <c r="A159" s="500" t="s">
        <v>338</v>
      </c>
      <c r="B159" s="501" t="s">
        <v>1360</v>
      </c>
      <c r="C159" s="508" t="s">
        <v>20</v>
      </c>
      <c r="D159" s="501" t="s">
        <v>7</v>
      </c>
      <c r="E159" s="502" t="s">
        <v>880</v>
      </c>
      <c r="F159" s="501" t="s">
        <v>846</v>
      </c>
      <c r="G159" s="503" t="s">
        <v>1361</v>
      </c>
      <c r="H159" s="503" t="s">
        <v>1362</v>
      </c>
      <c r="I159" s="503" t="s">
        <v>1363</v>
      </c>
      <c r="J159" s="504" t="s">
        <v>766</v>
      </c>
      <c r="K159" s="155"/>
      <c r="BA159" s="54"/>
      <c r="BB159" s="54"/>
      <c r="BC159" s="54"/>
      <c r="BD159" s="54"/>
      <c r="BE159" s="54"/>
      <c r="BF159" s="54"/>
      <c r="BG159" s="54"/>
      <c r="BH159" s="54"/>
      <c r="BI159" s="54"/>
      <c r="BJ159" s="54"/>
      <c r="BK159" s="54"/>
      <c r="BL159" s="54"/>
      <c r="BM159" s="138" t="s">
        <v>80</v>
      </c>
      <c r="BN159" s="54"/>
      <c r="BO159" s="54"/>
      <c r="BP159" s="54"/>
      <c r="BQ159" s="54"/>
      <c r="BR159" s="54"/>
      <c r="BS159" s="54"/>
      <c r="BT159" s="54"/>
      <c r="BU159" s="54"/>
      <c r="BV159" s="54"/>
      <c r="BW159" s="54"/>
      <c r="BX159" s="54"/>
      <c r="BY159" s="54"/>
      <c r="BZ159" s="54"/>
      <c r="CA159" s="54"/>
      <c r="CB159" s="54"/>
      <c r="CC159" s="54"/>
      <c r="CD159" s="54"/>
      <c r="CE159" s="54"/>
      <c r="CF159" s="54"/>
      <c r="CG159" s="54"/>
      <c r="CH159" s="54"/>
    </row>
    <row r="160" spans="1:86" ht="14.25" customHeight="1">
      <c r="A160" s="282" t="s">
        <v>338</v>
      </c>
      <c r="B160" s="283" t="s">
        <v>857</v>
      </c>
      <c r="C160" s="514" t="s">
        <v>20</v>
      </c>
      <c r="D160" s="283" t="s">
        <v>7</v>
      </c>
      <c r="E160" s="298" t="s">
        <v>1049</v>
      </c>
      <c r="F160" s="283" t="s">
        <v>842</v>
      </c>
      <c r="G160" s="289" t="s">
        <v>1364</v>
      </c>
      <c r="H160" s="289" t="s">
        <v>1365</v>
      </c>
      <c r="I160" s="289" t="s">
        <v>920</v>
      </c>
      <c r="J160" s="292" t="s">
        <v>64</v>
      </c>
      <c r="K160" s="155"/>
      <c r="BA160" s="54"/>
      <c r="BB160" s="54"/>
      <c r="BC160" s="54"/>
      <c r="BD160" s="54"/>
      <c r="BE160" s="54"/>
      <c r="BF160" s="54"/>
      <c r="BG160" s="54"/>
      <c r="BH160" s="54"/>
      <c r="BI160" s="54"/>
      <c r="BJ160" s="54"/>
      <c r="BK160" s="54"/>
      <c r="BL160" s="54"/>
      <c r="BM160" s="139" t="s">
        <v>621</v>
      </c>
      <c r="BN160" s="54"/>
      <c r="BO160" s="54"/>
      <c r="BP160" s="54"/>
      <c r="BQ160" s="54"/>
      <c r="BR160" s="54"/>
      <c r="BS160" s="54"/>
      <c r="BT160" s="54"/>
      <c r="BU160" s="54"/>
      <c r="BV160" s="54"/>
      <c r="BW160" s="54"/>
      <c r="BX160" s="54"/>
      <c r="BY160" s="54"/>
      <c r="BZ160" s="54"/>
      <c r="CA160" s="54"/>
      <c r="CB160" s="54"/>
      <c r="CC160" s="54"/>
      <c r="CD160" s="54"/>
      <c r="CE160" s="54"/>
      <c r="CF160" s="54"/>
      <c r="CG160" s="54"/>
      <c r="CH160" s="54"/>
    </row>
    <row r="161" spans="1:86" ht="14.25" customHeight="1">
      <c r="A161" s="282" t="s">
        <v>338</v>
      </c>
      <c r="B161" s="283" t="s">
        <v>857</v>
      </c>
      <c r="C161" s="514" t="s">
        <v>20</v>
      </c>
      <c r="D161" s="283" t="s">
        <v>7</v>
      </c>
      <c r="E161" s="298" t="s">
        <v>1050</v>
      </c>
      <c r="F161" s="283" t="s">
        <v>842</v>
      </c>
      <c r="G161" s="289" t="s">
        <v>1366</v>
      </c>
      <c r="H161" s="289" t="s">
        <v>1367</v>
      </c>
      <c r="I161" s="289" t="s">
        <v>1363</v>
      </c>
      <c r="J161" s="292" t="s">
        <v>64</v>
      </c>
      <c r="K161" s="155"/>
      <c r="BA161" s="54"/>
      <c r="BB161" s="54"/>
      <c r="BC161" s="54"/>
      <c r="BD161" s="54"/>
      <c r="BE161" s="54"/>
      <c r="BF161" s="54"/>
      <c r="BG161" s="54"/>
      <c r="BH161" s="54"/>
      <c r="BI161" s="54"/>
      <c r="BJ161" s="54"/>
      <c r="BK161" s="54"/>
      <c r="BL161" s="54"/>
      <c r="BM161" s="138" t="s">
        <v>622</v>
      </c>
      <c r="BN161" s="54"/>
      <c r="BO161" s="54"/>
      <c r="BP161" s="54"/>
      <c r="BQ161" s="54"/>
      <c r="BR161" s="54"/>
      <c r="BS161" s="54"/>
      <c r="BT161" s="54"/>
      <c r="BU161" s="54"/>
      <c r="BV161" s="54"/>
      <c r="BW161" s="54"/>
      <c r="BX161" s="54"/>
      <c r="BY161" s="54"/>
      <c r="BZ161" s="54"/>
      <c r="CA161" s="54"/>
      <c r="CB161" s="54"/>
      <c r="CC161" s="54"/>
      <c r="CD161" s="54"/>
      <c r="CE161" s="54"/>
      <c r="CF161" s="54"/>
      <c r="CG161" s="54"/>
      <c r="CH161" s="54"/>
    </row>
    <row r="162" spans="1:86" ht="14.25" customHeight="1">
      <c r="A162" s="282" t="s">
        <v>338</v>
      </c>
      <c r="B162" s="283" t="s">
        <v>857</v>
      </c>
      <c r="C162" s="514" t="s">
        <v>20</v>
      </c>
      <c r="D162" s="283" t="s">
        <v>7</v>
      </c>
      <c r="E162" s="298" t="s">
        <v>1051</v>
      </c>
      <c r="F162" s="283" t="s">
        <v>842</v>
      </c>
      <c r="G162" s="289" t="s">
        <v>1368</v>
      </c>
      <c r="H162" s="289" t="s">
        <v>1369</v>
      </c>
      <c r="I162" s="289" t="s">
        <v>1219</v>
      </c>
      <c r="J162" s="292" t="s">
        <v>64</v>
      </c>
      <c r="K162" s="154"/>
      <c r="BA162" s="54"/>
      <c r="BB162" s="54"/>
      <c r="BC162" s="54"/>
      <c r="BD162" s="54"/>
      <c r="BE162" s="54"/>
      <c r="BF162" s="54"/>
      <c r="BG162" s="54"/>
      <c r="BH162" s="54"/>
      <c r="BI162" s="54"/>
      <c r="BJ162" s="54"/>
      <c r="BK162" s="54"/>
      <c r="BL162" s="54"/>
      <c r="BM162" s="138" t="s">
        <v>623</v>
      </c>
      <c r="BN162" s="54"/>
      <c r="BO162" s="54"/>
      <c r="BP162" s="54"/>
      <c r="BQ162" s="54"/>
      <c r="BR162" s="54"/>
      <c r="BS162" s="54"/>
      <c r="BT162" s="54"/>
      <c r="BU162" s="54"/>
      <c r="BV162" s="54"/>
      <c r="BW162" s="54"/>
      <c r="BX162" s="54"/>
      <c r="BY162" s="54"/>
      <c r="BZ162" s="54"/>
      <c r="CA162" s="54"/>
      <c r="CB162" s="54"/>
      <c r="CC162" s="54"/>
      <c r="CD162" s="54"/>
      <c r="CE162" s="54"/>
      <c r="CF162" s="54"/>
      <c r="CG162" s="54"/>
      <c r="CH162" s="54"/>
    </row>
    <row r="163" spans="1:86" ht="14.25" customHeight="1">
      <c r="A163" s="500" t="s">
        <v>338</v>
      </c>
      <c r="B163" s="501" t="s">
        <v>1247</v>
      </c>
      <c r="C163" s="508" t="s">
        <v>20</v>
      </c>
      <c r="D163" s="501" t="s">
        <v>7</v>
      </c>
      <c r="E163" s="502" t="s">
        <v>827</v>
      </c>
      <c r="F163" s="501" t="s">
        <v>846</v>
      </c>
      <c r="G163" s="503" t="s">
        <v>761</v>
      </c>
      <c r="H163" s="503" t="s">
        <v>761</v>
      </c>
      <c r="I163" s="503" t="s">
        <v>1202</v>
      </c>
      <c r="J163" s="504" t="s">
        <v>766</v>
      </c>
      <c r="K163" s="154"/>
      <c r="BA163" s="54"/>
      <c r="BB163" s="54"/>
      <c r="BC163" s="54"/>
      <c r="BD163" s="54"/>
      <c r="BE163" s="54"/>
      <c r="BF163" s="54"/>
      <c r="BG163" s="54"/>
      <c r="BH163" s="54"/>
      <c r="BI163" s="54"/>
      <c r="BJ163" s="54"/>
      <c r="BK163" s="54"/>
      <c r="BL163" s="54"/>
      <c r="BM163" s="138" t="s">
        <v>624</v>
      </c>
      <c r="BN163" s="54"/>
      <c r="BO163" s="54"/>
      <c r="BP163" s="54"/>
      <c r="BQ163" s="54"/>
      <c r="BR163" s="54"/>
      <c r="BS163" s="54"/>
      <c r="BT163" s="54"/>
      <c r="BU163" s="54"/>
      <c r="BV163" s="54"/>
      <c r="BW163" s="54"/>
      <c r="BX163" s="54"/>
      <c r="BY163" s="54"/>
      <c r="BZ163" s="54"/>
      <c r="CA163" s="54"/>
      <c r="CB163" s="54"/>
      <c r="CC163" s="54"/>
      <c r="CD163" s="54"/>
      <c r="CE163" s="54"/>
      <c r="CF163" s="54"/>
      <c r="CG163" s="54"/>
      <c r="CH163" s="54"/>
    </row>
    <row r="164" spans="1:86" ht="14.25" customHeight="1">
      <c r="A164" s="282" t="s">
        <v>338</v>
      </c>
      <c r="B164" s="283" t="s">
        <v>1052</v>
      </c>
      <c r="C164" s="514" t="s">
        <v>20</v>
      </c>
      <c r="D164" s="283" t="s">
        <v>7</v>
      </c>
      <c r="E164" s="276" t="s">
        <v>63</v>
      </c>
      <c r="F164" s="283" t="s">
        <v>846</v>
      </c>
      <c r="G164" s="289" t="s">
        <v>1370</v>
      </c>
      <c r="H164" s="289" t="s">
        <v>761</v>
      </c>
      <c r="I164" s="289" t="s">
        <v>1350</v>
      </c>
      <c r="J164" s="292" t="s">
        <v>64</v>
      </c>
      <c r="K164" s="154"/>
      <c r="BA164" s="54"/>
      <c r="BB164" s="54"/>
      <c r="BC164" s="54"/>
      <c r="BD164" s="54"/>
      <c r="BE164" s="54"/>
      <c r="BF164" s="54"/>
      <c r="BG164" s="54"/>
      <c r="BH164" s="54"/>
      <c r="BI164" s="54"/>
      <c r="BJ164" s="54"/>
      <c r="BK164" s="54"/>
      <c r="BL164" s="54"/>
      <c r="BM164" s="138" t="s">
        <v>625</v>
      </c>
      <c r="BN164" s="54"/>
      <c r="BO164" s="54"/>
      <c r="BP164" s="54"/>
      <c r="BQ164" s="54"/>
      <c r="BR164" s="54"/>
      <c r="BS164" s="54"/>
      <c r="BT164" s="54"/>
      <c r="BU164" s="54"/>
      <c r="BV164" s="54"/>
      <c r="BW164" s="54"/>
      <c r="BX164" s="54"/>
      <c r="BY164" s="54"/>
      <c r="BZ164" s="54"/>
      <c r="CA164" s="54"/>
      <c r="CB164" s="54"/>
      <c r="CC164" s="54"/>
      <c r="CD164" s="54"/>
      <c r="CE164" s="54"/>
      <c r="CF164" s="54"/>
      <c r="CG164" s="54"/>
      <c r="CH164" s="54"/>
    </row>
    <row r="165" spans="1:86" ht="14.25" customHeight="1">
      <c r="A165" s="500" t="s">
        <v>338</v>
      </c>
      <c r="B165" s="501" t="s">
        <v>1248</v>
      </c>
      <c r="C165" s="508" t="s">
        <v>20</v>
      </c>
      <c r="D165" s="501" t="s">
        <v>7</v>
      </c>
      <c r="E165" s="502" t="s">
        <v>63</v>
      </c>
      <c r="F165" s="501" t="s">
        <v>846</v>
      </c>
      <c r="G165" s="503" t="s">
        <v>761</v>
      </c>
      <c r="H165" s="503" t="s">
        <v>761</v>
      </c>
      <c r="I165" s="503" t="s">
        <v>1202</v>
      </c>
      <c r="J165" s="504" t="s">
        <v>766</v>
      </c>
      <c r="K165" s="154"/>
      <c r="BA165" s="54"/>
      <c r="BB165" s="54"/>
      <c r="BC165" s="54"/>
      <c r="BD165" s="54"/>
      <c r="BE165" s="54"/>
      <c r="BF165" s="54"/>
      <c r="BG165" s="54"/>
      <c r="BH165" s="54"/>
      <c r="BI165" s="54"/>
      <c r="BJ165" s="54"/>
      <c r="BK165" s="54"/>
      <c r="BL165" s="54"/>
      <c r="BM165" s="138" t="s">
        <v>626</v>
      </c>
      <c r="BN165" s="54"/>
      <c r="BO165" s="54"/>
      <c r="BP165" s="54"/>
      <c r="BQ165" s="54"/>
      <c r="BR165" s="54"/>
      <c r="BS165" s="54"/>
      <c r="BT165" s="54"/>
      <c r="BU165" s="54"/>
      <c r="BV165" s="54"/>
      <c r="BW165" s="54"/>
      <c r="BX165" s="54"/>
      <c r="BY165" s="54"/>
      <c r="BZ165" s="54"/>
      <c r="CA165" s="54"/>
      <c r="CB165" s="54"/>
      <c r="CC165" s="54"/>
      <c r="CD165" s="54"/>
      <c r="CE165" s="54"/>
      <c r="CF165" s="54"/>
      <c r="CG165" s="54"/>
      <c r="CH165" s="54"/>
    </row>
    <row r="166" spans="1:86" ht="14.25" customHeight="1">
      <c r="A166" s="500" t="s">
        <v>338</v>
      </c>
      <c r="B166" s="501" t="s">
        <v>1255</v>
      </c>
      <c r="C166" s="508" t="s">
        <v>20</v>
      </c>
      <c r="D166" s="501" t="s">
        <v>7</v>
      </c>
      <c r="E166" s="502" t="s">
        <v>108</v>
      </c>
      <c r="F166" s="501" t="s">
        <v>846</v>
      </c>
      <c r="G166" s="503" t="s">
        <v>1371</v>
      </c>
      <c r="H166" s="503" t="s">
        <v>761</v>
      </c>
      <c r="I166" s="503" t="s">
        <v>1372</v>
      </c>
      <c r="J166" s="504" t="s">
        <v>766</v>
      </c>
      <c r="K166" s="155"/>
      <c r="BA166" s="54"/>
      <c r="BB166" s="54"/>
      <c r="BC166" s="54"/>
      <c r="BD166" s="54"/>
      <c r="BE166" s="54"/>
      <c r="BF166" s="54"/>
      <c r="BG166" s="54"/>
      <c r="BH166" s="54"/>
      <c r="BI166" s="54"/>
      <c r="BJ166" s="54"/>
      <c r="BK166" s="54"/>
      <c r="BL166" s="54"/>
      <c r="BM166" s="138" t="s">
        <v>627</v>
      </c>
      <c r="BN166" s="54"/>
      <c r="BO166" s="54"/>
      <c r="BP166" s="54"/>
      <c r="BQ166" s="54"/>
      <c r="BR166" s="54"/>
      <c r="BS166" s="54"/>
      <c r="BT166" s="54"/>
      <c r="BU166" s="54"/>
      <c r="BV166" s="54"/>
      <c r="BW166" s="54"/>
      <c r="BX166" s="54"/>
      <c r="BY166" s="54"/>
      <c r="BZ166" s="54"/>
      <c r="CA166" s="54"/>
      <c r="CB166" s="54"/>
      <c r="CC166" s="54"/>
      <c r="CD166" s="54"/>
      <c r="CE166" s="54"/>
      <c r="CF166" s="54"/>
      <c r="CG166" s="54"/>
      <c r="CH166" s="54"/>
    </row>
    <row r="167" spans="1:86" ht="14.25" customHeight="1">
      <c r="A167" s="500" t="s">
        <v>338</v>
      </c>
      <c r="B167" s="501" t="s">
        <v>1255</v>
      </c>
      <c r="C167" s="508" t="s">
        <v>20</v>
      </c>
      <c r="D167" s="501" t="s">
        <v>7</v>
      </c>
      <c r="E167" s="502" t="s">
        <v>827</v>
      </c>
      <c r="F167" s="501" t="s">
        <v>846</v>
      </c>
      <c r="G167" s="503" t="s">
        <v>1373</v>
      </c>
      <c r="H167" s="503" t="s">
        <v>761</v>
      </c>
      <c r="I167" s="503" t="s">
        <v>1374</v>
      </c>
      <c r="J167" s="504" t="s">
        <v>766</v>
      </c>
      <c r="K167" s="155"/>
      <c r="BA167" s="54"/>
      <c r="BB167" s="54"/>
      <c r="BC167" s="54"/>
      <c r="BD167" s="54"/>
      <c r="BE167" s="54"/>
      <c r="BF167" s="54"/>
      <c r="BG167" s="54"/>
      <c r="BH167" s="54"/>
      <c r="BI167" s="54"/>
      <c r="BJ167" s="54"/>
      <c r="BK167" s="54"/>
      <c r="BL167" s="54"/>
      <c r="BM167" s="138" t="s">
        <v>628</v>
      </c>
      <c r="BN167" s="54"/>
      <c r="BO167" s="54"/>
      <c r="BP167" s="54"/>
      <c r="BQ167" s="54"/>
      <c r="BR167" s="54"/>
      <c r="BS167" s="54"/>
      <c r="BT167" s="54"/>
      <c r="BU167" s="54"/>
      <c r="BV167" s="54"/>
      <c r="BW167" s="54"/>
      <c r="BX167" s="54"/>
      <c r="BY167" s="54"/>
      <c r="BZ167" s="54"/>
      <c r="CA167" s="54"/>
      <c r="CB167" s="54"/>
      <c r="CC167" s="54"/>
      <c r="CD167" s="54"/>
      <c r="CE167" s="54"/>
      <c r="CF167" s="54"/>
      <c r="CG167" s="54"/>
      <c r="CH167" s="54"/>
    </row>
    <row r="168" spans="1:86" ht="14.25" customHeight="1">
      <c r="A168" s="500" t="s">
        <v>338</v>
      </c>
      <c r="B168" s="501" t="s">
        <v>864</v>
      </c>
      <c r="C168" s="508" t="s">
        <v>20</v>
      </c>
      <c r="D168" s="501" t="s">
        <v>7</v>
      </c>
      <c r="E168" s="502" t="s">
        <v>826</v>
      </c>
      <c r="F168" s="501" t="s">
        <v>842</v>
      </c>
      <c r="G168" s="503" t="s">
        <v>761</v>
      </c>
      <c r="H168" s="503" t="s">
        <v>761</v>
      </c>
      <c r="I168" s="503" t="s">
        <v>1202</v>
      </c>
      <c r="J168" s="504" t="s">
        <v>766</v>
      </c>
      <c r="K168" s="155"/>
      <c r="BA168" s="54"/>
      <c r="BB168" s="54"/>
      <c r="BC168" s="54"/>
      <c r="BD168" s="54"/>
      <c r="BE168" s="54"/>
      <c r="BF168" s="54"/>
      <c r="BG168" s="54"/>
      <c r="BH168" s="54"/>
      <c r="BI168" s="54"/>
      <c r="BJ168" s="54"/>
      <c r="BK168" s="54"/>
      <c r="BL168" s="54"/>
      <c r="BM168" s="139" t="s">
        <v>629</v>
      </c>
      <c r="BN168" s="54"/>
      <c r="BO168" s="54"/>
      <c r="BP168" s="54"/>
      <c r="BQ168" s="54"/>
      <c r="BR168" s="54"/>
      <c r="BS168" s="54"/>
      <c r="BT168" s="54"/>
      <c r="BU168" s="54"/>
      <c r="BV168" s="54"/>
      <c r="BW168" s="54"/>
      <c r="BX168" s="54"/>
      <c r="BY168" s="54"/>
      <c r="BZ168" s="54"/>
      <c r="CA168" s="54"/>
      <c r="CB168" s="54"/>
      <c r="CC168" s="54"/>
      <c r="CD168" s="54"/>
      <c r="CE168" s="54"/>
      <c r="CF168" s="54"/>
      <c r="CG168" s="54"/>
      <c r="CH168" s="54"/>
    </row>
    <row r="169" spans="1:86" ht="14.25" customHeight="1">
      <c r="A169" s="282" t="s">
        <v>338</v>
      </c>
      <c r="B169" s="283" t="s">
        <v>864</v>
      </c>
      <c r="C169" s="514" t="s">
        <v>20</v>
      </c>
      <c r="D169" s="283" t="s">
        <v>7</v>
      </c>
      <c r="E169" s="298" t="s">
        <v>1053</v>
      </c>
      <c r="F169" s="283" t="s">
        <v>842</v>
      </c>
      <c r="G169" s="289" t="s">
        <v>1375</v>
      </c>
      <c r="H169" s="289" t="s">
        <v>917</v>
      </c>
      <c r="I169" s="289" t="s">
        <v>1220</v>
      </c>
      <c r="J169" s="292" t="s">
        <v>64</v>
      </c>
      <c r="K169" s="155"/>
      <c r="BA169" s="54"/>
      <c r="BB169" s="54"/>
      <c r="BC169" s="54"/>
      <c r="BD169" s="54"/>
      <c r="BE169" s="54"/>
      <c r="BF169" s="54"/>
      <c r="BG169" s="54"/>
      <c r="BH169" s="54"/>
      <c r="BI169" s="54"/>
      <c r="BJ169" s="54"/>
      <c r="BK169" s="54"/>
      <c r="BL169" s="54"/>
      <c r="BM169" s="138" t="s">
        <v>630</v>
      </c>
      <c r="BN169" s="54"/>
      <c r="BO169" s="54"/>
      <c r="BP169" s="54"/>
      <c r="BQ169" s="54"/>
      <c r="BR169" s="54"/>
      <c r="BS169" s="54"/>
      <c r="BT169" s="54"/>
      <c r="BU169" s="54"/>
      <c r="BV169" s="54"/>
      <c r="BW169" s="54"/>
      <c r="BX169" s="54"/>
      <c r="BY169" s="54"/>
      <c r="BZ169" s="54"/>
      <c r="CA169" s="54"/>
      <c r="CB169" s="54"/>
      <c r="CC169" s="54"/>
      <c r="CD169" s="54"/>
      <c r="CE169" s="54"/>
      <c r="CF169" s="54"/>
      <c r="CG169" s="54"/>
      <c r="CH169" s="54"/>
    </row>
    <row r="170" spans="1:86" ht="14.25" customHeight="1">
      <c r="A170" s="282" t="s">
        <v>338</v>
      </c>
      <c r="B170" s="283" t="s">
        <v>864</v>
      </c>
      <c r="C170" s="514" t="s">
        <v>20</v>
      </c>
      <c r="D170" s="283" t="s">
        <v>7</v>
      </c>
      <c r="E170" s="298" t="s">
        <v>1054</v>
      </c>
      <c r="F170" s="283" t="s">
        <v>842</v>
      </c>
      <c r="G170" s="289" t="s">
        <v>1376</v>
      </c>
      <c r="H170" s="289" t="s">
        <v>1374</v>
      </c>
      <c r="I170" s="1088" t="s">
        <v>1377</v>
      </c>
      <c r="J170" s="292" t="s">
        <v>64</v>
      </c>
      <c r="K170" s="155"/>
      <c r="BA170" s="54"/>
      <c r="BB170" s="54"/>
      <c r="BC170" s="54"/>
      <c r="BD170" s="54"/>
      <c r="BE170" s="54"/>
      <c r="BF170" s="54"/>
      <c r="BG170" s="54"/>
      <c r="BH170" s="54"/>
      <c r="BI170" s="54"/>
      <c r="BJ170" s="54"/>
      <c r="BK170" s="54"/>
      <c r="BL170" s="54"/>
      <c r="BM170" s="138" t="s">
        <v>631</v>
      </c>
      <c r="BN170" s="54"/>
      <c r="BO170" s="54"/>
      <c r="BP170" s="54"/>
      <c r="BQ170" s="54"/>
      <c r="BR170" s="54"/>
      <c r="BS170" s="54"/>
      <c r="BT170" s="54"/>
      <c r="BU170" s="54"/>
      <c r="BV170" s="54"/>
      <c r="BW170" s="54"/>
      <c r="BX170" s="54"/>
      <c r="BY170" s="54"/>
      <c r="BZ170" s="54"/>
      <c r="CA170" s="54"/>
      <c r="CB170" s="54"/>
      <c r="CC170" s="54"/>
      <c r="CD170" s="54"/>
      <c r="CE170" s="54"/>
      <c r="CF170" s="54"/>
      <c r="CG170" s="54"/>
      <c r="CH170" s="54"/>
    </row>
    <row r="171" spans="1:86" ht="14.25" customHeight="1">
      <c r="A171" s="282" t="s">
        <v>338</v>
      </c>
      <c r="B171" s="283" t="s">
        <v>864</v>
      </c>
      <c r="C171" s="514" t="s">
        <v>20</v>
      </c>
      <c r="D171" s="283" t="s">
        <v>7</v>
      </c>
      <c r="E171" s="298" t="s">
        <v>1055</v>
      </c>
      <c r="F171" s="283" t="s">
        <v>842</v>
      </c>
      <c r="G171" s="289" t="s">
        <v>1378</v>
      </c>
      <c r="H171" s="289" t="s">
        <v>1379</v>
      </c>
      <c r="I171" s="1089"/>
      <c r="J171" s="292" t="s">
        <v>64</v>
      </c>
      <c r="K171" s="155"/>
      <c r="BA171" s="54"/>
      <c r="BB171" s="54"/>
      <c r="BC171" s="54"/>
      <c r="BD171" s="54"/>
      <c r="BE171" s="54"/>
      <c r="BF171" s="54"/>
      <c r="BG171" s="54"/>
      <c r="BH171" s="54"/>
      <c r="BI171" s="54"/>
      <c r="BJ171" s="54"/>
      <c r="BK171" s="54"/>
      <c r="BL171" s="54"/>
      <c r="BM171" s="138" t="s">
        <v>632</v>
      </c>
      <c r="BN171" s="54"/>
      <c r="BO171" s="54"/>
      <c r="BP171" s="54"/>
      <c r="BQ171" s="54"/>
      <c r="BR171" s="54"/>
      <c r="BS171" s="54"/>
      <c r="BT171" s="54"/>
      <c r="BU171" s="54"/>
      <c r="BV171" s="54"/>
      <c r="BW171" s="54"/>
      <c r="BX171" s="54"/>
      <c r="BY171" s="54"/>
      <c r="BZ171" s="54"/>
      <c r="CA171" s="54"/>
      <c r="CB171" s="54"/>
      <c r="CC171" s="54"/>
      <c r="CD171" s="54"/>
      <c r="CE171" s="54"/>
      <c r="CF171" s="54"/>
      <c r="CG171" s="54"/>
      <c r="CH171" s="54"/>
    </row>
    <row r="172" spans="1:86" ht="14.25" customHeight="1">
      <c r="A172" s="282" t="s">
        <v>338</v>
      </c>
      <c r="B172" s="289" t="s">
        <v>868</v>
      </c>
      <c r="C172" s="514" t="s">
        <v>20</v>
      </c>
      <c r="D172" s="283" t="s">
        <v>7</v>
      </c>
      <c r="E172" s="298" t="s">
        <v>827</v>
      </c>
      <c r="F172" s="289" t="s">
        <v>846</v>
      </c>
      <c r="G172" s="289" t="s">
        <v>1380</v>
      </c>
      <c r="H172" s="289"/>
      <c r="I172" s="517"/>
      <c r="J172" s="292" t="s">
        <v>64</v>
      </c>
      <c r="K172" s="155"/>
      <c r="BA172" s="54"/>
      <c r="BB172" s="54"/>
      <c r="BC172" s="54"/>
      <c r="BD172" s="54"/>
      <c r="BE172" s="54"/>
      <c r="BF172" s="54"/>
      <c r="BG172" s="54"/>
      <c r="BH172" s="54"/>
      <c r="BI172" s="54"/>
      <c r="BJ172" s="54"/>
      <c r="BK172" s="54"/>
      <c r="BL172" s="54"/>
      <c r="BM172" s="138" t="s">
        <v>633</v>
      </c>
      <c r="BN172" s="54"/>
      <c r="BO172" s="54"/>
      <c r="BP172" s="54"/>
      <c r="BQ172" s="54"/>
      <c r="BR172" s="54"/>
      <c r="BS172" s="54"/>
      <c r="BT172" s="54"/>
      <c r="BU172" s="54"/>
      <c r="BV172" s="54"/>
      <c r="BW172" s="54"/>
      <c r="BX172" s="54"/>
      <c r="BY172" s="54"/>
      <c r="BZ172" s="54"/>
      <c r="CA172" s="54"/>
      <c r="CB172" s="54"/>
      <c r="CC172" s="54"/>
      <c r="CD172" s="54"/>
      <c r="CE172" s="54"/>
      <c r="CF172" s="54"/>
      <c r="CG172" s="54"/>
      <c r="CH172" s="54"/>
    </row>
    <row r="173" spans="1:86" ht="14.25" customHeight="1">
      <c r="A173" s="282" t="s">
        <v>338</v>
      </c>
      <c r="B173" s="289" t="s">
        <v>868</v>
      </c>
      <c r="C173" s="514" t="s">
        <v>20</v>
      </c>
      <c r="D173" s="283" t="s">
        <v>7</v>
      </c>
      <c r="E173" s="289" t="s">
        <v>108</v>
      </c>
      <c r="F173" s="289" t="s">
        <v>846</v>
      </c>
      <c r="G173" s="289" t="s">
        <v>1381</v>
      </c>
      <c r="H173" s="289" t="s">
        <v>1382</v>
      </c>
      <c r="I173" s="1086" t="s">
        <v>1218</v>
      </c>
      <c r="J173" s="1087" t="s">
        <v>64</v>
      </c>
      <c r="K173" s="155"/>
      <c r="BA173" s="54"/>
      <c r="BB173" s="54"/>
      <c r="BC173" s="54"/>
      <c r="BD173" s="54"/>
      <c r="BE173" s="54"/>
      <c r="BF173" s="54"/>
      <c r="BG173" s="54"/>
      <c r="BH173" s="54"/>
      <c r="BI173" s="54"/>
      <c r="BJ173" s="54"/>
      <c r="BK173" s="54"/>
      <c r="BL173" s="54"/>
      <c r="BM173" s="138" t="s">
        <v>634</v>
      </c>
      <c r="BN173" s="54"/>
      <c r="BO173" s="54"/>
      <c r="BP173" s="54"/>
      <c r="BQ173" s="54"/>
      <c r="BR173" s="54"/>
      <c r="BS173" s="54"/>
      <c r="BT173" s="54"/>
      <c r="BU173" s="54"/>
      <c r="BV173" s="54"/>
      <c r="BW173" s="54"/>
      <c r="BX173" s="54"/>
      <c r="BY173" s="54"/>
      <c r="BZ173" s="54"/>
      <c r="CA173" s="54"/>
      <c r="CB173" s="54"/>
      <c r="CC173" s="54"/>
      <c r="CD173" s="54"/>
      <c r="CE173" s="54"/>
      <c r="CF173" s="54"/>
      <c r="CG173" s="54"/>
      <c r="CH173" s="54"/>
    </row>
    <row r="174" spans="1:86" ht="14.25" customHeight="1">
      <c r="A174" s="282" t="s">
        <v>338</v>
      </c>
      <c r="B174" s="289" t="s">
        <v>1056</v>
      </c>
      <c r="C174" s="514" t="s">
        <v>20</v>
      </c>
      <c r="D174" s="283" t="s">
        <v>7</v>
      </c>
      <c r="E174" s="283" t="s">
        <v>108</v>
      </c>
      <c r="F174" s="289" t="s">
        <v>846</v>
      </c>
      <c r="G174" s="289" t="s">
        <v>1383</v>
      </c>
      <c r="H174" s="289" t="s">
        <v>1382</v>
      </c>
      <c r="I174" s="1090"/>
      <c r="J174" s="1091"/>
      <c r="K174" s="155"/>
      <c r="BA174" s="54"/>
      <c r="BB174" s="54"/>
      <c r="BC174" s="54"/>
      <c r="BD174" s="54"/>
      <c r="BE174" s="54"/>
      <c r="BF174" s="54"/>
      <c r="BG174" s="54"/>
      <c r="BH174" s="54"/>
      <c r="BI174" s="54"/>
      <c r="BJ174" s="54"/>
      <c r="BK174" s="54"/>
      <c r="BL174" s="54"/>
      <c r="BM174" s="138" t="s">
        <v>635</v>
      </c>
      <c r="BN174" s="54"/>
      <c r="BO174" s="54"/>
      <c r="BP174" s="54"/>
      <c r="BQ174" s="54"/>
      <c r="BR174" s="54"/>
      <c r="BS174" s="54"/>
      <c r="BT174" s="54"/>
      <c r="BU174" s="54"/>
      <c r="BV174" s="54"/>
      <c r="BW174" s="54"/>
      <c r="BX174" s="54"/>
      <c r="BY174" s="54"/>
      <c r="BZ174" s="54"/>
      <c r="CA174" s="54"/>
      <c r="CB174" s="54"/>
      <c r="CC174" s="54"/>
      <c r="CD174" s="54"/>
      <c r="CE174" s="54"/>
      <c r="CF174" s="54"/>
      <c r="CG174" s="54"/>
      <c r="CH174" s="54"/>
    </row>
    <row r="175" spans="1:86" ht="14.25" customHeight="1">
      <c r="A175" s="500" t="s">
        <v>338</v>
      </c>
      <c r="B175" s="501" t="s">
        <v>1263</v>
      </c>
      <c r="C175" s="508" t="s">
        <v>20</v>
      </c>
      <c r="D175" s="501" t="s">
        <v>7</v>
      </c>
      <c r="E175" s="502" t="s">
        <v>108</v>
      </c>
      <c r="F175" s="501" t="s">
        <v>846</v>
      </c>
      <c r="G175" s="503" t="s">
        <v>761</v>
      </c>
      <c r="H175" s="503" t="s">
        <v>761</v>
      </c>
      <c r="I175" s="503" t="s">
        <v>1202</v>
      </c>
      <c r="J175" s="504" t="s">
        <v>766</v>
      </c>
      <c r="K175" s="154"/>
      <c r="BA175" s="54"/>
      <c r="BB175" s="54"/>
      <c r="BC175" s="54"/>
      <c r="BD175" s="54"/>
      <c r="BE175" s="54"/>
      <c r="BF175" s="54"/>
      <c r="BG175" s="54"/>
      <c r="BH175" s="54"/>
      <c r="BI175" s="54"/>
      <c r="BJ175" s="54"/>
      <c r="BK175" s="54"/>
      <c r="BL175" s="54"/>
      <c r="BM175" s="138" t="s">
        <v>636</v>
      </c>
      <c r="BN175" s="54"/>
      <c r="BO175" s="54"/>
      <c r="BP175" s="54"/>
      <c r="BQ175" s="54"/>
      <c r="BR175" s="54"/>
      <c r="BS175" s="54"/>
      <c r="BT175" s="54"/>
      <c r="BU175" s="54"/>
      <c r="BV175" s="54"/>
      <c r="BW175" s="54"/>
      <c r="BX175" s="54"/>
      <c r="BY175" s="54"/>
      <c r="BZ175" s="54"/>
      <c r="CA175" s="54"/>
      <c r="CB175" s="54"/>
      <c r="CC175" s="54"/>
      <c r="CD175" s="54"/>
      <c r="CE175" s="54"/>
      <c r="CF175" s="54"/>
      <c r="CG175" s="54"/>
      <c r="CH175" s="54"/>
    </row>
    <row r="176" spans="1:86" ht="14.25" customHeight="1">
      <c r="A176" s="500" t="s">
        <v>338</v>
      </c>
      <c r="B176" s="501" t="s">
        <v>1269</v>
      </c>
      <c r="C176" s="508" t="s">
        <v>20</v>
      </c>
      <c r="D176" s="501" t="s">
        <v>7</v>
      </c>
      <c r="E176" s="502" t="s">
        <v>63</v>
      </c>
      <c r="F176" s="501" t="s">
        <v>846</v>
      </c>
      <c r="G176" s="503" t="s">
        <v>761</v>
      </c>
      <c r="H176" s="503" t="s">
        <v>761</v>
      </c>
      <c r="I176" s="503" t="s">
        <v>1202</v>
      </c>
      <c r="J176" s="504" t="s">
        <v>766</v>
      </c>
      <c r="K176" s="154"/>
      <c r="BA176" s="54"/>
      <c r="BB176" s="54"/>
      <c r="BC176" s="54"/>
      <c r="BD176" s="54"/>
      <c r="BE176" s="54"/>
      <c r="BF176" s="54"/>
      <c r="BG176" s="54"/>
      <c r="BH176" s="54"/>
      <c r="BI176" s="54"/>
      <c r="BJ176" s="54"/>
      <c r="BK176" s="54"/>
      <c r="BL176" s="54"/>
      <c r="BM176" s="138" t="s">
        <v>637</v>
      </c>
      <c r="BN176" s="54"/>
      <c r="BO176" s="54"/>
      <c r="BP176" s="54"/>
      <c r="BQ176" s="54"/>
      <c r="BR176" s="54"/>
      <c r="BS176" s="54"/>
      <c r="BT176" s="54"/>
      <c r="BU176" s="54"/>
      <c r="BV176" s="54"/>
      <c r="BW176" s="54"/>
      <c r="BX176" s="54"/>
      <c r="BY176" s="54"/>
      <c r="BZ176" s="54"/>
      <c r="CA176" s="54"/>
      <c r="CB176" s="54"/>
      <c r="CC176" s="54"/>
      <c r="CD176" s="54"/>
      <c r="CE176" s="54"/>
      <c r="CF176" s="54"/>
      <c r="CG176" s="54"/>
      <c r="CH176" s="54"/>
    </row>
    <row r="177" spans="1:86" ht="14.25" customHeight="1">
      <c r="A177" s="500" t="s">
        <v>338</v>
      </c>
      <c r="B177" s="501" t="s">
        <v>1271</v>
      </c>
      <c r="C177" s="508" t="s">
        <v>20</v>
      </c>
      <c r="D177" s="501" t="s">
        <v>7</v>
      </c>
      <c r="E177" s="502" t="s">
        <v>63</v>
      </c>
      <c r="F177" s="501" t="s">
        <v>846</v>
      </c>
      <c r="G177" s="503" t="s">
        <v>1218</v>
      </c>
      <c r="H177" s="503" t="s">
        <v>1202</v>
      </c>
      <c r="I177" s="503" t="s">
        <v>1226</v>
      </c>
      <c r="J177" s="504" t="s">
        <v>766</v>
      </c>
      <c r="K177" s="154"/>
      <c r="BA177" s="54"/>
      <c r="BB177" s="54"/>
      <c r="BC177" s="54"/>
      <c r="BD177" s="54"/>
      <c r="BE177" s="54"/>
      <c r="BF177" s="54"/>
      <c r="BG177" s="54"/>
      <c r="BH177" s="54"/>
      <c r="BI177" s="54"/>
      <c r="BJ177" s="54"/>
      <c r="BK177" s="54"/>
      <c r="BL177" s="54"/>
      <c r="BM177" s="138" t="s">
        <v>638</v>
      </c>
      <c r="BN177" s="54"/>
      <c r="BO177" s="54"/>
      <c r="BP177" s="54"/>
      <c r="BQ177" s="54"/>
      <c r="BR177" s="54"/>
      <c r="BS177" s="54"/>
      <c r="BT177" s="54"/>
      <c r="BU177" s="54"/>
      <c r="BV177" s="54"/>
      <c r="BW177" s="54"/>
      <c r="BX177" s="54"/>
      <c r="BY177" s="54"/>
      <c r="BZ177" s="54"/>
      <c r="CA177" s="54"/>
      <c r="CB177" s="54"/>
      <c r="CC177" s="54"/>
      <c r="CD177" s="54"/>
      <c r="CE177" s="54"/>
      <c r="CF177" s="54"/>
      <c r="CG177" s="54"/>
      <c r="CH177" s="54"/>
    </row>
    <row r="178" spans="1:86" ht="14.25" customHeight="1">
      <c r="A178" s="282" t="s">
        <v>338</v>
      </c>
      <c r="B178" s="289" t="s">
        <v>1057</v>
      </c>
      <c r="C178" s="514" t="s">
        <v>20</v>
      </c>
      <c r="D178" s="283" t="s">
        <v>7</v>
      </c>
      <c r="E178" s="289" t="s">
        <v>108</v>
      </c>
      <c r="F178" s="283" t="s">
        <v>846</v>
      </c>
      <c r="G178" s="289" t="s">
        <v>1384</v>
      </c>
      <c r="H178" s="289" t="s">
        <v>1385</v>
      </c>
      <c r="I178" s="289" t="s">
        <v>1386</v>
      </c>
      <c r="J178" s="292" t="s">
        <v>64</v>
      </c>
      <c r="K178" s="154"/>
      <c r="BA178" s="54"/>
      <c r="BB178" s="54"/>
      <c r="BC178" s="54"/>
      <c r="BD178" s="54"/>
      <c r="BE178" s="54"/>
      <c r="BF178" s="54"/>
      <c r="BG178" s="54"/>
      <c r="BH178" s="54"/>
      <c r="BI178" s="54"/>
      <c r="BJ178" s="54"/>
      <c r="BK178" s="54"/>
      <c r="BL178" s="54"/>
      <c r="BM178" s="138" t="s">
        <v>639</v>
      </c>
      <c r="BN178" s="54"/>
      <c r="BO178" s="54"/>
      <c r="BP178" s="54"/>
      <c r="BQ178" s="54"/>
      <c r="BR178" s="54"/>
      <c r="BS178" s="54"/>
      <c r="BT178" s="54"/>
      <c r="BU178" s="54"/>
      <c r="BV178" s="54"/>
      <c r="BW178" s="54"/>
      <c r="BX178" s="54"/>
      <c r="BY178" s="54"/>
      <c r="BZ178" s="54"/>
      <c r="CA178" s="54"/>
      <c r="CB178" s="54"/>
      <c r="CC178" s="54"/>
      <c r="CD178" s="54"/>
      <c r="CE178" s="54"/>
      <c r="CF178" s="54"/>
      <c r="CG178" s="54"/>
      <c r="CH178" s="54"/>
    </row>
    <row r="179" spans="1:86" ht="14.25" customHeight="1">
      <c r="A179" s="500" t="s">
        <v>338</v>
      </c>
      <c r="B179" s="503" t="s">
        <v>580</v>
      </c>
      <c r="C179" s="508" t="s">
        <v>20</v>
      </c>
      <c r="D179" s="501" t="s">
        <v>7</v>
      </c>
      <c r="E179" s="503" t="s">
        <v>108</v>
      </c>
      <c r="F179" s="501" t="s">
        <v>879</v>
      </c>
      <c r="G179" s="503" t="s">
        <v>1387</v>
      </c>
      <c r="H179" s="503" t="s">
        <v>1385</v>
      </c>
      <c r="I179" s="503" t="s">
        <v>1386</v>
      </c>
      <c r="J179" s="504" t="s">
        <v>766</v>
      </c>
      <c r="K179" s="155"/>
      <c r="BA179" s="54"/>
      <c r="BB179" s="54"/>
      <c r="BC179" s="54"/>
      <c r="BD179" s="54"/>
      <c r="BE179" s="54"/>
      <c r="BF179" s="54"/>
      <c r="BG179" s="54"/>
      <c r="BH179" s="54"/>
      <c r="BI179" s="54"/>
      <c r="BJ179" s="54"/>
      <c r="BK179" s="54"/>
      <c r="BL179" s="54"/>
      <c r="BM179" s="138" t="s">
        <v>640</v>
      </c>
      <c r="BN179" s="54"/>
      <c r="BO179" s="54"/>
      <c r="BP179" s="54"/>
      <c r="BQ179" s="54"/>
      <c r="BR179" s="54"/>
      <c r="BS179" s="54"/>
      <c r="BT179" s="54"/>
      <c r="BU179" s="54"/>
      <c r="BV179" s="54"/>
      <c r="BW179" s="54"/>
      <c r="BX179" s="54"/>
      <c r="BY179" s="54"/>
      <c r="BZ179" s="54"/>
      <c r="CA179" s="54"/>
      <c r="CB179" s="54"/>
      <c r="CC179" s="54"/>
      <c r="CD179" s="54"/>
      <c r="CE179" s="54"/>
      <c r="CF179" s="54"/>
      <c r="CG179" s="54"/>
      <c r="CH179" s="54"/>
    </row>
    <row r="180" spans="1:86" ht="14.25" customHeight="1">
      <c r="A180" s="282" t="s">
        <v>338</v>
      </c>
      <c r="B180" s="283" t="s">
        <v>1057</v>
      </c>
      <c r="C180" s="514" t="s">
        <v>20</v>
      </c>
      <c r="D180" s="283" t="s">
        <v>7</v>
      </c>
      <c r="E180" s="276" t="s">
        <v>827</v>
      </c>
      <c r="F180" s="283" t="s">
        <v>846</v>
      </c>
      <c r="G180" s="289" t="s">
        <v>1388</v>
      </c>
      <c r="H180" s="289" t="s">
        <v>761</v>
      </c>
      <c r="I180" s="289" t="s">
        <v>1389</v>
      </c>
      <c r="J180" s="292" t="s">
        <v>64</v>
      </c>
      <c r="K180" s="155"/>
      <c r="BA180" s="54"/>
      <c r="BB180" s="54"/>
      <c r="BC180" s="54"/>
      <c r="BD180" s="54"/>
      <c r="BE180" s="54"/>
      <c r="BF180" s="54"/>
      <c r="BG180" s="54"/>
      <c r="BH180" s="54"/>
      <c r="BI180" s="54"/>
      <c r="BJ180" s="54"/>
      <c r="BK180" s="54"/>
      <c r="BL180" s="54"/>
      <c r="BM180" s="138" t="s">
        <v>641</v>
      </c>
      <c r="BN180" s="54"/>
      <c r="BO180" s="54"/>
      <c r="BP180" s="54"/>
      <c r="BQ180" s="54"/>
      <c r="BR180" s="54"/>
      <c r="BS180" s="54"/>
      <c r="BT180" s="54"/>
      <c r="BU180" s="54"/>
      <c r="BV180" s="54"/>
      <c r="BW180" s="54"/>
      <c r="BX180" s="54"/>
      <c r="BY180" s="54"/>
      <c r="BZ180" s="54"/>
      <c r="CA180" s="54"/>
      <c r="CB180" s="54"/>
      <c r="CC180" s="54"/>
      <c r="CD180" s="54"/>
      <c r="CE180" s="54"/>
      <c r="CF180" s="54"/>
      <c r="CG180" s="54"/>
      <c r="CH180" s="54"/>
    </row>
    <row r="181" spans="1:86" ht="14.25" customHeight="1">
      <c r="A181" s="500" t="s">
        <v>338</v>
      </c>
      <c r="B181" s="501" t="s">
        <v>1277</v>
      </c>
      <c r="C181" s="508" t="s">
        <v>20</v>
      </c>
      <c r="D181" s="501" t="s">
        <v>7</v>
      </c>
      <c r="E181" s="502" t="s">
        <v>63</v>
      </c>
      <c r="F181" s="501" t="s">
        <v>842</v>
      </c>
      <c r="G181" s="503" t="s">
        <v>761</v>
      </c>
      <c r="H181" s="503" t="s">
        <v>761</v>
      </c>
      <c r="I181" s="503" t="s">
        <v>1202</v>
      </c>
      <c r="J181" s="504" t="s">
        <v>766</v>
      </c>
      <c r="K181" s="155"/>
      <c r="BA181" s="54"/>
      <c r="BB181" s="54"/>
      <c r="BC181" s="54"/>
      <c r="BD181" s="54"/>
      <c r="BE181" s="54"/>
      <c r="BF181" s="54"/>
      <c r="BG181" s="54"/>
      <c r="BH181" s="54"/>
      <c r="BI181" s="54"/>
      <c r="BJ181" s="54"/>
      <c r="BK181" s="54"/>
      <c r="BL181" s="54"/>
      <c r="BM181" s="138" t="s">
        <v>642</v>
      </c>
      <c r="BN181" s="54"/>
      <c r="BO181" s="54"/>
      <c r="BP181" s="54"/>
      <c r="BQ181" s="54"/>
      <c r="BR181" s="54"/>
      <c r="BS181" s="54"/>
      <c r="BT181" s="54"/>
      <c r="BU181" s="54"/>
      <c r="BV181" s="54"/>
      <c r="BW181" s="54"/>
      <c r="BX181" s="54"/>
      <c r="BY181" s="54"/>
      <c r="BZ181" s="54"/>
      <c r="CA181" s="54"/>
      <c r="CB181" s="54"/>
      <c r="CC181" s="54"/>
      <c r="CD181" s="54"/>
      <c r="CE181" s="54"/>
      <c r="CF181" s="54"/>
      <c r="CG181" s="54"/>
      <c r="CH181" s="54"/>
    </row>
    <row r="182" spans="1:86" ht="14.25" customHeight="1">
      <c r="A182" s="282" t="s">
        <v>338</v>
      </c>
      <c r="B182" s="283" t="s">
        <v>870</v>
      </c>
      <c r="C182" s="514" t="s">
        <v>20</v>
      </c>
      <c r="D182" s="283" t="s">
        <v>7</v>
      </c>
      <c r="E182" s="298" t="s">
        <v>1058</v>
      </c>
      <c r="F182" s="283" t="s">
        <v>842</v>
      </c>
      <c r="G182" s="289" t="s">
        <v>1390</v>
      </c>
      <c r="H182" s="289" t="s">
        <v>1372</v>
      </c>
      <c r="I182" s="289" t="s">
        <v>1391</v>
      </c>
      <c r="J182" s="292" t="s">
        <v>64</v>
      </c>
      <c r="K182" s="155"/>
      <c r="BA182" s="54"/>
      <c r="BB182" s="54"/>
      <c r="BC182" s="54"/>
      <c r="BD182" s="54"/>
      <c r="BE182" s="54"/>
      <c r="BF182" s="54"/>
      <c r="BG182" s="54"/>
      <c r="BH182" s="54"/>
      <c r="BI182" s="54"/>
      <c r="BJ182" s="54"/>
      <c r="BK182" s="54"/>
      <c r="BL182" s="54"/>
      <c r="BM182" s="138" t="s">
        <v>670</v>
      </c>
      <c r="BN182" s="54"/>
      <c r="BO182" s="54"/>
      <c r="BP182" s="54"/>
      <c r="BQ182" s="54"/>
      <c r="BR182" s="54"/>
      <c r="BS182" s="54"/>
      <c r="BT182" s="54"/>
      <c r="BU182" s="54"/>
      <c r="BV182" s="54"/>
      <c r="BW182" s="54"/>
      <c r="BX182" s="54"/>
      <c r="BY182" s="54"/>
      <c r="BZ182" s="54"/>
      <c r="CA182" s="54"/>
      <c r="CB182" s="54"/>
      <c r="CC182" s="54"/>
      <c r="CD182" s="54"/>
      <c r="CE182" s="54"/>
      <c r="CF182" s="54"/>
      <c r="CG182" s="54"/>
      <c r="CH182" s="54"/>
    </row>
    <row r="183" spans="1:86" ht="14.25" customHeight="1">
      <c r="A183" s="500" t="s">
        <v>338</v>
      </c>
      <c r="B183" s="501" t="s">
        <v>1392</v>
      </c>
      <c r="C183" s="508" t="s">
        <v>20</v>
      </c>
      <c r="D183" s="501" t="s">
        <v>7</v>
      </c>
      <c r="E183" s="502" t="s">
        <v>880</v>
      </c>
      <c r="F183" s="501" t="s">
        <v>846</v>
      </c>
      <c r="G183" s="503" t="s">
        <v>761</v>
      </c>
      <c r="H183" s="503" t="s">
        <v>761</v>
      </c>
      <c r="I183" s="503" t="s">
        <v>1202</v>
      </c>
      <c r="J183" s="504" t="s">
        <v>766</v>
      </c>
      <c r="K183" s="155"/>
      <c r="BA183" s="54"/>
      <c r="BB183" s="54"/>
      <c r="BC183" s="54"/>
      <c r="BD183" s="54"/>
      <c r="BE183" s="54"/>
      <c r="BF183" s="54"/>
      <c r="BG183" s="54"/>
      <c r="BH183" s="54"/>
      <c r="BI183" s="54"/>
      <c r="BJ183" s="54"/>
      <c r="BK183" s="54"/>
      <c r="BL183" s="54"/>
      <c r="BM183" s="138" t="s">
        <v>643</v>
      </c>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1:86" ht="14.25" customHeight="1">
      <c r="A184" s="500" t="s">
        <v>338</v>
      </c>
      <c r="B184" s="501" t="s">
        <v>1282</v>
      </c>
      <c r="C184" s="508" t="s">
        <v>20</v>
      </c>
      <c r="D184" s="501" t="s">
        <v>7</v>
      </c>
      <c r="E184" s="502" t="s">
        <v>826</v>
      </c>
      <c r="F184" s="501" t="s">
        <v>846</v>
      </c>
      <c r="G184" s="503" t="s">
        <v>761</v>
      </c>
      <c r="H184" s="503" t="s">
        <v>761</v>
      </c>
      <c r="I184" s="503" t="s">
        <v>1202</v>
      </c>
      <c r="J184" s="504" t="s">
        <v>766</v>
      </c>
      <c r="K184" s="155"/>
      <c r="BA184" s="54"/>
      <c r="BB184" s="54"/>
      <c r="BC184" s="54"/>
      <c r="BD184" s="54"/>
      <c r="BE184" s="54"/>
      <c r="BF184" s="54"/>
      <c r="BG184" s="54"/>
      <c r="BH184" s="54"/>
      <c r="BI184" s="54"/>
      <c r="BJ184" s="54"/>
      <c r="BK184" s="54"/>
      <c r="BL184" s="54"/>
      <c r="BM184" s="138" t="s">
        <v>644</v>
      </c>
      <c r="BN184" s="54"/>
      <c r="BO184" s="54"/>
      <c r="BP184" s="54"/>
      <c r="BQ184" s="54"/>
      <c r="BR184" s="54"/>
      <c r="BS184" s="54"/>
      <c r="BT184" s="54"/>
      <c r="BU184" s="54"/>
      <c r="BV184" s="54"/>
      <c r="BW184" s="54"/>
      <c r="BX184" s="54"/>
      <c r="BY184" s="54"/>
      <c r="BZ184" s="54"/>
      <c r="CA184" s="54"/>
      <c r="CB184" s="54"/>
      <c r="CC184" s="54"/>
      <c r="CD184" s="54"/>
      <c r="CE184" s="54"/>
      <c r="CF184" s="54"/>
      <c r="CG184" s="54"/>
      <c r="CH184" s="54"/>
    </row>
    <row r="185" spans="1:86" ht="14.25" customHeight="1">
      <c r="A185" s="282" t="s">
        <v>338</v>
      </c>
      <c r="B185" s="283" t="s">
        <v>873</v>
      </c>
      <c r="C185" s="514" t="s">
        <v>20</v>
      </c>
      <c r="D185" s="283" t="s">
        <v>7</v>
      </c>
      <c r="E185" s="298" t="s">
        <v>1051</v>
      </c>
      <c r="F185" s="283" t="s">
        <v>842</v>
      </c>
      <c r="G185" s="289" t="s">
        <v>1393</v>
      </c>
      <c r="H185" s="289" t="s">
        <v>1394</v>
      </c>
      <c r="I185" s="289" t="s">
        <v>1395</v>
      </c>
      <c r="J185" s="292" t="s">
        <v>64</v>
      </c>
      <c r="K185" s="155"/>
      <c r="BA185" s="54"/>
      <c r="BB185" s="54"/>
      <c r="BC185" s="54"/>
      <c r="BD185" s="54"/>
      <c r="BE185" s="54"/>
      <c r="BF185" s="54"/>
      <c r="BG185" s="54"/>
      <c r="BH185" s="54"/>
      <c r="BI185" s="54"/>
      <c r="BJ185" s="54"/>
      <c r="BK185" s="54"/>
      <c r="BL185" s="54"/>
      <c r="BM185" s="138" t="s">
        <v>645</v>
      </c>
      <c r="BN185" s="54"/>
      <c r="BO185" s="54"/>
      <c r="BP185" s="54"/>
      <c r="BQ185" s="54"/>
      <c r="BR185" s="54"/>
      <c r="BS185" s="54"/>
      <c r="BT185" s="54"/>
      <c r="BU185" s="54"/>
      <c r="BV185" s="54"/>
      <c r="BW185" s="54"/>
      <c r="BX185" s="54"/>
      <c r="BY185" s="54"/>
      <c r="BZ185" s="54"/>
      <c r="CA185" s="54"/>
      <c r="CB185" s="54"/>
      <c r="CC185" s="54"/>
      <c r="CD185" s="54"/>
      <c r="CE185" s="54"/>
      <c r="CF185" s="54"/>
      <c r="CG185" s="54"/>
      <c r="CH185" s="54"/>
    </row>
    <row r="186" spans="1:86" ht="14.25" customHeight="1">
      <c r="A186" s="500" t="s">
        <v>338</v>
      </c>
      <c r="B186" s="501" t="s">
        <v>873</v>
      </c>
      <c r="C186" s="508" t="s">
        <v>20</v>
      </c>
      <c r="D186" s="501" t="s">
        <v>7</v>
      </c>
      <c r="E186" s="506" t="s">
        <v>1396</v>
      </c>
      <c r="F186" s="501" t="s">
        <v>842</v>
      </c>
      <c r="G186" s="503" t="s">
        <v>1397</v>
      </c>
      <c r="H186" s="503" t="s">
        <v>41</v>
      </c>
      <c r="I186" s="503" t="s">
        <v>1207</v>
      </c>
      <c r="J186" s="504" t="s">
        <v>766</v>
      </c>
      <c r="K186" s="155"/>
      <c r="BA186" s="54"/>
      <c r="BB186" s="54"/>
      <c r="BC186" s="54"/>
      <c r="BD186" s="54"/>
      <c r="BE186" s="54"/>
      <c r="BF186" s="54"/>
      <c r="BG186" s="54"/>
      <c r="BH186" s="54"/>
      <c r="BI186" s="54"/>
      <c r="BJ186" s="54"/>
      <c r="BK186" s="54"/>
      <c r="BL186" s="54"/>
      <c r="BM186" s="138" t="s">
        <v>671</v>
      </c>
      <c r="BN186" s="54"/>
      <c r="BO186" s="54"/>
      <c r="BP186" s="54"/>
      <c r="BQ186" s="54"/>
      <c r="BR186" s="54"/>
      <c r="BS186" s="54"/>
      <c r="BT186" s="54"/>
      <c r="BU186" s="54"/>
      <c r="BV186" s="54"/>
      <c r="BW186" s="54"/>
      <c r="BX186" s="54"/>
      <c r="BY186" s="54"/>
      <c r="BZ186" s="54"/>
      <c r="CA186" s="54"/>
      <c r="CB186" s="54"/>
      <c r="CC186" s="54"/>
      <c r="CD186" s="54"/>
      <c r="CE186" s="54"/>
      <c r="CF186" s="54"/>
      <c r="CG186" s="54"/>
      <c r="CH186" s="54"/>
    </row>
    <row r="187" spans="1:86" ht="14.25" customHeight="1">
      <c r="A187" s="282" t="s">
        <v>338</v>
      </c>
      <c r="B187" s="283" t="s">
        <v>875</v>
      </c>
      <c r="C187" s="514" t="s">
        <v>20</v>
      </c>
      <c r="D187" s="283" t="s">
        <v>7</v>
      </c>
      <c r="E187" s="276" t="s">
        <v>63</v>
      </c>
      <c r="F187" s="283" t="s">
        <v>842</v>
      </c>
      <c r="G187" s="289" t="s">
        <v>1398</v>
      </c>
      <c r="H187" s="289" t="s">
        <v>1350</v>
      </c>
      <c r="I187" s="289" t="s">
        <v>1202</v>
      </c>
      <c r="J187" s="292" t="s">
        <v>766</v>
      </c>
      <c r="K187" s="155"/>
      <c r="BA187" s="54"/>
      <c r="BB187" s="54"/>
      <c r="BC187" s="54"/>
      <c r="BD187" s="54"/>
      <c r="BE187" s="54"/>
      <c r="BF187" s="54"/>
      <c r="BG187" s="54"/>
      <c r="BH187" s="54"/>
      <c r="BI187" s="54"/>
      <c r="BJ187" s="54"/>
      <c r="BK187" s="54"/>
      <c r="BL187" s="54"/>
      <c r="BM187" s="139" t="s">
        <v>646</v>
      </c>
      <c r="BN187" s="54"/>
      <c r="BO187" s="54"/>
      <c r="BP187" s="54"/>
      <c r="BQ187" s="54"/>
      <c r="BR187" s="54"/>
      <c r="BS187" s="54"/>
      <c r="BT187" s="54"/>
      <c r="BU187" s="54"/>
      <c r="BV187" s="54"/>
      <c r="BW187" s="54"/>
      <c r="BX187" s="54"/>
      <c r="BY187" s="54"/>
      <c r="BZ187" s="54"/>
      <c r="CA187" s="54"/>
      <c r="CB187" s="54"/>
      <c r="CC187" s="54"/>
      <c r="CD187" s="54"/>
      <c r="CE187" s="54"/>
      <c r="CF187" s="54"/>
      <c r="CG187" s="54"/>
      <c r="CH187" s="54"/>
    </row>
    <row r="188" spans="1:86" ht="14.25" customHeight="1">
      <c r="A188" s="312" t="s">
        <v>338</v>
      </c>
      <c r="B188" s="265" t="s">
        <v>875</v>
      </c>
      <c r="C188" s="275" t="s">
        <v>20</v>
      </c>
      <c r="D188" s="265" t="s">
        <v>7</v>
      </c>
      <c r="E188" s="304" t="s">
        <v>827</v>
      </c>
      <c r="F188" s="265" t="s">
        <v>846</v>
      </c>
      <c r="G188" s="269" t="s">
        <v>1399</v>
      </c>
      <c r="H188" s="269" t="s">
        <v>1391</v>
      </c>
      <c r="I188" s="269" t="s">
        <v>1219</v>
      </c>
      <c r="J188" s="311" t="s">
        <v>64</v>
      </c>
      <c r="K188" s="154"/>
      <c r="BA188" s="54"/>
      <c r="BB188" s="54"/>
      <c r="BC188" s="54"/>
      <c r="BD188" s="54"/>
      <c r="BE188" s="54"/>
      <c r="BF188" s="54"/>
      <c r="BG188" s="54"/>
      <c r="BH188" s="54"/>
      <c r="BI188" s="54"/>
      <c r="BJ188" s="54"/>
      <c r="BK188" s="54"/>
      <c r="BL188" s="54"/>
      <c r="BM188" s="138" t="s">
        <v>647</v>
      </c>
      <c r="BN188" s="54"/>
      <c r="BO188" s="54"/>
      <c r="BP188" s="54"/>
      <c r="BQ188" s="54"/>
      <c r="BR188" s="54"/>
      <c r="BS188" s="54"/>
      <c r="BT188" s="54"/>
      <c r="BU188" s="54"/>
      <c r="BV188" s="54"/>
      <c r="BW188" s="54"/>
      <c r="BX188" s="54"/>
      <c r="BY188" s="54"/>
      <c r="BZ188" s="54"/>
      <c r="CA188" s="54"/>
      <c r="CB188" s="54"/>
      <c r="CC188" s="54"/>
      <c r="CD188" s="54"/>
      <c r="CE188" s="54"/>
      <c r="CF188" s="54"/>
      <c r="CG188" s="54"/>
      <c r="CH188" s="54"/>
    </row>
    <row r="189" spans="1:86" ht="14.25" customHeight="1">
      <c r="A189" s="282" t="s">
        <v>338</v>
      </c>
      <c r="B189" s="283" t="s">
        <v>876</v>
      </c>
      <c r="C189" s="514" t="s">
        <v>20</v>
      </c>
      <c r="D189" s="283" t="s">
        <v>7</v>
      </c>
      <c r="E189" s="298" t="s">
        <v>1059</v>
      </c>
      <c r="F189" s="283" t="s">
        <v>842</v>
      </c>
      <c r="G189" s="289" t="s">
        <v>1400</v>
      </c>
      <c r="H189" s="289" t="s">
        <v>1395</v>
      </c>
      <c r="I189" s="289" t="s">
        <v>1203</v>
      </c>
      <c r="J189" s="292" t="s">
        <v>64</v>
      </c>
      <c r="K189" s="154"/>
      <c r="BA189" s="54"/>
      <c r="BB189" s="54"/>
      <c r="BC189" s="54"/>
      <c r="BD189" s="54"/>
      <c r="BE189" s="54"/>
      <c r="BF189" s="54"/>
      <c r="BG189" s="54"/>
      <c r="BH189" s="54"/>
      <c r="BI189" s="54"/>
      <c r="BJ189" s="54"/>
      <c r="BK189" s="54"/>
      <c r="BL189" s="54"/>
      <c r="BM189" s="138" t="s">
        <v>648</v>
      </c>
      <c r="BN189" s="54"/>
      <c r="BO189" s="54"/>
      <c r="BP189" s="54"/>
      <c r="BQ189" s="54"/>
      <c r="BR189" s="54"/>
      <c r="BS189" s="54"/>
      <c r="BT189" s="54"/>
      <c r="BU189" s="54"/>
      <c r="BV189" s="54"/>
      <c r="BW189" s="54"/>
      <c r="BX189" s="54"/>
      <c r="BY189" s="54"/>
      <c r="BZ189" s="54"/>
      <c r="CA189" s="54"/>
      <c r="CB189" s="54"/>
      <c r="CC189" s="54"/>
      <c r="CD189" s="54"/>
      <c r="CE189" s="54"/>
      <c r="CF189" s="54"/>
      <c r="CG189" s="54"/>
      <c r="CH189" s="54"/>
    </row>
    <row r="190" spans="1:86" ht="14.25" customHeight="1">
      <c r="A190" s="500" t="s">
        <v>338</v>
      </c>
      <c r="B190" s="501" t="s">
        <v>877</v>
      </c>
      <c r="C190" s="508" t="s">
        <v>20</v>
      </c>
      <c r="D190" s="501" t="s">
        <v>7</v>
      </c>
      <c r="E190" s="502" t="s">
        <v>853</v>
      </c>
      <c r="F190" s="501" t="s">
        <v>842</v>
      </c>
      <c r="G190" s="501" t="s">
        <v>1401</v>
      </c>
      <c r="H190" s="501" t="s">
        <v>1402</v>
      </c>
      <c r="I190" s="501" t="s">
        <v>1403</v>
      </c>
      <c r="J190" s="511" t="s">
        <v>766</v>
      </c>
      <c r="K190" s="1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row>
    <row r="191" spans="1:86" ht="14.25" customHeight="1">
      <c r="A191" s="500" t="s">
        <v>338</v>
      </c>
      <c r="B191" s="501" t="s">
        <v>1293</v>
      </c>
      <c r="C191" s="508" t="s">
        <v>20</v>
      </c>
      <c r="D191" s="501" t="s">
        <v>7</v>
      </c>
      <c r="E191" s="502" t="s">
        <v>880</v>
      </c>
      <c r="F191" s="501" t="s">
        <v>842</v>
      </c>
      <c r="G191" s="503" t="s">
        <v>1221</v>
      </c>
      <c r="H191" s="503" t="s">
        <v>761</v>
      </c>
      <c r="I191" s="503" t="s">
        <v>1404</v>
      </c>
      <c r="J191" s="504" t="s">
        <v>766</v>
      </c>
      <c r="K191" s="1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row>
    <row r="192" spans="1:86" ht="14.25" customHeight="1">
      <c r="A192" s="282" t="s">
        <v>338</v>
      </c>
      <c r="B192" s="283" t="s">
        <v>1060</v>
      </c>
      <c r="C192" s="514" t="s">
        <v>20</v>
      </c>
      <c r="D192" s="283" t="s">
        <v>7</v>
      </c>
      <c r="E192" s="298" t="s">
        <v>108</v>
      </c>
      <c r="F192" s="283" t="s">
        <v>846</v>
      </c>
      <c r="G192" s="289" t="s">
        <v>1405</v>
      </c>
      <c r="H192" s="289" t="s">
        <v>1365</v>
      </c>
      <c r="I192" s="289" t="s">
        <v>1220</v>
      </c>
      <c r="J192" s="292" t="s">
        <v>64</v>
      </c>
      <c r="K192" s="155"/>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row>
    <row r="193" spans="1:86" ht="14.25" customHeight="1">
      <c r="A193" s="500" t="s">
        <v>338</v>
      </c>
      <c r="B193" s="501" t="s">
        <v>1406</v>
      </c>
      <c r="C193" s="508" t="s">
        <v>20</v>
      </c>
      <c r="D193" s="501" t="s">
        <v>7</v>
      </c>
      <c r="E193" s="502" t="s">
        <v>63</v>
      </c>
      <c r="F193" s="501" t="s">
        <v>846</v>
      </c>
      <c r="G193" s="503" t="s">
        <v>761</v>
      </c>
      <c r="H193" s="503" t="s">
        <v>761</v>
      </c>
      <c r="I193" s="503" t="s">
        <v>1202</v>
      </c>
      <c r="J193" s="504" t="s">
        <v>766</v>
      </c>
      <c r="K193" s="155"/>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row>
    <row r="194" spans="1:86" ht="14.25" customHeight="1">
      <c r="A194" s="500" t="s">
        <v>338</v>
      </c>
      <c r="B194" s="501" t="s">
        <v>1294</v>
      </c>
      <c r="C194" s="508" t="s">
        <v>20</v>
      </c>
      <c r="D194" s="501" t="s">
        <v>7</v>
      </c>
      <c r="E194" s="502" t="s">
        <v>63</v>
      </c>
      <c r="F194" s="501" t="s">
        <v>846</v>
      </c>
      <c r="G194" s="503" t="s">
        <v>1222</v>
      </c>
      <c r="H194" s="503" t="s">
        <v>761</v>
      </c>
      <c r="I194" s="503" t="s">
        <v>1202</v>
      </c>
      <c r="J194" s="504" t="s">
        <v>766</v>
      </c>
      <c r="K194" s="155"/>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row>
    <row r="195" spans="1:86" ht="14.25" customHeight="1">
      <c r="A195" s="282" t="s">
        <v>338</v>
      </c>
      <c r="B195" s="283" t="s">
        <v>881</v>
      </c>
      <c r="C195" s="514" t="s">
        <v>20</v>
      </c>
      <c r="D195" s="283" t="s">
        <v>7</v>
      </c>
      <c r="E195" s="298" t="s">
        <v>1051</v>
      </c>
      <c r="F195" s="283" t="s">
        <v>842</v>
      </c>
      <c r="G195" s="289" t="s">
        <v>1407</v>
      </c>
      <c r="H195" s="289" t="s">
        <v>1395</v>
      </c>
      <c r="I195" s="289" t="s">
        <v>1404</v>
      </c>
      <c r="J195" s="292" t="s">
        <v>64</v>
      </c>
      <c r="K195" s="155"/>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row>
    <row r="196" spans="1:86" ht="14.25" customHeight="1">
      <c r="A196" s="282" t="s">
        <v>338</v>
      </c>
      <c r="B196" s="283" t="s">
        <v>881</v>
      </c>
      <c r="C196" s="514" t="s">
        <v>20</v>
      </c>
      <c r="D196" s="283" t="s">
        <v>7</v>
      </c>
      <c r="E196" s="298" t="s">
        <v>1058</v>
      </c>
      <c r="F196" s="283" t="s">
        <v>842</v>
      </c>
      <c r="G196" s="289" t="s">
        <v>1408</v>
      </c>
      <c r="H196" s="289" t="s">
        <v>1350</v>
      </c>
      <c r="I196" s="289" t="s">
        <v>41</v>
      </c>
      <c r="J196" s="292" t="s">
        <v>64</v>
      </c>
      <c r="K196" s="155"/>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row>
    <row r="197" spans="1:86" ht="14.25" customHeight="1">
      <c r="A197" s="500" t="s">
        <v>338</v>
      </c>
      <c r="B197" s="501" t="s">
        <v>884</v>
      </c>
      <c r="C197" s="508" t="s">
        <v>20</v>
      </c>
      <c r="D197" s="501" t="s">
        <v>7</v>
      </c>
      <c r="E197" s="502" t="s">
        <v>826</v>
      </c>
      <c r="F197" s="501" t="s">
        <v>842</v>
      </c>
      <c r="G197" s="503" t="s">
        <v>761</v>
      </c>
      <c r="H197" s="503" t="s">
        <v>761</v>
      </c>
      <c r="I197" s="503" t="s">
        <v>1202</v>
      </c>
      <c r="J197" s="504" t="s">
        <v>766</v>
      </c>
      <c r="K197" s="155"/>
      <c r="BA197" s="54"/>
      <c r="BB197" s="54"/>
      <c r="BC197" s="54"/>
      <c r="BD197" s="54"/>
      <c r="BE197" s="54"/>
      <c r="BF197" s="54"/>
      <c r="BG197" s="54"/>
      <c r="BH197" s="54"/>
      <c r="BI197" s="54"/>
      <c r="BJ197" s="54"/>
      <c r="BK197" s="54"/>
      <c r="BL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row>
    <row r="198" spans="1:86" ht="14.25" customHeight="1">
      <c r="A198" s="282" t="s">
        <v>338</v>
      </c>
      <c r="B198" s="283" t="s">
        <v>884</v>
      </c>
      <c r="C198" s="514" t="s">
        <v>20</v>
      </c>
      <c r="D198" s="283" t="s">
        <v>7</v>
      </c>
      <c r="E198" s="298" t="s">
        <v>1051</v>
      </c>
      <c r="F198" s="283" t="s">
        <v>842</v>
      </c>
      <c r="G198" s="289" t="s">
        <v>1409</v>
      </c>
      <c r="H198" s="289" t="s">
        <v>1410</v>
      </c>
      <c r="I198" s="289" t="s">
        <v>914</v>
      </c>
      <c r="J198" s="292" t="s">
        <v>64</v>
      </c>
      <c r="K198" s="155"/>
      <c r="BA198" s="54"/>
      <c r="BB198" s="54"/>
      <c r="BC198" s="54"/>
      <c r="BD198" s="54"/>
      <c r="BE198" s="54"/>
      <c r="BF198" s="54"/>
      <c r="BG198" s="54"/>
      <c r="BH198" s="54"/>
      <c r="BI198" s="54"/>
      <c r="BJ198" s="54"/>
      <c r="BK198" s="54"/>
      <c r="BL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row>
    <row r="199" spans="1:86" ht="14.25" customHeight="1">
      <c r="A199" s="500" t="s">
        <v>338</v>
      </c>
      <c r="B199" s="501" t="s">
        <v>884</v>
      </c>
      <c r="C199" s="508" t="s">
        <v>20</v>
      </c>
      <c r="D199" s="501" t="s">
        <v>7</v>
      </c>
      <c r="E199" s="502" t="s">
        <v>108</v>
      </c>
      <c r="F199" s="501" t="s">
        <v>842</v>
      </c>
      <c r="G199" s="503" t="s">
        <v>1411</v>
      </c>
      <c r="H199" s="503" t="s">
        <v>1395</v>
      </c>
      <c r="I199" s="503" t="s">
        <v>1200</v>
      </c>
      <c r="J199" s="504" t="s">
        <v>766</v>
      </c>
      <c r="K199" s="155"/>
      <c r="BA199" s="54"/>
      <c r="BB199" s="54"/>
      <c r="BC199" s="54"/>
      <c r="BD199" s="54"/>
      <c r="BE199" s="54"/>
      <c r="BF199" s="54"/>
      <c r="BG199" s="54"/>
      <c r="BH199" s="54"/>
      <c r="BI199" s="54"/>
      <c r="BJ199" s="54"/>
      <c r="BK199" s="54"/>
      <c r="BL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row>
    <row r="200" spans="1:86" ht="14.25" customHeight="1">
      <c r="A200" s="500" t="s">
        <v>338</v>
      </c>
      <c r="B200" s="501" t="s">
        <v>1412</v>
      </c>
      <c r="C200" s="508" t="s">
        <v>20</v>
      </c>
      <c r="D200" s="501" t="s">
        <v>7</v>
      </c>
      <c r="E200" s="502" t="s">
        <v>1413</v>
      </c>
      <c r="F200" s="501" t="s">
        <v>846</v>
      </c>
      <c r="G200" s="503" t="s">
        <v>761</v>
      </c>
      <c r="H200" s="503" t="s">
        <v>761</v>
      </c>
      <c r="I200" s="503" t="s">
        <v>1202</v>
      </c>
      <c r="J200" s="504" t="s">
        <v>766</v>
      </c>
      <c r="K200" s="155"/>
      <c r="BA200" s="54"/>
      <c r="BB200" s="54"/>
      <c r="BC200" s="54"/>
      <c r="BD200" s="54"/>
      <c r="BE200" s="54"/>
      <c r="BF200" s="54"/>
      <c r="BG200" s="54"/>
      <c r="BH200" s="54"/>
      <c r="BI200" s="54"/>
      <c r="BJ200" s="54"/>
      <c r="BK200" s="54"/>
      <c r="BL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row>
    <row r="201" spans="1:86" ht="14.25" customHeight="1">
      <c r="A201" s="500" t="s">
        <v>338</v>
      </c>
      <c r="B201" s="501" t="s">
        <v>1304</v>
      </c>
      <c r="C201" s="508" t="s">
        <v>20</v>
      </c>
      <c r="D201" s="501" t="s">
        <v>7</v>
      </c>
      <c r="E201" s="502" t="s">
        <v>108</v>
      </c>
      <c r="F201" s="501" t="s">
        <v>846</v>
      </c>
      <c r="G201" s="503" t="s">
        <v>761</v>
      </c>
      <c r="H201" s="503" t="s">
        <v>761</v>
      </c>
      <c r="I201" s="503" t="s">
        <v>1202</v>
      </c>
      <c r="J201" s="504" t="s">
        <v>766</v>
      </c>
      <c r="K201" s="154"/>
    </row>
    <row r="202" spans="1:86" ht="14.25" customHeight="1">
      <c r="A202" s="500" t="s">
        <v>338</v>
      </c>
      <c r="B202" s="501" t="s">
        <v>1305</v>
      </c>
      <c r="C202" s="508" t="s">
        <v>20</v>
      </c>
      <c r="D202" s="501" t="s">
        <v>7</v>
      </c>
      <c r="E202" s="502" t="s">
        <v>108</v>
      </c>
      <c r="F202" s="501" t="s">
        <v>846</v>
      </c>
      <c r="G202" s="503" t="s">
        <v>761</v>
      </c>
      <c r="H202" s="503" t="s">
        <v>761</v>
      </c>
      <c r="I202" s="503" t="s">
        <v>1202</v>
      </c>
      <c r="J202" s="504" t="s">
        <v>766</v>
      </c>
      <c r="K202" s="154"/>
    </row>
    <row r="203" spans="1:86" ht="14.25" customHeight="1">
      <c r="A203" s="500" t="s">
        <v>338</v>
      </c>
      <c r="B203" s="501" t="s">
        <v>885</v>
      </c>
      <c r="C203" s="508" t="s">
        <v>20</v>
      </c>
      <c r="D203" s="501" t="s">
        <v>7</v>
      </c>
      <c r="E203" s="502" t="s">
        <v>1413</v>
      </c>
      <c r="F203" s="501" t="s">
        <v>842</v>
      </c>
      <c r="G203" s="503" t="s">
        <v>761</v>
      </c>
      <c r="H203" s="503" t="s">
        <v>761</v>
      </c>
      <c r="I203" s="503" t="s">
        <v>1202</v>
      </c>
      <c r="J203" s="504" t="s">
        <v>766</v>
      </c>
      <c r="K203" s="154"/>
    </row>
    <row r="204" spans="1:86" ht="14.25" customHeight="1">
      <c r="A204" s="282" t="s">
        <v>338</v>
      </c>
      <c r="B204" s="283" t="s">
        <v>885</v>
      </c>
      <c r="C204" s="514" t="s">
        <v>20</v>
      </c>
      <c r="D204" s="283" t="s">
        <v>7</v>
      </c>
      <c r="E204" s="276" t="s">
        <v>108</v>
      </c>
      <c r="F204" s="283" t="s">
        <v>842</v>
      </c>
      <c r="G204" s="289" t="s">
        <v>1414</v>
      </c>
      <c r="H204" s="289" t="s">
        <v>917</v>
      </c>
      <c r="I204" s="289" t="s">
        <v>913</v>
      </c>
      <c r="J204" s="292" t="s">
        <v>64</v>
      </c>
      <c r="K204" s="154"/>
    </row>
    <row r="205" spans="1:86" ht="14.25" customHeight="1">
      <c r="A205" s="282" t="s">
        <v>338</v>
      </c>
      <c r="B205" s="283" t="s">
        <v>885</v>
      </c>
      <c r="C205" s="514" t="s">
        <v>20</v>
      </c>
      <c r="D205" s="283" t="s">
        <v>7</v>
      </c>
      <c r="E205" s="276" t="s">
        <v>827</v>
      </c>
      <c r="F205" s="283" t="s">
        <v>842</v>
      </c>
      <c r="G205" s="289" t="s">
        <v>1415</v>
      </c>
      <c r="H205" s="289" t="s">
        <v>1416</v>
      </c>
      <c r="I205" s="289" t="s">
        <v>1389</v>
      </c>
      <c r="J205" s="292" t="s">
        <v>64</v>
      </c>
      <c r="K205" s="155"/>
    </row>
    <row r="206" spans="1:86" ht="14.25" customHeight="1">
      <c r="A206" s="282" t="s">
        <v>338</v>
      </c>
      <c r="B206" s="283" t="s">
        <v>886</v>
      </c>
      <c r="C206" s="514" t="s">
        <v>20</v>
      </c>
      <c r="D206" s="283" t="s">
        <v>7</v>
      </c>
      <c r="E206" s="276" t="s">
        <v>887</v>
      </c>
      <c r="F206" s="283" t="s">
        <v>842</v>
      </c>
      <c r="G206" s="289" t="s">
        <v>1417</v>
      </c>
      <c r="H206" s="289" t="s">
        <v>1350</v>
      </c>
      <c r="I206" s="289" t="s">
        <v>1292</v>
      </c>
      <c r="J206" s="292" t="s">
        <v>64</v>
      </c>
      <c r="K206" s="155"/>
    </row>
    <row r="207" spans="1:86" ht="14.25" customHeight="1">
      <c r="A207" s="500" t="s">
        <v>338</v>
      </c>
      <c r="B207" s="501" t="s">
        <v>886</v>
      </c>
      <c r="C207" s="508" t="s">
        <v>20</v>
      </c>
      <c r="D207" s="501" t="s">
        <v>7</v>
      </c>
      <c r="E207" s="502" t="s">
        <v>826</v>
      </c>
      <c r="F207" s="501" t="s">
        <v>842</v>
      </c>
      <c r="G207" s="503" t="s">
        <v>1418</v>
      </c>
      <c r="H207" s="503" t="s">
        <v>761</v>
      </c>
      <c r="I207" s="503" t="s">
        <v>1202</v>
      </c>
      <c r="J207" s="504" t="s">
        <v>766</v>
      </c>
      <c r="K207" s="155"/>
    </row>
    <row r="208" spans="1:86" ht="14.25" customHeight="1">
      <c r="A208" s="500" t="s">
        <v>338</v>
      </c>
      <c r="B208" s="501" t="s">
        <v>587</v>
      </c>
      <c r="C208" s="508" t="s">
        <v>20</v>
      </c>
      <c r="D208" s="501" t="s">
        <v>7</v>
      </c>
      <c r="E208" s="502" t="s">
        <v>827</v>
      </c>
      <c r="F208" s="501" t="s">
        <v>846</v>
      </c>
      <c r="G208" s="503" t="s">
        <v>1419</v>
      </c>
      <c r="H208" s="503" t="s">
        <v>761</v>
      </c>
      <c r="I208" s="503" t="s">
        <v>1202</v>
      </c>
      <c r="J208" s="504" t="s">
        <v>766</v>
      </c>
      <c r="K208" s="155"/>
    </row>
    <row r="209" spans="1:11" ht="14.25" customHeight="1">
      <c r="A209" s="500" t="s">
        <v>338</v>
      </c>
      <c r="B209" s="501" t="s">
        <v>1333</v>
      </c>
      <c r="C209" s="508" t="s">
        <v>20</v>
      </c>
      <c r="D209" s="501" t="s">
        <v>7</v>
      </c>
      <c r="E209" s="506" t="s">
        <v>827</v>
      </c>
      <c r="F209" s="503" t="s">
        <v>846</v>
      </c>
      <c r="G209" s="503" t="s">
        <v>1420</v>
      </c>
      <c r="H209" s="503" t="s">
        <v>761</v>
      </c>
      <c r="I209" s="503" t="s">
        <v>1202</v>
      </c>
      <c r="J209" s="504" t="s">
        <v>766</v>
      </c>
      <c r="K209" s="155"/>
    </row>
    <row r="210" spans="1:11" ht="14.25" customHeight="1">
      <c r="A210" s="282" t="s">
        <v>338</v>
      </c>
      <c r="B210" s="289" t="s">
        <v>888</v>
      </c>
      <c r="C210" s="514" t="s">
        <v>20</v>
      </c>
      <c r="D210" s="283" t="s">
        <v>7</v>
      </c>
      <c r="E210" s="276" t="s">
        <v>63</v>
      </c>
      <c r="F210" s="283" t="s">
        <v>846</v>
      </c>
      <c r="G210" s="289" t="s">
        <v>1421</v>
      </c>
      <c r="H210" s="289" t="s">
        <v>1422</v>
      </c>
      <c r="I210" s="289" t="s">
        <v>147</v>
      </c>
      <c r="J210" s="292" t="s">
        <v>64</v>
      </c>
      <c r="K210" s="155"/>
    </row>
    <row r="211" spans="1:11" ht="14.25" customHeight="1">
      <c r="A211" s="500" t="s">
        <v>338</v>
      </c>
      <c r="B211" s="503" t="s">
        <v>1333</v>
      </c>
      <c r="C211" s="508" t="s">
        <v>20</v>
      </c>
      <c r="D211" s="501" t="s">
        <v>7</v>
      </c>
      <c r="E211" s="502" t="s">
        <v>63</v>
      </c>
      <c r="F211" s="503" t="s">
        <v>846</v>
      </c>
      <c r="G211" s="503" t="s">
        <v>1423</v>
      </c>
      <c r="H211" s="503" t="s">
        <v>1422</v>
      </c>
      <c r="I211" s="503" t="s">
        <v>1292</v>
      </c>
      <c r="J211" s="504" t="s">
        <v>766</v>
      </c>
      <c r="K211" s="155"/>
    </row>
    <row r="212" spans="1:11" ht="14.25" customHeight="1">
      <c r="A212" s="500" t="s">
        <v>338</v>
      </c>
      <c r="B212" s="501" t="s">
        <v>1316</v>
      </c>
      <c r="C212" s="508" t="s">
        <v>20</v>
      </c>
      <c r="D212" s="501" t="s">
        <v>7</v>
      </c>
      <c r="E212" s="502" t="s">
        <v>63</v>
      </c>
      <c r="F212" s="501" t="s">
        <v>842</v>
      </c>
      <c r="G212" s="503" t="s">
        <v>761</v>
      </c>
      <c r="H212" s="503" t="s">
        <v>761</v>
      </c>
      <c r="I212" s="503" t="s">
        <v>1202</v>
      </c>
      <c r="J212" s="504" t="s">
        <v>766</v>
      </c>
      <c r="K212" s="155"/>
    </row>
    <row r="213" spans="1:11" ht="14.25" customHeight="1">
      <c r="A213" s="500" t="s">
        <v>338</v>
      </c>
      <c r="B213" s="501" t="s">
        <v>1317</v>
      </c>
      <c r="C213" s="508" t="s">
        <v>20</v>
      </c>
      <c r="D213" s="501" t="s">
        <v>7</v>
      </c>
      <c r="E213" s="502" t="s">
        <v>63</v>
      </c>
      <c r="F213" s="501" t="s">
        <v>842</v>
      </c>
      <c r="G213" s="503" t="s">
        <v>761</v>
      </c>
      <c r="H213" s="503" t="s">
        <v>761</v>
      </c>
      <c r="I213" s="503" t="s">
        <v>1202</v>
      </c>
      <c r="J213" s="504" t="s">
        <v>766</v>
      </c>
      <c r="K213" s="155"/>
    </row>
    <row r="214" spans="1:11" ht="14.25" customHeight="1">
      <c r="A214" s="500" t="s">
        <v>338</v>
      </c>
      <c r="B214" s="501" t="s">
        <v>1318</v>
      </c>
      <c r="C214" s="508" t="s">
        <v>20</v>
      </c>
      <c r="D214" s="501" t="s">
        <v>7</v>
      </c>
      <c r="E214" s="502" t="s">
        <v>63</v>
      </c>
      <c r="F214" s="501" t="s">
        <v>842</v>
      </c>
      <c r="G214" s="503" t="s">
        <v>761</v>
      </c>
      <c r="H214" s="503" t="s">
        <v>761</v>
      </c>
      <c r="I214" s="503" t="s">
        <v>1202</v>
      </c>
      <c r="J214" s="504" t="s">
        <v>766</v>
      </c>
      <c r="K214" s="154"/>
    </row>
    <row r="215" spans="1:11" ht="14.25" customHeight="1">
      <c r="A215" s="500" t="s">
        <v>338</v>
      </c>
      <c r="B215" s="501" t="s">
        <v>1424</v>
      </c>
      <c r="C215" s="508" t="s">
        <v>20</v>
      </c>
      <c r="D215" s="501" t="s">
        <v>7</v>
      </c>
      <c r="E215" s="502" t="s">
        <v>63</v>
      </c>
      <c r="F215" s="501" t="s">
        <v>842</v>
      </c>
      <c r="G215" s="503" t="s">
        <v>761</v>
      </c>
      <c r="H215" s="503" t="s">
        <v>761</v>
      </c>
      <c r="I215" s="503" t="s">
        <v>1202</v>
      </c>
      <c r="J215" s="504" t="s">
        <v>766</v>
      </c>
      <c r="K215" s="154"/>
    </row>
    <row r="216" spans="1:11" ht="14.25" customHeight="1">
      <c r="A216" s="500" t="s">
        <v>338</v>
      </c>
      <c r="B216" s="501" t="s">
        <v>1321</v>
      </c>
      <c r="C216" s="508" t="s">
        <v>20</v>
      </c>
      <c r="D216" s="501" t="s">
        <v>7</v>
      </c>
      <c r="E216" s="502" t="s">
        <v>63</v>
      </c>
      <c r="F216" s="501" t="s">
        <v>842</v>
      </c>
      <c r="G216" s="503" t="s">
        <v>1365</v>
      </c>
      <c r="H216" s="503" t="s">
        <v>101</v>
      </c>
      <c r="I216" s="503" t="s">
        <v>101</v>
      </c>
      <c r="J216" s="504" t="s">
        <v>766</v>
      </c>
      <c r="K216" s="154"/>
    </row>
    <row r="217" spans="1:11" ht="14.25" customHeight="1">
      <c r="A217" s="500" t="s">
        <v>338</v>
      </c>
      <c r="B217" s="501" t="s">
        <v>1322</v>
      </c>
      <c r="C217" s="508" t="s">
        <v>20</v>
      </c>
      <c r="D217" s="501" t="s">
        <v>7</v>
      </c>
      <c r="E217" s="502" t="s">
        <v>826</v>
      </c>
      <c r="F217" s="501" t="s">
        <v>842</v>
      </c>
      <c r="G217" s="503" t="s">
        <v>761</v>
      </c>
      <c r="H217" s="503" t="s">
        <v>761</v>
      </c>
      <c r="I217" s="503" t="s">
        <v>1202</v>
      </c>
      <c r="J217" s="504" t="s">
        <v>766</v>
      </c>
      <c r="K217" s="154"/>
    </row>
    <row r="218" spans="1:11" ht="14.25" customHeight="1">
      <c r="A218" s="500" t="s">
        <v>338</v>
      </c>
      <c r="B218" s="501" t="s">
        <v>1322</v>
      </c>
      <c r="C218" s="508" t="s">
        <v>20</v>
      </c>
      <c r="D218" s="501" t="s">
        <v>7</v>
      </c>
      <c r="E218" s="502" t="s">
        <v>108</v>
      </c>
      <c r="F218" s="501" t="s">
        <v>846</v>
      </c>
      <c r="G218" s="503" t="s">
        <v>761</v>
      </c>
      <c r="H218" s="503" t="s">
        <v>761</v>
      </c>
      <c r="I218" s="503" t="s">
        <v>1202</v>
      </c>
      <c r="J218" s="504" t="s">
        <v>766</v>
      </c>
      <c r="K218" s="155"/>
    </row>
    <row r="219" spans="1:11" ht="14.25" customHeight="1">
      <c r="A219" s="500" t="s">
        <v>338</v>
      </c>
      <c r="B219" s="501" t="s">
        <v>1325</v>
      </c>
      <c r="C219" s="508" t="s">
        <v>20</v>
      </c>
      <c r="D219" s="501" t="s">
        <v>7</v>
      </c>
      <c r="E219" s="502" t="s">
        <v>826</v>
      </c>
      <c r="F219" s="501" t="s">
        <v>842</v>
      </c>
      <c r="G219" s="503" t="s">
        <v>761</v>
      </c>
      <c r="H219" s="503" t="s">
        <v>761</v>
      </c>
      <c r="I219" s="503" t="s">
        <v>1202</v>
      </c>
      <c r="J219" s="504" t="s">
        <v>766</v>
      </c>
      <c r="K219" s="155"/>
    </row>
    <row r="220" spans="1:11" ht="14.25" customHeight="1">
      <c r="A220" s="500" t="s">
        <v>338</v>
      </c>
      <c r="B220" s="501" t="s">
        <v>1325</v>
      </c>
      <c r="C220" s="508" t="s">
        <v>20</v>
      </c>
      <c r="D220" s="501" t="s">
        <v>7</v>
      </c>
      <c r="E220" s="502" t="s">
        <v>108</v>
      </c>
      <c r="F220" s="501" t="s">
        <v>842</v>
      </c>
      <c r="G220" s="503" t="s">
        <v>761</v>
      </c>
      <c r="H220" s="503" t="s">
        <v>761</v>
      </c>
      <c r="I220" s="503" t="s">
        <v>1202</v>
      </c>
      <c r="J220" s="504" t="s">
        <v>766</v>
      </c>
      <c r="K220" s="155"/>
    </row>
    <row r="221" spans="1:11" ht="14.25" customHeight="1">
      <c r="A221" s="282" t="s">
        <v>338</v>
      </c>
      <c r="B221" s="283" t="s">
        <v>892</v>
      </c>
      <c r="C221" s="514" t="s">
        <v>20</v>
      </c>
      <c r="D221" s="283" t="s">
        <v>7</v>
      </c>
      <c r="E221" s="276" t="s">
        <v>893</v>
      </c>
      <c r="F221" s="283" t="s">
        <v>842</v>
      </c>
      <c r="G221" s="289" t="s">
        <v>1425</v>
      </c>
      <c r="H221" s="289" t="s">
        <v>1395</v>
      </c>
      <c r="I221" s="289" t="s">
        <v>926</v>
      </c>
      <c r="J221" s="292" t="s">
        <v>64</v>
      </c>
      <c r="K221" s="155"/>
    </row>
    <row r="222" spans="1:11" ht="14.25" customHeight="1">
      <c r="A222" s="500" t="s">
        <v>338</v>
      </c>
      <c r="B222" s="501" t="s">
        <v>1426</v>
      </c>
      <c r="C222" s="508" t="s">
        <v>20</v>
      </c>
      <c r="D222" s="501" t="s">
        <v>7</v>
      </c>
      <c r="E222" s="502" t="s">
        <v>826</v>
      </c>
      <c r="F222" s="501" t="s">
        <v>842</v>
      </c>
      <c r="G222" s="503" t="s">
        <v>761</v>
      </c>
      <c r="H222" s="503" t="s">
        <v>761</v>
      </c>
      <c r="I222" s="503" t="s">
        <v>1202</v>
      </c>
      <c r="J222" s="504" t="s">
        <v>766</v>
      </c>
      <c r="K222" s="155"/>
    </row>
    <row r="223" spans="1:11" ht="14.25" customHeight="1">
      <c r="A223" s="500" t="s">
        <v>338</v>
      </c>
      <c r="B223" s="501" t="s">
        <v>1336</v>
      </c>
      <c r="C223" s="508" t="s">
        <v>20</v>
      </c>
      <c r="D223" s="501" t="s">
        <v>7</v>
      </c>
      <c r="E223" s="502" t="s">
        <v>826</v>
      </c>
      <c r="F223" s="501" t="s">
        <v>842</v>
      </c>
      <c r="G223" s="503" t="s">
        <v>761</v>
      </c>
      <c r="H223" s="503" t="s">
        <v>761</v>
      </c>
      <c r="I223" s="503" t="s">
        <v>1202</v>
      </c>
      <c r="J223" s="504" t="s">
        <v>766</v>
      </c>
      <c r="K223" s="155"/>
    </row>
    <row r="224" spans="1:11" ht="14.25" customHeight="1">
      <c r="A224" s="500" t="s">
        <v>338</v>
      </c>
      <c r="B224" s="501" t="s">
        <v>1336</v>
      </c>
      <c r="C224" s="508" t="s">
        <v>20</v>
      </c>
      <c r="D224" s="501" t="s">
        <v>7</v>
      </c>
      <c r="E224" s="502" t="s">
        <v>108</v>
      </c>
      <c r="F224" s="501" t="s">
        <v>842</v>
      </c>
      <c r="G224" s="503" t="s">
        <v>761</v>
      </c>
      <c r="H224" s="503" t="s">
        <v>761</v>
      </c>
      <c r="I224" s="503" t="s">
        <v>1202</v>
      </c>
      <c r="J224" s="504" t="s">
        <v>766</v>
      </c>
      <c r="K224" s="155"/>
    </row>
    <row r="225" spans="1:11" ht="14.25" customHeight="1">
      <c r="A225" s="500" t="s">
        <v>338</v>
      </c>
      <c r="B225" s="503" t="s">
        <v>1427</v>
      </c>
      <c r="C225" s="508" t="s">
        <v>20</v>
      </c>
      <c r="D225" s="501" t="s">
        <v>7</v>
      </c>
      <c r="E225" s="502" t="s">
        <v>108</v>
      </c>
      <c r="F225" s="501" t="s">
        <v>842</v>
      </c>
      <c r="G225" s="503" t="s">
        <v>913</v>
      </c>
      <c r="H225" s="503" t="s">
        <v>761</v>
      </c>
      <c r="I225" s="503" t="s">
        <v>844</v>
      </c>
      <c r="J225" s="504" t="s">
        <v>766</v>
      </c>
      <c r="K225" s="155"/>
    </row>
    <row r="226" spans="1:11" ht="14.25" customHeight="1">
      <c r="A226" s="500" t="s">
        <v>338</v>
      </c>
      <c r="B226" s="503" t="s">
        <v>1428</v>
      </c>
      <c r="C226" s="508" t="s">
        <v>20</v>
      </c>
      <c r="D226" s="501" t="s">
        <v>7</v>
      </c>
      <c r="E226" s="502" t="s">
        <v>63</v>
      </c>
      <c r="F226" s="501" t="s">
        <v>842</v>
      </c>
      <c r="G226" s="503" t="s">
        <v>761</v>
      </c>
      <c r="H226" s="503" t="s">
        <v>761</v>
      </c>
      <c r="I226" s="503" t="s">
        <v>1202</v>
      </c>
      <c r="J226" s="504" t="s">
        <v>766</v>
      </c>
      <c r="K226" s="155"/>
    </row>
    <row r="227" spans="1:11" ht="14.25" customHeight="1">
      <c r="A227" s="500" t="s">
        <v>338</v>
      </c>
      <c r="B227" s="501" t="s">
        <v>895</v>
      </c>
      <c r="C227" s="508" t="s">
        <v>20</v>
      </c>
      <c r="D227" s="501" t="s">
        <v>7</v>
      </c>
      <c r="E227" s="502" t="s">
        <v>1413</v>
      </c>
      <c r="F227" s="501" t="s">
        <v>842</v>
      </c>
      <c r="G227" s="503" t="s">
        <v>761</v>
      </c>
      <c r="H227" s="503" t="s">
        <v>761</v>
      </c>
      <c r="I227" s="503" t="s">
        <v>1202</v>
      </c>
      <c r="J227" s="504" t="s">
        <v>766</v>
      </c>
      <c r="K227" s="154"/>
    </row>
    <row r="228" spans="1:11" ht="14.25" customHeight="1">
      <c r="A228" s="500" t="s">
        <v>338</v>
      </c>
      <c r="B228" s="501" t="s">
        <v>895</v>
      </c>
      <c r="C228" s="508" t="s">
        <v>20</v>
      </c>
      <c r="D228" s="501" t="s">
        <v>7</v>
      </c>
      <c r="E228" s="502" t="s">
        <v>108</v>
      </c>
      <c r="F228" s="501" t="s">
        <v>842</v>
      </c>
      <c r="G228" s="503" t="s">
        <v>1429</v>
      </c>
      <c r="H228" s="503" t="s">
        <v>1222</v>
      </c>
      <c r="I228" s="503" t="s">
        <v>1222</v>
      </c>
      <c r="J228" s="504" t="s">
        <v>766</v>
      </c>
      <c r="K228" s="154"/>
    </row>
    <row r="229" spans="1:11" ht="14.25" customHeight="1">
      <c r="A229" s="282" t="s">
        <v>338</v>
      </c>
      <c r="B229" s="283" t="s">
        <v>895</v>
      </c>
      <c r="C229" s="514" t="s">
        <v>20</v>
      </c>
      <c r="D229" s="283" t="s">
        <v>7</v>
      </c>
      <c r="E229" s="298" t="s">
        <v>1051</v>
      </c>
      <c r="F229" s="283" t="s">
        <v>842</v>
      </c>
      <c r="G229" s="289" t="s">
        <v>1430</v>
      </c>
      <c r="H229" s="289" t="s">
        <v>1431</v>
      </c>
      <c r="I229" s="289" t="s">
        <v>1358</v>
      </c>
      <c r="J229" s="292" t="s">
        <v>64</v>
      </c>
      <c r="K229" s="154"/>
    </row>
    <row r="230" spans="1:11" ht="14.25" customHeight="1">
      <c r="A230" s="500" t="s">
        <v>338</v>
      </c>
      <c r="B230" s="501" t="s">
        <v>896</v>
      </c>
      <c r="C230" s="508" t="s">
        <v>20</v>
      </c>
      <c r="D230" s="501" t="s">
        <v>7</v>
      </c>
      <c r="E230" s="502" t="s">
        <v>1432</v>
      </c>
      <c r="F230" s="501" t="s">
        <v>842</v>
      </c>
      <c r="G230" s="503" t="s">
        <v>761</v>
      </c>
      <c r="H230" s="503" t="s">
        <v>1363</v>
      </c>
      <c r="I230" s="503" t="s">
        <v>1202</v>
      </c>
      <c r="J230" s="504" t="s">
        <v>766</v>
      </c>
      <c r="K230" s="154"/>
    </row>
    <row r="231" spans="1:11" ht="14.25" customHeight="1">
      <c r="A231" s="282" t="s">
        <v>338</v>
      </c>
      <c r="B231" s="283" t="s">
        <v>896</v>
      </c>
      <c r="C231" s="514" t="s">
        <v>20</v>
      </c>
      <c r="D231" s="283" t="s">
        <v>7</v>
      </c>
      <c r="E231" s="276" t="s">
        <v>108</v>
      </c>
      <c r="F231" s="283" t="s">
        <v>842</v>
      </c>
      <c r="G231" s="289" t="s">
        <v>1433</v>
      </c>
      <c r="H231" s="289" t="s">
        <v>1391</v>
      </c>
      <c r="I231" s="289" t="s">
        <v>1403</v>
      </c>
      <c r="J231" s="292" t="s">
        <v>64</v>
      </c>
      <c r="K231" s="155"/>
    </row>
    <row r="232" spans="1:11" ht="14.25" customHeight="1">
      <c r="A232" s="282" t="s">
        <v>338</v>
      </c>
      <c r="B232" s="283" t="s">
        <v>896</v>
      </c>
      <c r="C232" s="514" t="s">
        <v>20</v>
      </c>
      <c r="D232" s="283" t="s">
        <v>7</v>
      </c>
      <c r="E232" s="276" t="s">
        <v>827</v>
      </c>
      <c r="F232" s="283" t="s">
        <v>842</v>
      </c>
      <c r="G232" s="289" t="s">
        <v>1434</v>
      </c>
      <c r="H232" s="289" t="s">
        <v>1216</v>
      </c>
      <c r="I232" s="289" t="s">
        <v>1435</v>
      </c>
      <c r="J232" s="292" t="s">
        <v>64</v>
      </c>
      <c r="K232" s="155"/>
    </row>
    <row r="233" spans="1:11" ht="14.25" customHeight="1">
      <c r="A233" s="500" t="s">
        <v>338</v>
      </c>
      <c r="B233" s="501" t="s">
        <v>1436</v>
      </c>
      <c r="C233" s="508" t="s">
        <v>20</v>
      </c>
      <c r="D233" s="501" t="s">
        <v>7</v>
      </c>
      <c r="E233" s="502" t="s">
        <v>1437</v>
      </c>
      <c r="F233" s="501" t="s">
        <v>842</v>
      </c>
      <c r="G233" s="503" t="s">
        <v>948</v>
      </c>
      <c r="H233" s="503" t="s">
        <v>761</v>
      </c>
      <c r="I233" s="503" t="s">
        <v>913</v>
      </c>
      <c r="J233" s="504" t="s">
        <v>766</v>
      </c>
      <c r="K233" s="155"/>
    </row>
    <row r="234" spans="1:11" ht="14.25" customHeight="1">
      <c r="A234" s="500" t="s">
        <v>338</v>
      </c>
      <c r="B234" s="501" t="s">
        <v>1345</v>
      </c>
      <c r="C234" s="508" t="s">
        <v>20</v>
      </c>
      <c r="D234" s="501" t="s">
        <v>7</v>
      </c>
      <c r="E234" s="502" t="s">
        <v>63</v>
      </c>
      <c r="F234" s="501" t="s">
        <v>842</v>
      </c>
      <c r="G234" s="503" t="s">
        <v>1363</v>
      </c>
      <c r="H234" s="503" t="s">
        <v>1213</v>
      </c>
      <c r="I234" s="503" t="s">
        <v>146</v>
      </c>
      <c r="J234" s="504" t="s">
        <v>766</v>
      </c>
      <c r="K234" s="155"/>
    </row>
    <row r="235" spans="1:11" ht="14.25" customHeight="1">
      <c r="A235" s="500" t="s">
        <v>338</v>
      </c>
      <c r="B235" s="501" t="s">
        <v>1348</v>
      </c>
      <c r="C235" s="508" t="s">
        <v>20</v>
      </c>
      <c r="D235" s="501" t="s">
        <v>7</v>
      </c>
      <c r="E235" s="506" t="s">
        <v>1051</v>
      </c>
      <c r="F235" s="501" t="s">
        <v>846</v>
      </c>
      <c r="G235" s="503" t="s">
        <v>1438</v>
      </c>
      <c r="H235" s="503" t="s">
        <v>761</v>
      </c>
      <c r="I235" s="503" t="s">
        <v>1439</v>
      </c>
      <c r="J235" s="504" t="s">
        <v>766</v>
      </c>
      <c r="K235" s="155"/>
    </row>
    <row r="236" spans="1:11" ht="14.25" customHeight="1">
      <c r="A236" s="500" t="s">
        <v>338</v>
      </c>
      <c r="B236" s="501" t="s">
        <v>1440</v>
      </c>
      <c r="C236" s="508" t="s">
        <v>20</v>
      </c>
      <c r="D236" s="501" t="s">
        <v>7</v>
      </c>
      <c r="E236" s="506" t="s">
        <v>1441</v>
      </c>
      <c r="F236" s="501" t="s">
        <v>846</v>
      </c>
      <c r="G236" s="503" t="s">
        <v>1442</v>
      </c>
      <c r="H236" s="503" t="s">
        <v>1361</v>
      </c>
      <c r="I236" s="503" t="s">
        <v>1202</v>
      </c>
      <c r="J236" s="504" t="s">
        <v>766</v>
      </c>
      <c r="K236" s="155"/>
    </row>
    <row r="237" spans="1:11" ht="14.25" customHeight="1">
      <c r="A237" s="500" t="s">
        <v>338</v>
      </c>
      <c r="B237" s="501" t="s">
        <v>1443</v>
      </c>
      <c r="C237" s="508" t="s">
        <v>20</v>
      </c>
      <c r="D237" s="501" t="s">
        <v>7</v>
      </c>
      <c r="E237" s="502" t="s">
        <v>108</v>
      </c>
      <c r="F237" s="501" t="s">
        <v>846</v>
      </c>
      <c r="G237" s="503" t="s">
        <v>1404</v>
      </c>
      <c r="H237" s="503" t="s">
        <v>761</v>
      </c>
      <c r="I237" s="503" t="s">
        <v>1221</v>
      </c>
      <c r="J237" s="504" t="s">
        <v>766</v>
      </c>
      <c r="K237" s="155"/>
    </row>
    <row r="238" spans="1:11" ht="14.25" customHeight="1">
      <c r="A238" s="282" t="s">
        <v>338</v>
      </c>
      <c r="B238" s="283" t="s">
        <v>1061</v>
      </c>
      <c r="C238" s="514" t="s">
        <v>20</v>
      </c>
      <c r="D238" s="283" t="s">
        <v>7</v>
      </c>
      <c r="E238" s="276" t="s">
        <v>880</v>
      </c>
      <c r="F238" s="283" t="s">
        <v>846</v>
      </c>
      <c r="G238" s="289" t="s">
        <v>1444</v>
      </c>
      <c r="H238" s="289" t="s">
        <v>1445</v>
      </c>
      <c r="I238" s="289" t="s">
        <v>1445</v>
      </c>
      <c r="J238" s="292" t="s">
        <v>64</v>
      </c>
      <c r="K238" s="155"/>
    </row>
    <row r="239" spans="1:11" ht="14.25" customHeight="1" thickBot="1">
      <c r="A239" s="520" t="s">
        <v>338</v>
      </c>
      <c r="B239" s="521" t="s">
        <v>648</v>
      </c>
      <c r="C239" s="522" t="s">
        <v>20</v>
      </c>
      <c r="D239" s="521" t="s">
        <v>7</v>
      </c>
      <c r="E239" s="523" t="s">
        <v>63</v>
      </c>
      <c r="F239" s="521" t="s">
        <v>846</v>
      </c>
      <c r="G239" s="524" t="s">
        <v>761</v>
      </c>
      <c r="H239" s="524" t="s">
        <v>761</v>
      </c>
      <c r="I239" s="524" t="s">
        <v>1202</v>
      </c>
      <c r="J239" s="525" t="s">
        <v>766</v>
      </c>
      <c r="K239" s="155"/>
    </row>
    <row r="240" spans="1:11" customFormat="1" ht="14.25" customHeight="1">
      <c r="A240" t="s">
        <v>1446</v>
      </c>
    </row>
    <row r="241" spans="1:1" customFormat="1" ht="14.25" customHeight="1">
      <c r="A241" t="s">
        <v>1447</v>
      </c>
    </row>
    <row r="242" spans="1:1" customFormat="1" ht="14.25" customHeight="1">
      <c r="A242" t="s">
        <v>1448</v>
      </c>
    </row>
    <row r="243" spans="1:1" customFormat="1" ht="14.25" customHeight="1">
      <c r="A243" t="s">
        <v>1449</v>
      </c>
    </row>
    <row r="244" spans="1:1" customFormat="1" ht="14.25" customHeight="1">
      <c r="A244" t="s">
        <v>1450</v>
      </c>
    </row>
    <row r="245" spans="1:1" customFormat="1" ht="14.25" customHeight="1">
      <c r="A245" t="s">
        <v>1451</v>
      </c>
    </row>
    <row r="246" spans="1:1" customFormat="1" ht="14.25" customHeight="1">
      <c r="A246" t="s">
        <v>1452</v>
      </c>
    </row>
    <row r="247" spans="1:1" customFormat="1" ht="14.25" customHeight="1">
      <c r="A247" t="s">
        <v>1453</v>
      </c>
    </row>
    <row r="248" spans="1:1" customFormat="1" ht="14.25" customHeight="1">
      <c r="A248" t="s">
        <v>1454</v>
      </c>
    </row>
    <row r="249" spans="1:1" customFormat="1" ht="14.25" customHeight="1">
      <c r="A249" t="s">
        <v>1455</v>
      </c>
    </row>
    <row r="250" spans="1:1" customFormat="1" ht="14.25" customHeight="1">
      <c r="A250" t="s">
        <v>1456</v>
      </c>
    </row>
    <row r="251" spans="1:1" customFormat="1" ht="14.25" customHeight="1"/>
    <row r="252" spans="1:1" ht="14.25" customHeight="1"/>
    <row r="253" spans="1:1" ht="14.25" customHeight="1"/>
    <row r="254" spans="1:1" ht="14.25" customHeight="1"/>
    <row r="255" spans="1:1" ht="14.25" customHeight="1"/>
    <row r="256" spans="1:1"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sheetData>
  <mergeCells count="6">
    <mergeCell ref="H150:H151"/>
    <mergeCell ref="I150:I151"/>
    <mergeCell ref="J150:J151"/>
    <mergeCell ref="I170:I171"/>
    <mergeCell ref="I173:I174"/>
    <mergeCell ref="J173:J174"/>
  </mergeCells>
  <phoneticPr fontId="28" type="noConversion"/>
  <dataValidations count="5">
    <dataValidation type="textLength" showInputMessage="1" showErrorMessage="1" sqref="K4:K239">
      <formula1>0</formula1>
      <formula2>150</formula2>
    </dataValidation>
    <dataValidation type="list" allowBlank="1" showInputMessage="1" showErrorMessage="1" sqref="A4:A18">
      <formula1>$BB$2:$BB$30</formula1>
    </dataValidation>
    <dataValidation type="list" allowBlank="1" showInputMessage="1" showErrorMessage="1" sqref="J4:J18">
      <formula1>$BK$13:$BK$14</formula1>
    </dataValidation>
    <dataValidation type="list" allowBlank="1" showInputMessage="1" showErrorMessage="1" sqref="C4:C18">
      <formula1>$BA$33:$BA$38</formula1>
    </dataValidation>
    <dataValidation type="list" allowBlank="1" showInputMessage="1" showErrorMessage="1" sqref="D4:D18">
      <formula1>$BA$47:$BA$60</formula1>
    </dataValidation>
  </dataValidations>
  <pageMargins left="0.78749999999999998" right="0.78749999999999998" top="1.0631944444444446" bottom="1.0631944444444446" header="0.51180555555555551" footer="0.51180555555555551"/>
  <pageSetup paperSize="9" scale="55"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A4:A9</xm:sqref>
        </x14:dataValidation>
        <x14:dataValidation type="list" allowBlank="1" showInputMessage="1" showErrorMessage="1">
          <x14:formula1>
            <xm:f>Custom_lists!$A$33:$A$37</xm:f>
          </x14:formula1>
          <xm:sqref>C4:C9</xm:sqref>
        </x14:dataValidation>
        <x14:dataValidation type="list" allowBlank="1" showInputMessage="1" showErrorMessage="1">
          <x14:formula1>
            <xm:f>Custom_lists!$A$47:$A$59</xm:f>
          </x14:formula1>
          <xm:sqref>D4:D9</xm:sqref>
        </x14:dataValidation>
        <x14:dataValidation type="list" allowBlank="1" showInputMessage="1" showErrorMessage="1">
          <x14:formula1>
            <xm:f>Custom_lists!$M$2:$M$189</xm:f>
          </x14:formula1>
          <xm:sqref>B4:B9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CL982"/>
  <sheetViews>
    <sheetView zoomScale="85" zoomScaleNormal="85" zoomScaleSheetLayoutView="100" zoomScalePageLayoutView="85" workbookViewId="0">
      <selection activeCell="A36" sqref="A36"/>
    </sheetView>
  </sheetViews>
  <sheetFormatPr defaultColWidth="5.7109375" defaultRowHeight="20.100000000000001" customHeight="1"/>
  <cols>
    <col min="1" max="1" width="10.7109375" style="1" customWidth="1"/>
    <col min="2" max="2" width="25.140625" style="35" customWidth="1"/>
    <col min="3" max="3" width="25.42578125" style="5" customWidth="1"/>
    <col min="4" max="4" width="13.28515625" style="36" bestFit="1" customWidth="1"/>
    <col min="5" max="5" width="23.7109375" style="36" customWidth="1"/>
    <col min="6" max="6" width="8.7109375" style="36" customWidth="1"/>
    <col min="7" max="12" width="4.7109375" style="36" customWidth="1"/>
    <col min="13" max="13" width="5.140625" style="36" customWidth="1"/>
    <col min="14" max="36" width="4.7109375" style="36" customWidth="1"/>
    <col min="37" max="37" width="11.42578125" style="35" customWidth="1"/>
    <col min="38" max="52" width="5.7109375" style="35" customWidth="1"/>
    <col min="53" max="53" width="15.42578125" style="32" customWidth="1"/>
    <col min="54" max="54" width="7.28515625" style="32" customWidth="1"/>
    <col min="55" max="55" width="5.85546875" style="32" customWidth="1"/>
    <col min="56" max="56" width="35.42578125" style="32" customWidth="1"/>
    <col min="57" max="59" width="5.85546875" style="32" customWidth="1"/>
    <col min="60" max="60" width="28.140625" style="32" customWidth="1"/>
    <col min="61" max="61" width="34.28515625" style="32" bestFit="1" customWidth="1"/>
    <col min="62" max="62" width="5.85546875" style="32" customWidth="1"/>
    <col min="63" max="63" width="9.42578125" style="32" bestFit="1" customWidth="1"/>
    <col min="64" max="64" width="5.85546875" style="32" customWidth="1"/>
    <col min="65" max="65" width="39.42578125" style="32" bestFit="1" customWidth="1"/>
    <col min="66" max="66" width="5.85546875" style="32" customWidth="1"/>
    <col min="67" max="67" width="58.85546875" style="32" bestFit="1" customWidth="1"/>
    <col min="68" max="72" width="5.85546875" style="32" customWidth="1"/>
    <col min="73" max="73" width="56" style="32" bestFit="1" customWidth="1"/>
    <col min="74" max="77" width="5.85546875" style="32" customWidth="1"/>
    <col min="78" max="78" width="63.7109375" style="32" bestFit="1" customWidth="1"/>
    <col min="79" max="80" width="5.85546875" style="32" customWidth="1"/>
    <col min="81" max="81" width="52.28515625" style="32" bestFit="1" customWidth="1"/>
    <col min="82" max="82" width="33.28515625" style="32" bestFit="1" customWidth="1"/>
    <col min="83" max="83" width="5.85546875" style="32" customWidth="1"/>
    <col min="84" max="84" width="35.140625" style="32" bestFit="1" customWidth="1"/>
    <col min="85" max="90" width="5.85546875" style="32" customWidth="1"/>
    <col min="91" max="16384" width="5.7109375" style="35"/>
  </cols>
  <sheetData>
    <row r="1" spans="1:90" ht="22.35" customHeight="1" thickBot="1">
      <c r="A1" s="37" t="s">
        <v>102</v>
      </c>
      <c r="B1" s="38"/>
      <c r="C1" s="38"/>
      <c r="D1" s="40"/>
      <c r="E1" s="38"/>
      <c r="F1" s="38"/>
      <c r="G1" s="38"/>
      <c r="H1" s="38"/>
      <c r="I1" s="38"/>
      <c r="J1" s="38"/>
      <c r="K1" s="38"/>
      <c r="L1" s="38"/>
      <c r="M1" s="38"/>
      <c r="N1" s="38"/>
      <c r="O1" s="38"/>
      <c r="P1" s="38"/>
      <c r="Q1" s="38"/>
      <c r="R1" s="38"/>
      <c r="S1" s="38"/>
      <c r="T1" s="38"/>
      <c r="U1" s="38"/>
      <c r="V1" s="38"/>
      <c r="W1" s="38"/>
      <c r="X1" s="38"/>
      <c r="Y1" s="38"/>
      <c r="Z1" s="1104" t="s">
        <v>103</v>
      </c>
      <c r="AA1" s="1105"/>
      <c r="AB1" s="1105"/>
      <c r="AC1" s="1105"/>
      <c r="AD1" s="1106"/>
      <c r="AE1" s="1107" t="s">
        <v>1812</v>
      </c>
      <c r="AF1" s="1108"/>
      <c r="AG1" s="1108"/>
      <c r="AH1" s="1108"/>
      <c r="AI1" s="1108"/>
      <c r="AJ1" s="1108"/>
      <c r="AK1" s="1109"/>
      <c r="BA1" s="135" t="s">
        <v>422</v>
      </c>
      <c r="BB1" s="200" t="s">
        <v>835</v>
      </c>
      <c r="BC1" s="54"/>
      <c r="BD1" s="134" t="s">
        <v>434</v>
      </c>
      <c r="BE1" s="136"/>
      <c r="BF1" s="136"/>
      <c r="BG1" s="54"/>
      <c r="BH1" s="54" t="s">
        <v>469</v>
      </c>
      <c r="BI1" s="54"/>
      <c r="BJ1" s="54"/>
      <c r="BK1" s="54"/>
      <c r="BL1" s="54"/>
      <c r="BM1" s="134" t="s">
        <v>649</v>
      </c>
      <c r="BN1" s="54"/>
      <c r="BO1" s="54" t="s">
        <v>672</v>
      </c>
      <c r="BP1" s="54"/>
      <c r="BQ1" s="54"/>
      <c r="BR1" s="54"/>
      <c r="BS1" s="54"/>
      <c r="BT1" s="54"/>
      <c r="BU1" s="134" t="s">
        <v>709</v>
      </c>
      <c r="BV1" s="54"/>
      <c r="BW1" s="54"/>
      <c r="BX1" s="54"/>
      <c r="BY1" s="54"/>
      <c r="BZ1" s="54" t="s">
        <v>726</v>
      </c>
      <c r="CA1" s="54"/>
      <c r="CB1" s="54"/>
      <c r="CC1" s="54" t="s">
        <v>754</v>
      </c>
      <c r="CD1" s="54"/>
      <c r="CE1" s="54"/>
      <c r="CF1" s="54"/>
      <c r="CG1" s="54"/>
      <c r="CH1" s="54"/>
    </row>
    <row r="2" spans="1:90" ht="20.100000000000001" customHeight="1" thickBot="1">
      <c r="A2" s="38"/>
      <c r="B2" s="38"/>
      <c r="C2" s="38"/>
      <c r="D2" s="40"/>
      <c r="E2" s="38"/>
      <c r="F2" s="38"/>
      <c r="G2" s="38"/>
      <c r="H2" s="38"/>
      <c r="I2" s="38"/>
      <c r="J2" s="38"/>
      <c r="K2" s="38"/>
      <c r="L2" s="38"/>
      <c r="M2" s="38"/>
      <c r="N2" s="38"/>
      <c r="O2" s="38"/>
      <c r="P2" s="38"/>
      <c r="Q2" s="38"/>
      <c r="R2" s="38"/>
      <c r="S2" s="38"/>
      <c r="T2" s="38"/>
      <c r="U2" s="38"/>
      <c r="V2" s="38"/>
      <c r="W2" s="38"/>
      <c r="X2" s="38"/>
      <c r="Y2" s="38"/>
      <c r="Z2" s="1110" t="s">
        <v>256</v>
      </c>
      <c r="AA2" s="1111"/>
      <c r="AB2" s="1111"/>
      <c r="AC2" s="1111"/>
      <c r="AD2" s="1112"/>
      <c r="AE2" s="1113" t="s">
        <v>1836</v>
      </c>
      <c r="AF2" s="1114"/>
      <c r="AG2" s="1114"/>
      <c r="AH2" s="1114"/>
      <c r="AI2" s="1114"/>
      <c r="AJ2" s="1114"/>
      <c r="AK2" s="1115"/>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90" ht="32.450000000000003" customHeight="1" thickBot="1">
      <c r="A3" s="318" t="s">
        <v>1</v>
      </c>
      <c r="B3" s="319" t="s">
        <v>75</v>
      </c>
      <c r="C3" s="320" t="s">
        <v>9</v>
      </c>
      <c r="D3" s="321" t="s">
        <v>305</v>
      </c>
      <c r="E3" s="322" t="s">
        <v>89</v>
      </c>
      <c r="F3" s="323" t="s">
        <v>76</v>
      </c>
      <c r="G3" s="1101" t="s">
        <v>84</v>
      </c>
      <c r="H3" s="1101"/>
      <c r="I3" s="1101"/>
      <c r="J3" s="1101"/>
      <c r="K3" s="1101"/>
      <c r="L3" s="1101"/>
      <c r="M3" s="1102" t="s">
        <v>104</v>
      </c>
      <c r="N3" s="1102"/>
      <c r="O3" s="1102"/>
      <c r="P3" s="1102"/>
      <c r="Q3" s="1102"/>
      <c r="R3" s="1102"/>
      <c r="S3" s="1102" t="s">
        <v>105</v>
      </c>
      <c r="T3" s="1102"/>
      <c r="U3" s="1102"/>
      <c r="V3" s="1102"/>
      <c r="W3" s="1102"/>
      <c r="X3" s="1102"/>
      <c r="Y3" s="1102" t="s">
        <v>106</v>
      </c>
      <c r="Z3" s="1102"/>
      <c r="AA3" s="1102"/>
      <c r="AB3" s="1102"/>
      <c r="AC3" s="1102"/>
      <c r="AD3" s="1102"/>
      <c r="AE3" s="1103" t="s">
        <v>107</v>
      </c>
      <c r="AF3" s="1103"/>
      <c r="AG3" s="1103"/>
      <c r="AH3" s="1103"/>
      <c r="AI3" s="1103"/>
      <c r="AJ3" s="1103"/>
      <c r="AK3" s="324" t="s">
        <v>308</v>
      </c>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90" ht="35.1" customHeight="1" thickBot="1">
      <c r="A4" s="325"/>
      <c r="B4" s="326"/>
      <c r="C4" s="327"/>
      <c r="D4" s="328"/>
      <c r="E4" s="329"/>
      <c r="F4" s="330"/>
      <c r="G4" s="331">
        <v>2011</v>
      </c>
      <c r="H4" s="332">
        <v>2012</v>
      </c>
      <c r="I4" s="332">
        <v>2013</v>
      </c>
      <c r="J4" s="332">
        <v>2014</v>
      </c>
      <c r="K4" s="332">
        <v>2015</v>
      </c>
      <c r="L4" s="333">
        <v>2016</v>
      </c>
      <c r="M4" s="331">
        <v>2011</v>
      </c>
      <c r="N4" s="332">
        <v>2012</v>
      </c>
      <c r="O4" s="332">
        <v>2013</v>
      </c>
      <c r="P4" s="332">
        <v>2014</v>
      </c>
      <c r="Q4" s="332">
        <v>2015</v>
      </c>
      <c r="R4" s="333">
        <v>2016</v>
      </c>
      <c r="S4" s="331">
        <v>2011</v>
      </c>
      <c r="T4" s="332">
        <v>2012</v>
      </c>
      <c r="U4" s="332">
        <v>2013</v>
      </c>
      <c r="V4" s="332">
        <v>2014</v>
      </c>
      <c r="W4" s="332">
        <v>2015</v>
      </c>
      <c r="X4" s="333">
        <v>2016</v>
      </c>
      <c r="Y4" s="331">
        <v>2011</v>
      </c>
      <c r="Z4" s="332">
        <v>2012</v>
      </c>
      <c r="AA4" s="332">
        <v>2013</v>
      </c>
      <c r="AB4" s="332">
        <v>2014</v>
      </c>
      <c r="AC4" s="332">
        <v>2015</v>
      </c>
      <c r="AD4" s="333">
        <v>2016</v>
      </c>
      <c r="AE4" s="331">
        <v>2011</v>
      </c>
      <c r="AF4" s="332">
        <v>2012</v>
      </c>
      <c r="AG4" s="332">
        <v>2013</v>
      </c>
      <c r="AH4" s="332">
        <v>2014</v>
      </c>
      <c r="AI4" s="332">
        <v>2015</v>
      </c>
      <c r="AJ4" s="333">
        <v>2016</v>
      </c>
      <c r="AK4" s="334"/>
      <c r="BA4" s="137" t="s">
        <v>347</v>
      </c>
      <c r="BB4" s="137" t="s">
        <v>348</v>
      </c>
      <c r="BC4" s="54"/>
      <c r="BD4" s="54" t="s">
        <v>440</v>
      </c>
      <c r="BE4" s="136"/>
      <c r="BF4" s="136"/>
      <c r="BG4" s="54"/>
      <c r="BH4" s="54" t="s">
        <v>475</v>
      </c>
      <c r="BI4" s="54"/>
      <c r="BJ4" s="54"/>
      <c r="BK4" s="54"/>
      <c r="BL4" s="54"/>
      <c r="BM4" s="138" t="s">
        <v>483</v>
      </c>
      <c r="BN4" s="54"/>
      <c r="BO4" s="54" t="s">
        <v>124</v>
      </c>
      <c r="BP4" s="54"/>
      <c r="BQ4" s="54"/>
      <c r="BR4" s="54"/>
      <c r="BS4" s="54"/>
      <c r="BT4" s="54"/>
      <c r="BU4" s="49" t="s">
        <v>714</v>
      </c>
      <c r="BV4" s="49"/>
      <c r="BW4" s="49"/>
      <c r="BX4" s="49"/>
      <c r="BY4" s="49"/>
      <c r="BZ4" s="49" t="s">
        <v>56</v>
      </c>
      <c r="CA4" s="49"/>
      <c r="CB4" s="49"/>
      <c r="CC4" s="54" t="s">
        <v>273</v>
      </c>
      <c r="CD4" s="54"/>
      <c r="CE4" s="54"/>
      <c r="CF4" s="54"/>
      <c r="CG4" s="54"/>
      <c r="CH4" s="54"/>
      <c r="CI4" s="31"/>
      <c r="CJ4" s="31"/>
      <c r="CK4" s="31"/>
      <c r="CL4" s="31"/>
    </row>
    <row r="5" spans="1:90" ht="13.35" customHeight="1">
      <c r="A5" s="277" t="s">
        <v>338</v>
      </c>
      <c r="B5" s="335" t="s">
        <v>841</v>
      </c>
      <c r="C5" s="530" t="s">
        <v>20</v>
      </c>
      <c r="D5" s="341" t="s">
        <v>7</v>
      </c>
      <c r="E5" s="336" t="s">
        <v>108</v>
      </c>
      <c r="F5" s="342" t="s">
        <v>842</v>
      </c>
      <c r="G5" s="338" t="s">
        <v>844</v>
      </c>
      <c r="H5" s="337" t="s">
        <v>844</v>
      </c>
      <c r="I5" s="337" t="s">
        <v>844</v>
      </c>
      <c r="J5" s="337" t="s">
        <v>844</v>
      </c>
      <c r="K5" s="337" t="s">
        <v>844</v>
      </c>
      <c r="L5" s="339" t="s">
        <v>844</v>
      </c>
      <c r="M5" s="341" t="s">
        <v>844</v>
      </c>
      <c r="N5" s="544" t="s">
        <v>844</v>
      </c>
      <c r="O5" s="544" t="s">
        <v>844</v>
      </c>
      <c r="P5" s="544" t="s">
        <v>844</v>
      </c>
      <c r="Q5" s="544" t="s">
        <v>844</v>
      </c>
      <c r="R5" s="342" t="s">
        <v>844</v>
      </c>
      <c r="S5" s="338" t="s">
        <v>5</v>
      </c>
      <c r="T5" s="337" t="s">
        <v>5</v>
      </c>
      <c r="U5" s="337" t="s">
        <v>5</v>
      </c>
      <c r="V5" s="337" t="s">
        <v>5</v>
      </c>
      <c r="W5" s="337" t="s">
        <v>5</v>
      </c>
      <c r="X5" s="339" t="s">
        <v>5</v>
      </c>
      <c r="Y5" s="341" t="s">
        <v>844</v>
      </c>
      <c r="Z5" s="544" t="s">
        <v>844</v>
      </c>
      <c r="AA5" s="544" t="s">
        <v>844</v>
      </c>
      <c r="AB5" s="544" t="s">
        <v>844</v>
      </c>
      <c r="AC5" s="544" t="s">
        <v>844</v>
      </c>
      <c r="AD5" s="342" t="s">
        <v>844</v>
      </c>
      <c r="AE5" s="1116" t="s">
        <v>109</v>
      </c>
      <c r="AF5" s="1117"/>
      <c r="AG5" s="1117"/>
      <c r="AH5" s="1117"/>
      <c r="AI5" s="1117"/>
      <c r="AJ5" s="1117"/>
      <c r="AK5" s="343"/>
      <c r="BA5" s="137" t="s">
        <v>351</v>
      </c>
      <c r="BB5" s="137" t="s">
        <v>352</v>
      </c>
      <c r="BC5" s="54"/>
      <c r="BD5" s="54" t="s">
        <v>227</v>
      </c>
      <c r="BE5" s="136"/>
      <c r="BF5" s="136"/>
      <c r="BG5" s="54"/>
      <c r="BH5" s="54" t="s">
        <v>467</v>
      </c>
      <c r="BI5" s="54"/>
      <c r="BJ5" s="54"/>
      <c r="BK5" s="54"/>
      <c r="BL5" s="54"/>
      <c r="BM5" s="139" t="s">
        <v>484</v>
      </c>
      <c r="BN5" s="54"/>
      <c r="BO5" s="54"/>
      <c r="BP5" s="54"/>
      <c r="BQ5" s="54"/>
      <c r="BR5" s="54"/>
      <c r="BS5" s="54"/>
      <c r="BT5" s="54"/>
      <c r="BU5" s="49" t="s">
        <v>688</v>
      </c>
      <c r="BV5" s="49"/>
      <c r="BW5" s="49"/>
      <c r="BX5" s="49"/>
      <c r="BY5" s="49"/>
      <c r="BZ5" s="49" t="s">
        <v>739</v>
      </c>
      <c r="CA5" s="49"/>
      <c r="CB5" s="49"/>
      <c r="CC5" s="54" t="s">
        <v>274</v>
      </c>
      <c r="CD5" s="54"/>
      <c r="CE5" s="54"/>
      <c r="CF5" s="54"/>
      <c r="CG5" s="54"/>
      <c r="CH5" s="54"/>
      <c r="CI5" s="31"/>
      <c r="CJ5" s="31"/>
      <c r="CK5" s="31"/>
      <c r="CL5" s="31"/>
    </row>
    <row r="6" spans="1:90" ht="13.35" customHeight="1">
      <c r="A6" s="278" t="s">
        <v>338</v>
      </c>
      <c r="B6" s="279" t="s">
        <v>845</v>
      </c>
      <c r="C6" s="294" t="s">
        <v>20</v>
      </c>
      <c r="D6" s="280" t="s">
        <v>7</v>
      </c>
      <c r="E6" s="276" t="s">
        <v>108</v>
      </c>
      <c r="F6" s="281" t="s">
        <v>846</v>
      </c>
      <c r="G6" s="291" t="s">
        <v>5</v>
      </c>
      <c r="H6" s="515" t="s">
        <v>5</v>
      </c>
      <c r="I6" s="515" t="s">
        <v>5</v>
      </c>
      <c r="J6" s="515" t="s">
        <v>5</v>
      </c>
      <c r="K6" s="515" t="s">
        <v>5</v>
      </c>
      <c r="L6" s="516" t="s">
        <v>5</v>
      </c>
      <c r="M6" s="288" t="s">
        <v>5</v>
      </c>
      <c r="N6" s="515" t="s">
        <v>5</v>
      </c>
      <c r="O6" s="515" t="s">
        <v>5</v>
      </c>
      <c r="P6" s="515" t="s">
        <v>5</v>
      </c>
      <c r="Q6" s="515" t="s">
        <v>5</v>
      </c>
      <c r="R6" s="290" t="s">
        <v>5</v>
      </c>
      <c r="S6" s="291" t="s">
        <v>5</v>
      </c>
      <c r="T6" s="515" t="s">
        <v>5</v>
      </c>
      <c r="U6" s="515" t="s">
        <v>5</v>
      </c>
      <c r="V6" s="515" t="s">
        <v>5</v>
      </c>
      <c r="W6" s="515" t="s">
        <v>5</v>
      </c>
      <c r="X6" s="516" t="s">
        <v>5</v>
      </c>
      <c r="Y6" s="288" t="s">
        <v>5</v>
      </c>
      <c r="Z6" s="515" t="s">
        <v>5</v>
      </c>
      <c r="AA6" s="515" t="s">
        <v>5</v>
      </c>
      <c r="AB6" s="515" t="s">
        <v>5</v>
      </c>
      <c r="AC6" s="515" t="s">
        <v>5</v>
      </c>
      <c r="AD6" s="290" t="s">
        <v>5</v>
      </c>
      <c r="AE6" s="1095" t="s">
        <v>109</v>
      </c>
      <c r="AF6" s="1096"/>
      <c r="AG6" s="1096"/>
      <c r="AH6" s="1096"/>
      <c r="AI6" s="1096"/>
      <c r="AJ6" s="1096"/>
      <c r="AK6" s="153"/>
      <c r="BA6" s="137" t="s">
        <v>353</v>
      </c>
      <c r="BB6" s="137" t="s">
        <v>354</v>
      </c>
      <c r="BC6" s="54"/>
      <c r="BD6" s="54" t="s">
        <v>435</v>
      </c>
      <c r="BE6" s="136"/>
      <c r="BF6" s="136"/>
      <c r="BG6" s="54"/>
      <c r="BH6" s="54" t="s">
        <v>471</v>
      </c>
      <c r="BI6" s="54"/>
      <c r="BJ6" s="54"/>
      <c r="BK6" s="54"/>
      <c r="BL6" s="54"/>
      <c r="BM6" s="138" t="s">
        <v>659</v>
      </c>
      <c r="BN6" s="54"/>
      <c r="BO6" s="54"/>
      <c r="BP6" s="54"/>
      <c r="BQ6" s="54"/>
      <c r="BR6" s="54"/>
      <c r="BS6" s="54"/>
      <c r="BT6" s="54"/>
      <c r="BU6" s="49" t="s">
        <v>689</v>
      </c>
      <c r="BV6" s="49"/>
      <c r="BW6" s="49"/>
      <c r="BX6" s="49"/>
      <c r="BY6" s="49"/>
      <c r="BZ6" s="49" t="s">
        <v>737</v>
      </c>
      <c r="CA6" s="49"/>
      <c r="CB6" s="49"/>
      <c r="CC6" s="54" t="s">
        <v>751</v>
      </c>
      <c r="CD6" s="54"/>
      <c r="CE6" s="54"/>
      <c r="CF6" s="54"/>
      <c r="CG6" s="54"/>
      <c r="CH6" s="54"/>
      <c r="CI6" s="31"/>
      <c r="CJ6" s="31"/>
      <c r="CK6" s="31"/>
      <c r="CL6" s="31"/>
    </row>
    <row r="7" spans="1:90" ht="13.35" customHeight="1">
      <c r="A7" s="278" t="s">
        <v>338</v>
      </c>
      <c r="B7" s="279" t="s">
        <v>845</v>
      </c>
      <c r="C7" s="294" t="s">
        <v>20</v>
      </c>
      <c r="D7" s="280" t="s">
        <v>7</v>
      </c>
      <c r="E7" s="276" t="s">
        <v>827</v>
      </c>
      <c r="F7" s="281" t="s">
        <v>846</v>
      </c>
      <c r="G7" s="291" t="s">
        <v>5</v>
      </c>
      <c r="H7" s="515" t="s">
        <v>5</v>
      </c>
      <c r="I7" s="515" t="s">
        <v>5</v>
      </c>
      <c r="J7" s="515" t="s">
        <v>5</v>
      </c>
      <c r="K7" s="515" t="s">
        <v>5</v>
      </c>
      <c r="L7" s="516" t="s">
        <v>5</v>
      </c>
      <c r="M7" s="288" t="s">
        <v>5</v>
      </c>
      <c r="N7" s="515" t="s">
        <v>5</v>
      </c>
      <c r="O7" s="515" t="s">
        <v>5</v>
      </c>
      <c r="P7" s="515" t="s">
        <v>5</v>
      </c>
      <c r="Q7" s="515" t="s">
        <v>5</v>
      </c>
      <c r="R7" s="290" t="s">
        <v>5</v>
      </c>
      <c r="S7" s="291" t="s">
        <v>5</v>
      </c>
      <c r="T7" s="515" t="s">
        <v>5</v>
      </c>
      <c r="U7" s="515" t="s">
        <v>5</v>
      </c>
      <c r="V7" s="515" t="s">
        <v>5</v>
      </c>
      <c r="W7" s="515" t="s">
        <v>5</v>
      </c>
      <c r="X7" s="516" t="s">
        <v>5</v>
      </c>
      <c r="Y7" s="288" t="s">
        <v>5</v>
      </c>
      <c r="Z7" s="515" t="s">
        <v>5</v>
      </c>
      <c r="AA7" s="515" t="s">
        <v>5</v>
      </c>
      <c r="AB7" s="515" t="s">
        <v>5</v>
      </c>
      <c r="AC7" s="515" t="s">
        <v>5</v>
      </c>
      <c r="AD7" s="290" t="s">
        <v>5</v>
      </c>
      <c r="AE7" s="1095" t="s">
        <v>109</v>
      </c>
      <c r="AF7" s="1096"/>
      <c r="AG7" s="1096"/>
      <c r="AH7" s="1096"/>
      <c r="AI7" s="1096"/>
      <c r="AJ7" s="1096"/>
      <c r="AK7" s="153"/>
      <c r="BA7" s="137"/>
      <c r="BB7" s="137"/>
      <c r="BC7" s="54"/>
      <c r="BD7" s="54"/>
      <c r="BE7" s="136"/>
      <c r="BF7" s="136"/>
      <c r="BG7" s="54"/>
      <c r="BH7" s="54"/>
      <c r="BI7" s="54"/>
      <c r="BJ7" s="54"/>
      <c r="BK7" s="54"/>
      <c r="BL7" s="54"/>
      <c r="BM7" s="138"/>
      <c r="BN7" s="54"/>
      <c r="BO7" s="54"/>
      <c r="BP7" s="54"/>
      <c r="BQ7" s="54"/>
      <c r="BR7" s="54"/>
      <c r="BS7" s="54"/>
      <c r="BT7" s="54"/>
      <c r="BU7" s="49"/>
      <c r="BV7" s="49"/>
      <c r="BW7" s="49"/>
      <c r="BX7" s="49"/>
      <c r="BY7" s="49"/>
      <c r="BZ7" s="49"/>
      <c r="CA7" s="49"/>
      <c r="CB7" s="49"/>
      <c r="CC7" s="54"/>
      <c r="CD7" s="54"/>
      <c r="CE7" s="54"/>
      <c r="CF7" s="54"/>
      <c r="CG7" s="54"/>
      <c r="CH7" s="54"/>
      <c r="CI7" s="31"/>
      <c r="CJ7" s="31"/>
      <c r="CK7" s="31"/>
      <c r="CL7" s="31"/>
    </row>
    <row r="8" spans="1:90" ht="13.35" customHeight="1">
      <c r="A8" s="278" t="s">
        <v>338</v>
      </c>
      <c r="B8" s="279" t="s">
        <v>485</v>
      </c>
      <c r="C8" s="279" t="s">
        <v>18</v>
      </c>
      <c r="D8" s="280" t="s">
        <v>7</v>
      </c>
      <c r="E8" s="276" t="s">
        <v>849</v>
      </c>
      <c r="F8" s="281" t="s">
        <v>842</v>
      </c>
      <c r="G8" s="285" t="s">
        <v>5</v>
      </c>
      <c r="H8" s="286" t="s">
        <v>5</v>
      </c>
      <c r="I8" s="286" t="s">
        <v>5</v>
      </c>
      <c r="J8" s="286" t="s">
        <v>5</v>
      </c>
      <c r="K8" s="286" t="s">
        <v>5</v>
      </c>
      <c r="L8" s="287" t="s">
        <v>5</v>
      </c>
      <c r="M8" s="288" t="s">
        <v>5</v>
      </c>
      <c r="N8" s="515" t="s">
        <v>5</v>
      </c>
      <c r="O8" s="515" t="s">
        <v>5</v>
      </c>
      <c r="P8" s="515" t="s">
        <v>5</v>
      </c>
      <c r="Q8" s="515" t="s">
        <v>5</v>
      </c>
      <c r="R8" s="290" t="s">
        <v>5</v>
      </c>
      <c r="S8" s="291" t="s">
        <v>5</v>
      </c>
      <c r="T8" s="515" t="s">
        <v>5</v>
      </c>
      <c r="U8" s="515" t="s">
        <v>5</v>
      </c>
      <c r="V8" s="515" t="s">
        <v>5</v>
      </c>
      <c r="W8" s="515" t="s">
        <v>5</v>
      </c>
      <c r="X8" s="516" t="s">
        <v>5</v>
      </c>
      <c r="Y8" s="288" t="s">
        <v>5</v>
      </c>
      <c r="Z8" s="515" t="s">
        <v>5</v>
      </c>
      <c r="AA8" s="515" t="s">
        <v>5</v>
      </c>
      <c r="AB8" s="515" t="s">
        <v>5</v>
      </c>
      <c r="AC8" s="515" t="s">
        <v>5</v>
      </c>
      <c r="AD8" s="290" t="s">
        <v>5</v>
      </c>
      <c r="AE8" s="1095" t="s">
        <v>109</v>
      </c>
      <c r="AF8" s="1096"/>
      <c r="AG8" s="1096"/>
      <c r="AH8" s="1096"/>
      <c r="AI8" s="1096"/>
      <c r="AJ8" s="1096"/>
      <c r="AK8" s="153"/>
      <c r="BA8" s="137" t="s">
        <v>360</v>
      </c>
      <c r="BB8" s="137" t="s">
        <v>342</v>
      </c>
      <c r="BC8" s="54"/>
      <c r="BD8" s="54" t="s">
        <v>436</v>
      </c>
      <c r="BE8" s="136"/>
      <c r="BF8" s="136"/>
      <c r="BG8" s="54"/>
      <c r="BH8" s="54" t="s">
        <v>472</v>
      </c>
      <c r="BI8" s="54"/>
      <c r="BJ8" s="54"/>
      <c r="BK8" s="54"/>
      <c r="BL8" s="54"/>
      <c r="BM8" s="138" t="s">
        <v>485</v>
      </c>
      <c r="BN8" s="54"/>
      <c r="BO8" s="54" t="s">
        <v>673</v>
      </c>
      <c r="BP8" s="54"/>
      <c r="BQ8" s="54"/>
      <c r="BR8" s="54"/>
      <c r="BS8" s="54"/>
      <c r="BT8" s="54"/>
      <c r="BU8" s="49" t="s">
        <v>715</v>
      </c>
      <c r="BV8" s="49"/>
      <c r="BW8" s="49"/>
      <c r="BX8" s="49"/>
      <c r="BY8" s="49"/>
      <c r="BZ8" s="49" t="s">
        <v>183</v>
      </c>
      <c r="CA8" s="49"/>
      <c r="CB8" s="49"/>
      <c r="CC8" s="54" t="s">
        <v>752</v>
      </c>
      <c r="CD8" s="54"/>
      <c r="CE8" s="54"/>
      <c r="CF8" s="54"/>
      <c r="CG8" s="54"/>
      <c r="CH8" s="54"/>
      <c r="CI8" s="31"/>
      <c r="CJ8" s="31"/>
      <c r="CK8" s="31"/>
      <c r="CL8" s="31"/>
    </row>
    <row r="9" spans="1:90" ht="13.35" customHeight="1">
      <c r="A9" s="278" t="s">
        <v>338</v>
      </c>
      <c r="B9" s="279" t="s">
        <v>852</v>
      </c>
      <c r="C9" s="294" t="s">
        <v>22</v>
      </c>
      <c r="D9" s="280" t="s">
        <v>7</v>
      </c>
      <c r="E9" s="296" t="s">
        <v>853</v>
      </c>
      <c r="F9" s="281" t="s">
        <v>846</v>
      </c>
      <c r="G9" s="282" t="s">
        <v>5</v>
      </c>
      <c r="H9" s="283" t="s">
        <v>5</v>
      </c>
      <c r="I9" s="283" t="s">
        <v>5</v>
      </c>
      <c r="J9" s="283" t="s">
        <v>5</v>
      </c>
      <c r="K9" s="283" t="s">
        <v>5</v>
      </c>
      <c r="L9" s="284" t="s">
        <v>5</v>
      </c>
      <c r="M9" s="280" t="s">
        <v>5</v>
      </c>
      <c r="N9" s="283" t="s">
        <v>5</v>
      </c>
      <c r="O9" s="283" t="s">
        <v>5</v>
      </c>
      <c r="P9" s="283" t="s">
        <v>5</v>
      </c>
      <c r="Q9" s="283" t="s">
        <v>5</v>
      </c>
      <c r="R9" s="281" t="s">
        <v>5</v>
      </c>
      <c r="S9" s="282" t="s">
        <v>5</v>
      </c>
      <c r="T9" s="283" t="s">
        <v>5</v>
      </c>
      <c r="U9" s="283" t="s">
        <v>5</v>
      </c>
      <c r="V9" s="283" t="s">
        <v>5</v>
      </c>
      <c r="W9" s="283" t="s">
        <v>5</v>
      </c>
      <c r="X9" s="284" t="s">
        <v>5</v>
      </c>
      <c r="Y9" s="280" t="s">
        <v>5</v>
      </c>
      <c r="Z9" s="283" t="s">
        <v>5</v>
      </c>
      <c r="AA9" s="283" t="s">
        <v>5</v>
      </c>
      <c r="AB9" s="283" t="s">
        <v>5</v>
      </c>
      <c r="AC9" s="283" t="s">
        <v>5</v>
      </c>
      <c r="AD9" s="281" t="s">
        <v>5</v>
      </c>
      <c r="AE9" s="1095" t="s">
        <v>109</v>
      </c>
      <c r="AF9" s="1096"/>
      <c r="AG9" s="1096"/>
      <c r="AH9" s="1096"/>
      <c r="AI9" s="1096"/>
      <c r="AJ9" s="1096"/>
      <c r="AK9" s="153"/>
      <c r="BA9" s="137" t="s">
        <v>355</v>
      </c>
      <c r="BB9" s="137" t="s">
        <v>338</v>
      </c>
      <c r="BC9" s="54"/>
      <c r="BD9" s="54" t="s">
        <v>437</v>
      </c>
      <c r="BE9" s="136"/>
      <c r="BF9" s="136"/>
      <c r="BG9" s="54"/>
      <c r="BH9" s="54" t="s">
        <v>473</v>
      </c>
      <c r="BI9" s="54"/>
      <c r="BJ9" s="54"/>
      <c r="BK9" s="54"/>
      <c r="BL9" s="54"/>
      <c r="BM9" s="138" t="s">
        <v>486</v>
      </c>
      <c r="BN9" s="54"/>
      <c r="BO9" s="54" t="s">
        <v>119</v>
      </c>
      <c r="BP9" s="54"/>
      <c r="BQ9" s="54"/>
      <c r="BR9" s="54"/>
      <c r="BS9" s="54"/>
      <c r="BT9" s="54"/>
      <c r="BU9" s="49" t="s">
        <v>690</v>
      </c>
      <c r="BV9" s="49"/>
      <c r="BW9" s="49"/>
      <c r="BX9" s="49"/>
      <c r="BY9" s="49"/>
      <c r="BZ9" s="49" t="s">
        <v>727</v>
      </c>
      <c r="CA9" s="49"/>
      <c r="CB9" s="49"/>
      <c r="CC9" s="54" t="s">
        <v>753</v>
      </c>
      <c r="CD9" s="54"/>
      <c r="CE9" s="54"/>
      <c r="CF9" s="54"/>
      <c r="CG9" s="54"/>
      <c r="CH9" s="54"/>
      <c r="CI9" s="31"/>
      <c r="CJ9" s="31"/>
      <c r="CK9" s="31"/>
      <c r="CL9" s="31"/>
    </row>
    <row r="10" spans="1:90" ht="13.35" customHeight="1">
      <c r="A10" s="278" t="s">
        <v>338</v>
      </c>
      <c r="B10" s="279" t="s">
        <v>503</v>
      </c>
      <c r="C10" s="279" t="s">
        <v>18</v>
      </c>
      <c r="D10" s="280" t="s">
        <v>7</v>
      </c>
      <c r="E10" s="276" t="s">
        <v>855</v>
      </c>
      <c r="F10" s="281" t="s">
        <v>842</v>
      </c>
      <c r="G10" s="282" t="s">
        <v>5</v>
      </c>
      <c r="H10" s="518" t="s">
        <v>5</v>
      </c>
      <c r="I10" s="518" t="s">
        <v>5</v>
      </c>
      <c r="J10" s="518" t="s">
        <v>5</v>
      </c>
      <c r="K10" s="518" t="s">
        <v>5</v>
      </c>
      <c r="L10" s="519" t="s">
        <v>5</v>
      </c>
      <c r="M10" s="280" t="s">
        <v>5</v>
      </c>
      <c r="N10" s="518" t="s">
        <v>5</v>
      </c>
      <c r="O10" s="518" t="s">
        <v>5</v>
      </c>
      <c r="P10" s="518" t="s">
        <v>5</v>
      </c>
      <c r="Q10" s="518" t="s">
        <v>5</v>
      </c>
      <c r="R10" s="281" t="s">
        <v>5</v>
      </c>
      <c r="S10" s="282" t="s">
        <v>5</v>
      </c>
      <c r="T10" s="518" t="s">
        <v>5</v>
      </c>
      <c r="U10" s="518" t="s">
        <v>5</v>
      </c>
      <c r="V10" s="518" t="s">
        <v>5</v>
      </c>
      <c r="W10" s="518" t="s">
        <v>5</v>
      </c>
      <c r="X10" s="519" t="s">
        <v>5</v>
      </c>
      <c r="Y10" s="280" t="s">
        <v>5</v>
      </c>
      <c r="Z10" s="518" t="s">
        <v>5</v>
      </c>
      <c r="AA10" s="518" t="s">
        <v>5</v>
      </c>
      <c r="AB10" s="518" t="s">
        <v>5</v>
      </c>
      <c r="AC10" s="518" t="s">
        <v>5</v>
      </c>
      <c r="AD10" s="281" t="s">
        <v>5</v>
      </c>
      <c r="AE10" s="1095" t="s">
        <v>109</v>
      </c>
      <c r="AF10" s="1096"/>
      <c r="AG10" s="1096"/>
      <c r="AH10" s="1096"/>
      <c r="AI10" s="1096"/>
      <c r="AJ10" s="1096"/>
      <c r="AK10" s="340"/>
      <c r="BA10" s="137" t="s">
        <v>385</v>
      </c>
      <c r="BB10" s="137" t="s">
        <v>39</v>
      </c>
      <c r="BC10" s="54"/>
      <c r="BD10" s="54" t="s">
        <v>438</v>
      </c>
      <c r="BE10" s="136"/>
      <c r="BF10" s="136"/>
      <c r="BG10" s="54"/>
      <c r="BH10" s="54" t="s">
        <v>474</v>
      </c>
      <c r="BI10" s="54"/>
      <c r="BJ10" s="54"/>
      <c r="BK10" s="54"/>
      <c r="BL10" s="54"/>
      <c r="BM10" s="138" t="s">
        <v>660</v>
      </c>
      <c r="BN10" s="54"/>
      <c r="BO10" s="54" t="s">
        <v>676</v>
      </c>
      <c r="BP10" s="54"/>
      <c r="BQ10" s="54"/>
      <c r="BR10" s="54"/>
      <c r="BS10" s="54"/>
      <c r="BT10" s="54"/>
      <c r="BU10" s="49" t="s">
        <v>140</v>
      </c>
      <c r="BV10" s="49"/>
      <c r="BW10" s="49"/>
      <c r="BX10" s="49"/>
      <c r="BY10" s="49"/>
      <c r="BZ10" s="49" t="s">
        <v>728</v>
      </c>
      <c r="CA10" s="49"/>
      <c r="CB10" s="49"/>
      <c r="CC10" s="54" t="s">
        <v>203</v>
      </c>
      <c r="CD10" s="54"/>
      <c r="CE10" s="54"/>
      <c r="CF10" s="54"/>
      <c r="CG10" s="54"/>
      <c r="CH10" s="54"/>
      <c r="CI10" s="5"/>
      <c r="CJ10" s="5"/>
      <c r="CK10" s="5"/>
      <c r="CL10" s="5"/>
    </row>
    <row r="11" spans="1:90" ht="13.35" customHeight="1">
      <c r="A11" s="278" t="s">
        <v>338</v>
      </c>
      <c r="B11" s="279" t="s">
        <v>503</v>
      </c>
      <c r="C11" s="279" t="s">
        <v>18</v>
      </c>
      <c r="D11" s="280" t="s">
        <v>7</v>
      </c>
      <c r="E11" s="276" t="s">
        <v>856</v>
      </c>
      <c r="F11" s="281" t="s">
        <v>842</v>
      </c>
      <c r="G11" s="282" t="s">
        <v>5</v>
      </c>
      <c r="H11" s="518" t="s">
        <v>5</v>
      </c>
      <c r="I11" s="518" t="s">
        <v>5</v>
      </c>
      <c r="J11" s="518" t="s">
        <v>5</v>
      </c>
      <c r="K11" s="518" t="s">
        <v>5</v>
      </c>
      <c r="L11" s="519" t="s">
        <v>5</v>
      </c>
      <c r="M11" s="280" t="s">
        <v>5</v>
      </c>
      <c r="N11" s="518" t="s">
        <v>5</v>
      </c>
      <c r="O11" s="518" t="s">
        <v>5</v>
      </c>
      <c r="P11" s="518" t="s">
        <v>5</v>
      </c>
      <c r="Q11" s="518" t="s">
        <v>5</v>
      </c>
      <c r="R11" s="281" t="s">
        <v>5</v>
      </c>
      <c r="S11" s="282" t="s">
        <v>5</v>
      </c>
      <c r="T11" s="518" t="s">
        <v>5</v>
      </c>
      <c r="U11" s="518" t="s">
        <v>5</v>
      </c>
      <c r="V11" s="518" t="s">
        <v>5</v>
      </c>
      <c r="W11" s="518" t="s">
        <v>5</v>
      </c>
      <c r="X11" s="519" t="s">
        <v>5</v>
      </c>
      <c r="Y11" s="280" t="s">
        <v>5</v>
      </c>
      <c r="Z11" s="518" t="s">
        <v>5</v>
      </c>
      <c r="AA11" s="518" t="s">
        <v>5</v>
      </c>
      <c r="AB11" s="518" t="s">
        <v>5</v>
      </c>
      <c r="AC11" s="518" t="s">
        <v>5</v>
      </c>
      <c r="AD11" s="281" t="s">
        <v>5</v>
      </c>
      <c r="AE11" s="1095" t="s">
        <v>109</v>
      </c>
      <c r="AF11" s="1096"/>
      <c r="AG11" s="1096"/>
      <c r="AH11" s="1096"/>
      <c r="AI11" s="1096"/>
      <c r="AJ11" s="1096"/>
      <c r="AK11" s="477"/>
      <c r="BA11" s="137"/>
      <c r="BB11" s="137"/>
      <c r="BC11" s="54"/>
      <c r="BD11" s="54"/>
      <c r="BE11" s="136"/>
      <c r="BF11" s="136"/>
      <c r="BG11" s="54"/>
      <c r="BH11" s="54"/>
      <c r="BI11" s="54"/>
      <c r="BJ11" s="54"/>
      <c r="BK11" s="54"/>
      <c r="BL11" s="54"/>
      <c r="BM11" s="138"/>
      <c r="BN11" s="54"/>
      <c r="BO11" s="54"/>
      <c r="BP11" s="54"/>
      <c r="BQ11" s="54"/>
      <c r="BR11" s="54"/>
      <c r="BS11" s="54"/>
      <c r="BT11" s="54"/>
      <c r="BU11" s="49"/>
      <c r="BV11" s="49"/>
      <c r="BW11" s="49"/>
      <c r="BX11" s="49"/>
      <c r="BY11" s="49"/>
      <c r="BZ11" s="49"/>
      <c r="CA11" s="49"/>
      <c r="CB11" s="49"/>
      <c r="CC11" s="54"/>
      <c r="CD11" s="54"/>
      <c r="CE11" s="54"/>
      <c r="CF11" s="54"/>
      <c r="CG11" s="54"/>
      <c r="CH11" s="54"/>
      <c r="CI11" s="5"/>
      <c r="CJ11" s="5"/>
      <c r="CK11" s="5"/>
      <c r="CL11" s="5"/>
    </row>
    <row r="12" spans="1:90" ht="13.35" customHeight="1">
      <c r="A12" s="278" t="s">
        <v>338</v>
      </c>
      <c r="B12" s="279" t="s">
        <v>857</v>
      </c>
      <c r="C12" s="294" t="s">
        <v>20</v>
      </c>
      <c r="D12" s="280" t="s">
        <v>7</v>
      </c>
      <c r="E12" s="276" t="s">
        <v>859</v>
      </c>
      <c r="F12" s="281" t="s">
        <v>842</v>
      </c>
      <c r="G12" s="282" t="s">
        <v>5</v>
      </c>
      <c r="H12" s="518" t="s">
        <v>5</v>
      </c>
      <c r="I12" s="518" t="s">
        <v>5</v>
      </c>
      <c r="J12" s="518" t="s">
        <v>5</v>
      </c>
      <c r="K12" s="518" t="s">
        <v>5</v>
      </c>
      <c r="L12" s="519" t="s">
        <v>5</v>
      </c>
      <c r="M12" s="280" t="s">
        <v>5</v>
      </c>
      <c r="N12" s="518" t="s">
        <v>5</v>
      </c>
      <c r="O12" s="518" t="s">
        <v>5</v>
      </c>
      <c r="P12" s="518" t="s">
        <v>5</v>
      </c>
      <c r="Q12" s="518" t="s">
        <v>5</v>
      </c>
      <c r="R12" s="281" t="s">
        <v>5</v>
      </c>
      <c r="S12" s="282" t="s">
        <v>5</v>
      </c>
      <c r="T12" s="518" t="s">
        <v>5</v>
      </c>
      <c r="U12" s="518" t="s">
        <v>5</v>
      </c>
      <c r="V12" s="518" t="s">
        <v>5</v>
      </c>
      <c r="W12" s="518" t="s">
        <v>5</v>
      </c>
      <c r="X12" s="519" t="s">
        <v>5</v>
      </c>
      <c r="Y12" s="280" t="s">
        <v>5</v>
      </c>
      <c r="Z12" s="518" t="s">
        <v>5</v>
      </c>
      <c r="AA12" s="518" t="s">
        <v>5</v>
      </c>
      <c r="AB12" s="518" t="s">
        <v>5</v>
      </c>
      <c r="AC12" s="518" t="s">
        <v>5</v>
      </c>
      <c r="AD12" s="281" t="s">
        <v>5</v>
      </c>
      <c r="AE12" s="1095" t="s">
        <v>109</v>
      </c>
      <c r="AF12" s="1096"/>
      <c r="AG12" s="1096"/>
      <c r="AH12" s="1096"/>
      <c r="AI12" s="1096"/>
      <c r="AJ12" s="1096"/>
      <c r="AK12" s="340"/>
      <c r="BA12" s="137" t="s">
        <v>356</v>
      </c>
      <c r="BB12" s="137" t="s">
        <v>357</v>
      </c>
      <c r="BC12" s="54"/>
      <c r="BD12" s="54"/>
      <c r="BE12" s="136"/>
      <c r="BF12" s="136"/>
      <c r="BG12" s="54"/>
      <c r="BH12" s="54"/>
      <c r="BI12" s="54"/>
      <c r="BJ12" s="54"/>
      <c r="BK12" s="54"/>
      <c r="BL12" s="54"/>
      <c r="BM12" s="138" t="s">
        <v>661</v>
      </c>
      <c r="BN12" s="54"/>
      <c r="BO12" s="54" t="s">
        <v>119</v>
      </c>
      <c r="BP12" s="54"/>
      <c r="BQ12" s="54"/>
      <c r="BR12" s="54"/>
      <c r="BS12" s="54"/>
      <c r="BT12" s="54"/>
      <c r="BU12" s="49" t="s">
        <v>691</v>
      </c>
      <c r="BV12" s="49"/>
      <c r="BW12" s="49"/>
      <c r="BX12" s="49"/>
      <c r="BY12" s="49"/>
      <c r="BZ12" s="49" t="s">
        <v>729</v>
      </c>
      <c r="CA12" s="49"/>
      <c r="CB12" s="49"/>
      <c r="CC12" s="54" t="s">
        <v>204</v>
      </c>
      <c r="CD12" s="54"/>
      <c r="CE12" s="54"/>
      <c r="CF12" s="54"/>
      <c r="CG12" s="54"/>
      <c r="CH12" s="54"/>
      <c r="CI12" s="5"/>
      <c r="CJ12" s="5"/>
      <c r="CK12" s="5"/>
      <c r="CL12" s="5"/>
    </row>
    <row r="13" spans="1:90" ht="13.35" customHeight="1">
      <c r="A13" s="278" t="s">
        <v>338</v>
      </c>
      <c r="B13" s="279" t="s">
        <v>857</v>
      </c>
      <c r="C13" s="294" t="s">
        <v>20</v>
      </c>
      <c r="D13" s="280" t="s">
        <v>7</v>
      </c>
      <c r="E13" s="276" t="s">
        <v>858</v>
      </c>
      <c r="F13" s="281" t="s">
        <v>842</v>
      </c>
      <c r="G13" s="282" t="s">
        <v>5</v>
      </c>
      <c r="H13" s="283" t="s">
        <v>5</v>
      </c>
      <c r="I13" s="283" t="s">
        <v>5</v>
      </c>
      <c r="J13" s="283" t="s">
        <v>5</v>
      </c>
      <c r="K13" s="283" t="s">
        <v>5</v>
      </c>
      <c r="L13" s="284" t="s">
        <v>5</v>
      </c>
      <c r="M13" s="280" t="s">
        <v>5</v>
      </c>
      <c r="N13" s="283" t="s">
        <v>5</v>
      </c>
      <c r="O13" s="283" t="s">
        <v>5</v>
      </c>
      <c r="P13" s="283" t="s">
        <v>5</v>
      </c>
      <c r="Q13" s="283" t="s">
        <v>5</v>
      </c>
      <c r="R13" s="281" t="s">
        <v>5</v>
      </c>
      <c r="S13" s="282" t="s">
        <v>5</v>
      </c>
      <c r="T13" s="283" t="s">
        <v>5</v>
      </c>
      <c r="U13" s="283" t="s">
        <v>5</v>
      </c>
      <c r="V13" s="283" t="s">
        <v>5</v>
      </c>
      <c r="W13" s="283" t="s">
        <v>5</v>
      </c>
      <c r="X13" s="284" t="s">
        <v>5</v>
      </c>
      <c r="Y13" s="280" t="s">
        <v>5</v>
      </c>
      <c r="Z13" s="283" t="s">
        <v>5</v>
      </c>
      <c r="AA13" s="283" t="s">
        <v>5</v>
      </c>
      <c r="AB13" s="283" t="s">
        <v>5</v>
      </c>
      <c r="AC13" s="283" t="s">
        <v>5</v>
      </c>
      <c r="AD13" s="281" t="s">
        <v>5</v>
      </c>
      <c r="AE13" s="1095" t="s">
        <v>109</v>
      </c>
      <c r="AF13" s="1096"/>
      <c r="AG13" s="1096"/>
      <c r="AH13" s="1096"/>
      <c r="AI13" s="1096"/>
      <c r="AJ13" s="1096"/>
      <c r="AK13" s="340"/>
      <c r="BA13" s="137" t="s">
        <v>358</v>
      </c>
      <c r="BB13" s="137" t="s">
        <v>125</v>
      </c>
      <c r="BC13" s="54"/>
      <c r="BD13" s="54"/>
      <c r="BE13" s="136"/>
      <c r="BF13" s="136"/>
      <c r="BG13" s="54"/>
      <c r="BH13" s="54"/>
      <c r="BI13" s="54"/>
      <c r="BJ13" s="54"/>
      <c r="BK13" s="54"/>
      <c r="BL13" s="54"/>
      <c r="BM13" s="138" t="s">
        <v>487</v>
      </c>
      <c r="BN13" s="54"/>
      <c r="BO13" s="54" t="s">
        <v>121</v>
      </c>
      <c r="BP13" s="54"/>
      <c r="BQ13" s="54"/>
      <c r="BR13" s="54"/>
      <c r="BS13" s="54"/>
      <c r="BT13" s="54"/>
      <c r="BU13" s="49" t="s">
        <v>692</v>
      </c>
      <c r="BV13" s="49"/>
      <c r="BW13" s="49"/>
      <c r="BX13" s="49"/>
      <c r="BY13" s="49"/>
      <c r="BZ13" s="49" t="s">
        <v>194</v>
      </c>
      <c r="CA13" s="49"/>
      <c r="CB13" s="49"/>
      <c r="CC13" s="54"/>
      <c r="CD13" s="54"/>
      <c r="CE13" s="54"/>
      <c r="CF13" s="54"/>
      <c r="CG13" s="54"/>
      <c r="CH13" s="54"/>
      <c r="CI13" s="5"/>
      <c r="CJ13" s="5"/>
      <c r="CK13" s="5"/>
      <c r="CL13" s="5"/>
    </row>
    <row r="14" spans="1:90" ht="13.35" customHeight="1">
      <c r="A14" s="278" t="s">
        <v>338</v>
      </c>
      <c r="B14" s="279" t="s">
        <v>1052</v>
      </c>
      <c r="C14" s="294" t="s">
        <v>20</v>
      </c>
      <c r="D14" s="280" t="s">
        <v>7</v>
      </c>
      <c r="E14" s="276" t="s">
        <v>1194</v>
      </c>
      <c r="F14" s="281" t="s">
        <v>846</v>
      </c>
      <c r="G14" s="291" t="s">
        <v>844</v>
      </c>
      <c r="H14" s="515" t="s">
        <v>844</v>
      </c>
      <c r="I14" s="515" t="s">
        <v>844</v>
      </c>
      <c r="J14" s="515" t="s">
        <v>844</v>
      </c>
      <c r="K14" s="515" t="s">
        <v>844</v>
      </c>
      <c r="L14" s="516" t="s">
        <v>844</v>
      </c>
      <c r="M14" s="288" t="s">
        <v>5</v>
      </c>
      <c r="N14" s="515" t="s">
        <v>5</v>
      </c>
      <c r="O14" s="515" t="s">
        <v>5</v>
      </c>
      <c r="P14" s="515" t="s">
        <v>5</v>
      </c>
      <c r="Q14" s="515" t="s">
        <v>5</v>
      </c>
      <c r="R14" s="290" t="s">
        <v>5</v>
      </c>
      <c r="S14" s="291" t="s">
        <v>5</v>
      </c>
      <c r="T14" s="515" t="s">
        <v>5</v>
      </c>
      <c r="U14" s="515" t="s">
        <v>5</v>
      </c>
      <c r="V14" s="515" t="s">
        <v>5</v>
      </c>
      <c r="W14" s="515" t="s">
        <v>5</v>
      </c>
      <c r="X14" s="516" t="s">
        <v>5</v>
      </c>
      <c r="Y14" s="288" t="s">
        <v>5</v>
      </c>
      <c r="Z14" s="515" t="s">
        <v>5</v>
      </c>
      <c r="AA14" s="515" t="s">
        <v>5</v>
      </c>
      <c r="AB14" s="515" t="s">
        <v>5</v>
      </c>
      <c r="AC14" s="515" t="s">
        <v>5</v>
      </c>
      <c r="AD14" s="290" t="s">
        <v>5</v>
      </c>
      <c r="AE14" s="1095" t="s">
        <v>109</v>
      </c>
      <c r="AF14" s="1096"/>
      <c r="AG14" s="1096"/>
      <c r="AH14" s="1096"/>
      <c r="AI14" s="1096"/>
      <c r="AJ14" s="1096"/>
      <c r="AK14" s="340"/>
      <c r="BA14" s="137" t="s">
        <v>359</v>
      </c>
      <c r="BB14" s="137" t="s">
        <v>48</v>
      </c>
      <c r="BC14" s="54"/>
      <c r="BD14" s="134" t="s">
        <v>442</v>
      </c>
      <c r="BE14" s="136"/>
      <c r="BF14" s="136"/>
      <c r="BG14" s="54"/>
      <c r="BH14" s="134" t="s">
        <v>72</v>
      </c>
      <c r="BI14" s="54"/>
      <c r="BJ14" s="54"/>
      <c r="BK14" s="134" t="s">
        <v>828</v>
      </c>
      <c r="BL14" s="54"/>
      <c r="BM14" s="138" t="s">
        <v>488</v>
      </c>
      <c r="BN14" s="54"/>
      <c r="BO14" s="54" t="s">
        <v>122</v>
      </c>
      <c r="BP14" s="54"/>
      <c r="BQ14" s="54"/>
      <c r="BR14" s="54"/>
      <c r="BS14" s="54"/>
      <c r="BT14" s="54"/>
      <c r="BU14" s="49" t="s">
        <v>716</v>
      </c>
      <c r="BV14" s="49"/>
      <c r="BW14" s="49"/>
      <c r="BX14" s="49"/>
      <c r="BY14" s="49"/>
      <c r="BZ14" s="49" t="s">
        <v>730</v>
      </c>
      <c r="CA14" s="49"/>
      <c r="CB14" s="49"/>
      <c r="CC14" s="54"/>
      <c r="CD14" s="54"/>
      <c r="CE14" s="54"/>
      <c r="CF14" s="54"/>
      <c r="CG14" s="54"/>
      <c r="CH14" s="54"/>
      <c r="CI14" s="5"/>
      <c r="CJ14" s="5"/>
      <c r="CK14" s="5"/>
      <c r="CL14" s="5"/>
    </row>
    <row r="15" spans="1:90" ht="13.35" customHeight="1">
      <c r="A15" s="278" t="s">
        <v>338</v>
      </c>
      <c r="B15" s="279" t="s">
        <v>93</v>
      </c>
      <c r="C15" s="279" t="s">
        <v>18</v>
      </c>
      <c r="D15" s="280" t="s">
        <v>7</v>
      </c>
      <c r="E15" s="276" t="s">
        <v>862</v>
      </c>
      <c r="F15" s="281" t="s">
        <v>842</v>
      </c>
      <c r="G15" s="282" t="s">
        <v>5</v>
      </c>
      <c r="H15" s="283" t="s">
        <v>5</v>
      </c>
      <c r="I15" s="283" t="s">
        <v>5</v>
      </c>
      <c r="J15" s="283" t="s">
        <v>5</v>
      </c>
      <c r="K15" s="283" t="s">
        <v>5</v>
      </c>
      <c r="L15" s="284" t="s">
        <v>5</v>
      </c>
      <c r="M15" s="280" t="s">
        <v>5</v>
      </c>
      <c r="N15" s="283" t="s">
        <v>5</v>
      </c>
      <c r="O15" s="283" t="s">
        <v>5</v>
      </c>
      <c r="P15" s="283" t="s">
        <v>5</v>
      </c>
      <c r="Q15" s="283" t="s">
        <v>5</v>
      </c>
      <c r="R15" s="281" t="s">
        <v>5</v>
      </c>
      <c r="S15" s="282" t="s">
        <v>5</v>
      </c>
      <c r="T15" s="283" t="s">
        <v>5</v>
      </c>
      <c r="U15" s="283" t="s">
        <v>5</v>
      </c>
      <c r="V15" s="283" t="s">
        <v>5</v>
      </c>
      <c r="W15" s="283" t="s">
        <v>5</v>
      </c>
      <c r="X15" s="284" t="s">
        <v>5</v>
      </c>
      <c r="Y15" s="280" t="s">
        <v>5</v>
      </c>
      <c r="Z15" s="283" t="s">
        <v>5</v>
      </c>
      <c r="AA15" s="283" t="s">
        <v>5</v>
      </c>
      <c r="AB15" s="283" t="s">
        <v>5</v>
      </c>
      <c r="AC15" s="283" t="s">
        <v>5</v>
      </c>
      <c r="AD15" s="281" t="s">
        <v>5</v>
      </c>
      <c r="AE15" s="1095" t="s">
        <v>109</v>
      </c>
      <c r="AF15" s="1096"/>
      <c r="AG15" s="1096"/>
      <c r="AH15" s="1096"/>
      <c r="AI15" s="1096"/>
      <c r="AJ15" s="1096"/>
      <c r="AK15" s="340"/>
      <c r="BA15" s="137" t="s">
        <v>387</v>
      </c>
      <c r="BB15" s="137" t="s">
        <v>339</v>
      </c>
      <c r="BC15" s="54"/>
      <c r="BD15" s="54" t="s">
        <v>54</v>
      </c>
      <c r="BE15" s="136"/>
      <c r="BF15" s="136"/>
      <c r="BG15" s="54"/>
      <c r="BH15" s="54" t="s">
        <v>64</v>
      </c>
      <c r="BI15" s="54"/>
      <c r="BJ15" s="54"/>
      <c r="BK15" t="s">
        <v>64</v>
      </c>
      <c r="BL15" s="54"/>
      <c r="BM15" s="138" t="s">
        <v>489</v>
      </c>
      <c r="BN15" s="54"/>
      <c r="BO15" s="54" t="s">
        <v>123</v>
      </c>
      <c r="BP15" s="54"/>
      <c r="BQ15" s="54"/>
      <c r="BR15" s="54"/>
      <c r="BS15" s="54"/>
      <c r="BT15" s="54"/>
      <c r="BU15" s="49" t="s">
        <v>693</v>
      </c>
      <c r="BV15" s="49"/>
      <c r="BW15" s="49"/>
      <c r="BX15" s="49"/>
      <c r="BY15" s="49"/>
      <c r="BZ15" s="49" t="s">
        <v>740</v>
      </c>
      <c r="CA15" s="49"/>
      <c r="CB15" s="49"/>
      <c r="CC15" s="54"/>
      <c r="CD15" s="54"/>
      <c r="CE15" s="54"/>
      <c r="CF15" s="54"/>
      <c r="CG15" s="54"/>
      <c r="CH15" s="54"/>
      <c r="CI15" s="5"/>
      <c r="CJ15" s="5"/>
      <c r="CK15" s="5"/>
      <c r="CL15" s="5"/>
    </row>
    <row r="16" spans="1:90" ht="13.35" customHeight="1">
      <c r="A16" s="475" t="s">
        <v>338</v>
      </c>
      <c r="B16" s="476" t="s">
        <v>93</v>
      </c>
      <c r="C16" s="279" t="s">
        <v>18</v>
      </c>
      <c r="D16" s="280" t="s">
        <v>7</v>
      </c>
      <c r="E16" s="276" t="s">
        <v>860</v>
      </c>
      <c r="F16" s="281" t="s">
        <v>842</v>
      </c>
      <c r="G16" s="282" t="s">
        <v>5</v>
      </c>
      <c r="H16" s="283" t="s">
        <v>5</v>
      </c>
      <c r="I16" s="283" t="s">
        <v>5</v>
      </c>
      <c r="J16" s="283" t="s">
        <v>5</v>
      </c>
      <c r="K16" s="283" t="s">
        <v>5</v>
      </c>
      <c r="L16" s="284" t="s">
        <v>5</v>
      </c>
      <c r="M16" s="280" t="s">
        <v>5</v>
      </c>
      <c r="N16" s="283" t="s">
        <v>5</v>
      </c>
      <c r="O16" s="283" t="s">
        <v>5</v>
      </c>
      <c r="P16" s="283" t="s">
        <v>5</v>
      </c>
      <c r="Q16" s="283" t="s">
        <v>5</v>
      </c>
      <c r="R16" s="281" t="s">
        <v>5</v>
      </c>
      <c r="S16" s="282" t="s">
        <v>5</v>
      </c>
      <c r="T16" s="283" t="s">
        <v>5</v>
      </c>
      <c r="U16" s="283" t="s">
        <v>5</v>
      </c>
      <c r="V16" s="283" t="s">
        <v>5</v>
      </c>
      <c r="W16" s="283" t="s">
        <v>5</v>
      </c>
      <c r="X16" s="284" t="s">
        <v>5</v>
      </c>
      <c r="Y16" s="280" t="s">
        <v>5</v>
      </c>
      <c r="Z16" s="283" t="s">
        <v>5</v>
      </c>
      <c r="AA16" s="283" t="s">
        <v>5</v>
      </c>
      <c r="AB16" s="283" t="s">
        <v>5</v>
      </c>
      <c r="AC16" s="283" t="s">
        <v>5</v>
      </c>
      <c r="AD16" s="281" t="s">
        <v>5</v>
      </c>
      <c r="AE16" s="1095" t="s">
        <v>109</v>
      </c>
      <c r="AF16" s="1096"/>
      <c r="AG16" s="1096"/>
      <c r="AH16" s="1096"/>
      <c r="AI16" s="1096"/>
      <c r="AJ16" s="1096"/>
      <c r="AK16" s="477"/>
      <c r="BA16" s="137"/>
      <c r="BB16" s="137"/>
      <c r="BC16" s="54"/>
      <c r="BD16" s="54"/>
      <c r="BE16" s="136"/>
      <c r="BF16" s="136"/>
      <c r="BG16" s="54"/>
      <c r="BH16" s="54"/>
      <c r="BI16" s="54"/>
      <c r="BJ16" s="54"/>
      <c r="BK16"/>
      <c r="BL16" s="54"/>
      <c r="BM16" s="138"/>
      <c r="BN16" s="54"/>
      <c r="BO16" s="54"/>
      <c r="BP16" s="54"/>
      <c r="BQ16" s="54"/>
      <c r="BR16" s="54"/>
      <c r="BS16" s="54"/>
      <c r="BT16" s="54"/>
      <c r="BU16" s="49"/>
      <c r="BV16" s="49"/>
      <c r="BW16" s="49"/>
      <c r="BX16" s="49"/>
      <c r="BY16" s="49"/>
      <c r="BZ16" s="49"/>
      <c r="CA16" s="49"/>
      <c r="CB16" s="49"/>
      <c r="CC16" s="54"/>
      <c r="CD16" s="54"/>
      <c r="CE16" s="54"/>
      <c r="CF16" s="54"/>
      <c r="CG16" s="54"/>
      <c r="CH16" s="54"/>
      <c r="CI16" s="5"/>
      <c r="CJ16" s="5"/>
      <c r="CK16" s="5"/>
      <c r="CL16" s="5"/>
    </row>
    <row r="17" spans="1:90" ht="13.35" customHeight="1">
      <c r="A17" s="278" t="s">
        <v>338</v>
      </c>
      <c r="B17" s="279" t="s">
        <v>864</v>
      </c>
      <c r="C17" s="294" t="s">
        <v>20</v>
      </c>
      <c r="D17" s="280" t="s">
        <v>7</v>
      </c>
      <c r="E17" s="276" t="s">
        <v>1053</v>
      </c>
      <c r="F17" s="281" t="s">
        <v>842</v>
      </c>
      <c r="G17" s="282" t="s">
        <v>5</v>
      </c>
      <c r="H17" s="283" t="s">
        <v>5</v>
      </c>
      <c r="I17" s="283" t="s">
        <v>5</v>
      </c>
      <c r="J17" s="283" t="s">
        <v>5</v>
      </c>
      <c r="K17" s="283" t="s">
        <v>5</v>
      </c>
      <c r="L17" s="284" t="s">
        <v>5</v>
      </c>
      <c r="M17" s="280" t="s">
        <v>5</v>
      </c>
      <c r="N17" s="283" t="s">
        <v>5</v>
      </c>
      <c r="O17" s="283" t="s">
        <v>5</v>
      </c>
      <c r="P17" s="283" t="s">
        <v>5</v>
      </c>
      <c r="Q17" s="283" t="s">
        <v>5</v>
      </c>
      <c r="R17" s="281" t="s">
        <v>5</v>
      </c>
      <c r="S17" s="282" t="s">
        <v>5</v>
      </c>
      <c r="T17" s="283" t="s">
        <v>5</v>
      </c>
      <c r="U17" s="283" t="s">
        <v>5</v>
      </c>
      <c r="V17" s="283" t="s">
        <v>5</v>
      </c>
      <c r="W17" s="283" t="s">
        <v>5</v>
      </c>
      <c r="X17" s="284" t="s">
        <v>5</v>
      </c>
      <c r="Y17" s="280" t="s">
        <v>5</v>
      </c>
      <c r="Z17" s="283" t="s">
        <v>5</v>
      </c>
      <c r="AA17" s="283" t="s">
        <v>5</v>
      </c>
      <c r="AB17" s="283" t="s">
        <v>5</v>
      </c>
      <c r="AC17" s="283" t="s">
        <v>5</v>
      </c>
      <c r="AD17" s="281" t="s">
        <v>5</v>
      </c>
      <c r="AE17" s="1095" t="s">
        <v>109</v>
      </c>
      <c r="AF17" s="1096"/>
      <c r="AG17" s="1096"/>
      <c r="AH17" s="1096"/>
      <c r="AI17" s="1096"/>
      <c r="AJ17" s="1097"/>
      <c r="AK17" s="340"/>
      <c r="BA17" s="137" t="s">
        <v>361</v>
      </c>
      <c r="BB17" s="137" t="s">
        <v>362</v>
      </c>
      <c r="BC17" s="54"/>
      <c r="BD17" s="54" t="s">
        <v>443</v>
      </c>
      <c r="BE17" s="136"/>
      <c r="BF17" s="136"/>
      <c r="BG17" s="54"/>
      <c r="BH17" s="54" t="s">
        <v>73</v>
      </c>
      <c r="BI17" s="54"/>
      <c r="BJ17" s="54"/>
      <c r="BK17" t="s">
        <v>766</v>
      </c>
      <c r="BL17" s="54"/>
      <c r="BM17" s="138" t="s">
        <v>490</v>
      </c>
      <c r="BN17" s="54"/>
      <c r="BO17" s="54" t="s">
        <v>678</v>
      </c>
      <c r="BP17" s="54"/>
      <c r="BQ17" s="54"/>
      <c r="BR17" s="54"/>
      <c r="BS17" s="54"/>
      <c r="BT17" s="54"/>
      <c r="BU17" s="49" t="s">
        <v>717</v>
      </c>
      <c r="BV17" s="49"/>
      <c r="BW17" s="49"/>
      <c r="BX17" s="49"/>
      <c r="BY17" s="49"/>
      <c r="BZ17" s="49" t="s">
        <v>731</v>
      </c>
      <c r="CA17" s="49"/>
      <c r="CB17" s="49"/>
      <c r="CC17" s="54"/>
      <c r="CD17" s="54"/>
      <c r="CE17" s="54"/>
      <c r="CF17" s="54"/>
      <c r="CG17" s="54"/>
      <c r="CH17" s="54"/>
      <c r="CI17" s="5"/>
      <c r="CJ17" s="5"/>
      <c r="CK17" s="5"/>
      <c r="CL17" s="5"/>
    </row>
    <row r="18" spans="1:90" ht="13.35" customHeight="1">
      <c r="A18" s="475" t="s">
        <v>338</v>
      </c>
      <c r="B18" s="279" t="s">
        <v>864</v>
      </c>
      <c r="C18" s="294" t="s">
        <v>20</v>
      </c>
      <c r="D18" s="280" t="s">
        <v>7</v>
      </c>
      <c r="E18" s="276" t="s">
        <v>1054</v>
      </c>
      <c r="F18" s="281" t="s">
        <v>842</v>
      </c>
      <c r="G18" s="282" t="s">
        <v>5</v>
      </c>
      <c r="H18" s="518" t="s">
        <v>5</v>
      </c>
      <c r="I18" s="518" t="s">
        <v>5</v>
      </c>
      <c r="J18" s="518" t="s">
        <v>5</v>
      </c>
      <c r="K18" s="518" t="s">
        <v>5</v>
      </c>
      <c r="L18" s="519" t="s">
        <v>5</v>
      </c>
      <c r="M18" s="280" t="s">
        <v>5</v>
      </c>
      <c r="N18" s="283" t="s">
        <v>5</v>
      </c>
      <c r="O18" s="283" t="s">
        <v>5</v>
      </c>
      <c r="P18" s="283" t="s">
        <v>5</v>
      </c>
      <c r="Q18" s="283" t="s">
        <v>5</v>
      </c>
      <c r="R18" s="281" t="s">
        <v>5</v>
      </c>
      <c r="S18" s="282" t="s">
        <v>5</v>
      </c>
      <c r="T18" s="518" t="s">
        <v>5</v>
      </c>
      <c r="U18" s="518" t="s">
        <v>5</v>
      </c>
      <c r="V18" s="518" t="s">
        <v>5</v>
      </c>
      <c r="W18" s="518" t="s">
        <v>5</v>
      </c>
      <c r="X18" s="519" t="s">
        <v>5</v>
      </c>
      <c r="Y18" s="280" t="s">
        <v>5</v>
      </c>
      <c r="Z18" s="283" t="s">
        <v>5</v>
      </c>
      <c r="AA18" s="283" t="s">
        <v>5</v>
      </c>
      <c r="AB18" s="283" t="s">
        <v>5</v>
      </c>
      <c r="AC18" s="283" t="s">
        <v>5</v>
      </c>
      <c r="AD18" s="281" t="s">
        <v>5</v>
      </c>
      <c r="AE18" s="1095" t="s">
        <v>109</v>
      </c>
      <c r="AF18" s="1096"/>
      <c r="AG18" s="1096"/>
      <c r="AH18" s="1096"/>
      <c r="AI18" s="1096"/>
      <c r="AJ18" s="1097"/>
      <c r="AK18" s="477"/>
      <c r="BA18" s="137"/>
      <c r="BB18" s="137"/>
      <c r="BC18" s="54"/>
      <c r="BD18" s="54"/>
      <c r="BE18" s="136"/>
      <c r="BF18" s="136"/>
      <c r="BG18" s="54"/>
      <c r="BH18" s="54"/>
      <c r="BI18" s="54"/>
      <c r="BJ18" s="54"/>
      <c r="BK18"/>
      <c r="BL18" s="54"/>
      <c r="BM18" s="138"/>
      <c r="BN18" s="54"/>
      <c r="BO18" s="54"/>
      <c r="BP18" s="54"/>
      <c r="BQ18" s="54"/>
      <c r="BR18" s="54"/>
      <c r="BS18" s="54"/>
      <c r="BT18" s="54"/>
      <c r="BU18" s="49"/>
      <c r="BV18" s="49"/>
      <c r="BW18" s="49"/>
      <c r="BX18" s="49"/>
      <c r="BY18" s="49"/>
      <c r="BZ18" s="49"/>
      <c r="CA18" s="49"/>
      <c r="CB18" s="49"/>
      <c r="CC18" s="54"/>
      <c r="CD18" s="54"/>
      <c r="CE18" s="54"/>
      <c r="CF18" s="54"/>
      <c r="CG18" s="54"/>
      <c r="CH18" s="54"/>
      <c r="CI18" s="5"/>
      <c r="CJ18" s="5"/>
      <c r="CK18" s="5"/>
      <c r="CL18" s="5"/>
    </row>
    <row r="19" spans="1:90" ht="13.35" customHeight="1">
      <c r="A19" s="278" t="s">
        <v>338</v>
      </c>
      <c r="B19" s="279" t="s">
        <v>864</v>
      </c>
      <c r="C19" s="294" t="s">
        <v>20</v>
      </c>
      <c r="D19" s="280" t="s">
        <v>7</v>
      </c>
      <c r="E19" s="276" t="s">
        <v>1055</v>
      </c>
      <c r="F19" s="281" t="s">
        <v>842</v>
      </c>
      <c r="G19" s="282" t="s">
        <v>5</v>
      </c>
      <c r="H19" s="518" t="s">
        <v>5</v>
      </c>
      <c r="I19" s="518" t="s">
        <v>5</v>
      </c>
      <c r="J19" s="518" t="s">
        <v>5</v>
      </c>
      <c r="K19" s="518" t="s">
        <v>5</v>
      </c>
      <c r="L19" s="519" t="s">
        <v>5</v>
      </c>
      <c r="M19" s="280" t="s">
        <v>5</v>
      </c>
      <c r="N19" s="518" t="s">
        <v>5</v>
      </c>
      <c r="O19" s="518" t="s">
        <v>5</v>
      </c>
      <c r="P19" s="518" t="s">
        <v>5</v>
      </c>
      <c r="Q19" s="518" t="s">
        <v>5</v>
      </c>
      <c r="R19" s="281" t="s">
        <v>5</v>
      </c>
      <c r="S19" s="282" t="s">
        <v>5</v>
      </c>
      <c r="T19" s="518" t="s">
        <v>5</v>
      </c>
      <c r="U19" s="518" t="s">
        <v>5</v>
      </c>
      <c r="V19" s="518" t="s">
        <v>5</v>
      </c>
      <c r="W19" s="518" t="s">
        <v>5</v>
      </c>
      <c r="X19" s="519" t="s">
        <v>5</v>
      </c>
      <c r="Y19" s="280" t="s">
        <v>5</v>
      </c>
      <c r="Z19" s="518" t="s">
        <v>5</v>
      </c>
      <c r="AA19" s="518" t="s">
        <v>5</v>
      </c>
      <c r="AB19" s="518" t="s">
        <v>5</v>
      </c>
      <c r="AC19" s="518" t="s">
        <v>5</v>
      </c>
      <c r="AD19" s="281" t="s">
        <v>5</v>
      </c>
      <c r="AE19" s="1095" t="s">
        <v>109</v>
      </c>
      <c r="AF19" s="1096"/>
      <c r="AG19" s="1096"/>
      <c r="AH19" s="1096"/>
      <c r="AI19" s="1096"/>
      <c r="AJ19" s="1097"/>
      <c r="AK19" s="340"/>
      <c r="BA19" s="137" t="s">
        <v>349</v>
      </c>
      <c r="BB19" s="137" t="s">
        <v>350</v>
      </c>
      <c r="BC19" s="54"/>
      <c r="BD19" s="54" t="s">
        <v>183</v>
      </c>
      <c r="BE19" s="136"/>
      <c r="BF19" s="136"/>
      <c r="BG19" s="54"/>
      <c r="BH19" s="54" t="s">
        <v>756</v>
      </c>
      <c r="BI19" s="54"/>
      <c r="BJ19" s="54"/>
      <c r="BK19" s="54"/>
      <c r="BL19" s="54"/>
      <c r="BM19" s="138" t="s">
        <v>491</v>
      </c>
      <c r="BN19" s="54"/>
      <c r="BO19" s="54" t="s">
        <v>677</v>
      </c>
      <c r="BP19" s="54"/>
      <c r="BQ19" s="54"/>
      <c r="BR19" s="54"/>
      <c r="BS19" s="54"/>
      <c r="BT19" s="54"/>
      <c r="BU19" s="49" t="s">
        <v>694</v>
      </c>
      <c r="BV19" s="49"/>
      <c r="BW19" s="49"/>
      <c r="BX19" s="49"/>
      <c r="BY19" s="49"/>
      <c r="BZ19" s="49" t="s">
        <v>732</v>
      </c>
      <c r="CA19" s="49"/>
      <c r="CB19" s="49"/>
      <c r="CC19" s="54"/>
      <c r="CD19" s="54"/>
      <c r="CE19" s="54"/>
      <c r="CF19" s="54"/>
      <c r="CG19" s="54"/>
      <c r="CH19" s="54"/>
      <c r="CI19" s="5"/>
      <c r="CJ19" s="5"/>
      <c r="CK19" s="5"/>
      <c r="CL19" s="5"/>
    </row>
    <row r="20" spans="1:90" ht="13.35" customHeight="1">
      <c r="A20" s="278" t="s">
        <v>338</v>
      </c>
      <c r="B20" s="279" t="s">
        <v>868</v>
      </c>
      <c r="C20" s="294" t="s">
        <v>20</v>
      </c>
      <c r="D20" s="280" t="s">
        <v>7</v>
      </c>
      <c r="E20" s="518" t="s">
        <v>827</v>
      </c>
      <c r="F20" s="281" t="s">
        <v>846</v>
      </c>
      <c r="G20" s="285" t="s">
        <v>5</v>
      </c>
      <c r="H20" s="286" t="s">
        <v>5</v>
      </c>
      <c r="I20" s="286" t="s">
        <v>5</v>
      </c>
      <c r="J20" s="286" t="s">
        <v>5</v>
      </c>
      <c r="K20" s="286" t="s">
        <v>5</v>
      </c>
      <c r="L20" s="287" t="s">
        <v>5</v>
      </c>
      <c r="M20" s="288" t="s">
        <v>5</v>
      </c>
      <c r="N20" s="289" t="s">
        <v>5</v>
      </c>
      <c r="O20" s="289" t="s">
        <v>5</v>
      </c>
      <c r="P20" s="289" t="s">
        <v>5</v>
      </c>
      <c r="Q20" s="289" t="s">
        <v>5</v>
      </c>
      <c r="R20" s="290" t="s">
        <v>5</v>
      </c>
      <c r="S20" s="291" t="s">
        <v>5</v>
      </c>
      <c r="T20" s="289" t="s">
        <v>5</v>
      </c>
      <c r="U20" s="289" t="s">
        <v>5</v>
      </c>
      <c r="V20" s="289" t="s">
        <v>5</v>
      </c>
      <c r="W20" s="289" t="s">
        <v>5</v>
      </c>
      <c r="X20" s="292" t="s">
        <v>5</v>
      </c>
      <c r="Y20" s="288" t="s">
        <v>5</v>
      </c>
      <c r="Z20" s="289" t="s">
        <v>5</v>
      </c>
      <c r="AA20" s="289" t="s">
        <v>5</v>
      </c>
      <c r="AB20" s="289" t="s">
        <v>5</v>
      </c>
      <c r="AC20" s="289" t="s">
        <v>5</v>
      </c>
      <c r="AD20" s="290" t="s">
        <v>5</v>
      </c>
      <c r="AE20" s="1095" t="s">
        <v>109</v>
      </c>
      <c r="AF20" s="1096"/>
      <c r="AG20" s="1096"/>
      <c r="AH20" s="1096"/>
      <c r="AI20" s="1096"/>
      <c r="AJ20" s="1097"/>
      <c r="AK20" s="340"/>
      <c r="BA20" s="137" t="s">
        <v>363</v>
      </c>
      <c r="BB20" s="137" t="s">
        <v>364</v>
      </c>
      <c r="BC20" s="54"/>
      <c r="BD20" s="54" t="s">
        <v>444</v>
      </c>
      <c r="BE20" s="136"/>
      <c r="BF20" s="136"/>
      <c r="BG20" s="54"/>
      <c r="BH20" s="54"/>
      <c r="BI20" s="54"/>
      <c r="BJ20" s="54"/>
      <c r="BK20" s="54"/>
      <c r="BL20" s="54"/>
      <c r="BM20" s="138" t="s">
        <v>662</v>
      </c>
      <c r="BN20" s="54"/>
      <c r="BO20" s="54" t="s">
        <v>679</v>
      </c>
      <c r="BP20" s="54"/>
      <c r="BQ20" s="54"/>
      <c r="BR20" s="54"/>
      <c r="BS20" s="54"/>
      <c r="BT20" s="54"/>
      <c r="BU20" s="49" t="s">
        <v>143</v>
      </c>
      <c r="BV20" s="49"/>
      <c r="BW20" s="49"/>
      <c r="BX20" s="49"/>
      <c r="BY20" s="49"/>
      <c r="BZ20" s="49" t="s">
        <v>743</v>
      </c>
      <c r="CA20" s="49"/>
      <c r="CB20" s="49"/>
      <c r="CC20" s="54"/>
      <c r="CD20" s="54"/>
      <c r="CE20" s="54"/>
      <c r="CF20" s="54"/>
      <c r="CG20" s="54"/>
      <c r="CH20" s="54"/>
      <c r="CI20" s="5"/>
      <c r="CJ20" s="5"/>
      <c r="CK20" s="5"/>
      <c r="CL20" s="5"/>
    </row>
    <row r="21" spans="1:90" ht="12.75">
      <c r="A21" s="278" t="s">
        <v>338</v>
      </c>
      <c r="B21" s="279" t="s">
        <v>868</v>
      </c>
      <c r="C21" s="294" t="s">
        <v>20</v>
      </c>
      <c r="D21" s="280" t="s">
        <v>7</v>
      </c>
      <c r="E21" s="518" t="s">
        <v>63</v>
      </c>
      <c r="F21" s="281" t="s">
        <v>846</v>
      </c>
      <c r="G21" s="285" t="s">
        <v>5</v>
      </c>
      <c r="H21" s="286" t="s">
        <v>5</v>
      </c>
      <c r="I21" s="286" t="s">
        <v>5</v>
      </c>
      <c r="J21" s="286" t="s">
        <v>5</v>
      </c>
      <c r="K21" s="286" t="s">
        <v>5</v>
      </c>
      <c r="L21" s="287" t="s">
        <v>5</v>
      </c>
      <c r="M21" s="288" t="s">
        <v>5</v>
      </c>
      <c r="N21" s="515" t="s">
        <v>5</v>
      </c>
      <c r="O21" s="515" t="s">
        <v>5</v>
      </c>
      <c r="P21" s="515" t="s">
        <v>5</v>
      </c>
      <c r="Q21" s="515" t="s">
        <v>5</v>
      </c>
      <c r="R21" s="290" t="s">
        <v>5</v>
      </c>
      <c r="S21" s="291" t="s">
        <v>5</v>
      </c>
      <c r="T21" s="515" t="s">
        <v>5</v>
      </c>
      <c r="U21" s="515" t="s">
        <v>5</v>
      </c>
      <c r="V21" s="515" t="s">
        <v>5</v>
      </c>
      <c r="W21" s="515" t="s">
        <v>5</v>
      </c>
      <c r="X21" s="516" t="s">
        <v>5</v>
      </c>
      <c r="Y21" s="288" t="s">
        <v>5</v>
      </c>
      <c r="Z21" s="515" t="s">
        <v>5</v>
      </c>
      <c r="AA21" s="515" t="s">
        <v>5</v>
      </c>
      <c r="AB21" s="515" t="s">
        <v>5</v>
      </c>
      <c r="AC21" s="515" t="s">
        <v>5</v>
      </c>
      <c r="AD21" s="290" t="s">
        <v>5</v>
      </c>
      <c r="AE21" s="1095" t="s">
        <v>109</v>
      </c>
      <c r="AF21" s="1096"/>
      <c r="AG21" s="1096"/>
      <c r="AH21" s="1096"/>
      <c r="AI21" s="1096"/>
      <c r="AJ21" s="1097"/>
      <c r="AK21" s="340"/>
      <c r="BA21" s="204" t="s">
        <v>365</v>
      </c>
      <c r="BB21" s="204" t="s">
        <v>366</v>
      </c>
      <c r="BC21" s="49"/>
      <c r="BD21" s="49" t="s">
        <v>194</v>
      </c>
      <c r="BE21" s="172"/>
      <c r="BF21" s="172"/>
      <c r="BG21" s="49"/>
      <c r="BH21" s="49"/>
      <c r="BI21" s="49"/>
      <c r="BJ21" s="49"/>
      <c r="BK21" s="49"/>
      <c r="BL21" s="49"/>
      <c r="BM21" s="174" t="s">
        <v>98</v>
      </c>
      <c r="BN21" s="49"/>
      <c r="BO21" s="49" t="s">
        <v>680</v>
      </c>
      <c r="BP21" s="49"/>
      <c r="BQ21" s="49"/>
      <c r="BR21" s="49"/>
      <c r="BS21" s="49"/>
      <c r="BT21" s="49"/>
      <c r="BU21" s="49" t="s">
        <v>718</v>
      </c>
      <c r="BV21" s="49"/>
      <c r="BW21" s="49"/>
      <c r="BX21" s="49"/>
      <c r="BY21" s="49"/>
      <c r="BZ21" s="49" t="s">
        <v>733</v>
      </c>
      <c r="CA21" s="49"/>
      <c r="CB21" s="49"/>
      <c r="CC21" s="49"/>
      <c r="CD21" s="49"/>
      <c r="CE21" s="49"/>
      <c r="CF21" s="49"/>
      <c r="CG21" s="49"/>
      <c r="CH21" s="49"/>
      <c r="CI21" s="5"/>
      <c r="CJ21" s="5"/>
      <c r="CK21" s="5"/>
      <c r="CL21" s="5"/>
    </row>
    <row r="22" spans="1:90" ht="12.75">
      <c r="A22" s="278" t="s">
        <v>338</v>
      </c>
      <c r="B22" s="279" t="s">
        <v>869</v>
      </c>
      <c r="C22" s="294" t="s">
        <v>20</v>
      </c>
      <c r="D22" s="280" t="s">
        <v>7</v>
      </c>
      <c r="E22" s="518" t="s">
        <v>108</v>
      </c>
      <c r="F22" s="281" t="s">
        <v>842</v>
      </c>
      <c r="G22" s="291" t="s">
        <v>844</v>
      </c>
      <c r="H22" s="515" t="s">
        <v>844</v>
      </c>
      <c r="I22" s="515" t="s">
        <v>844</v>
      </c>
      <c r="J22" s="515" t="s">
        <v>844</v>
      </c>
      <c r="K22" s="515" t="s">
        <v>844</v>
      </c>
      <c r="L22" s="516" t="s">
        <v>844</v>
      </c>
      <c r="M22" s="280" t="s">
        <v>844</v>
      </c>
      <c r="N22" s="283" t="s">
        <v>844</v>
      </c>
      <c r="O22" s="283" t="s">
        <v>844</v>
      </c>
      <c r="P22" s="283" t="s">
        <v>844</v>
      </c>
      <c r="Q22" s="283" t="s">
        <v>844</v>
      </c>
      <c r="R22" s="281" t="s">
        <v>844</v>
      </c>
      <c r="S22" s="291" t="s">
        <v>5</v>
      </c>
      <c r="T22" s="515" t="s">
        <v>5</v>
      </c>
      <c r="U22" s="515" t="s">
        <v>5</v>
      </c>
      <c r="V22" s="515" t="s">
        <v>5</v>
      </c>
      <c r="W22" s="515" t="s">
        <v>5</v>
      </c>
      <c r="X22" s="516" t="s">
        <v>5</v>
      </c>
      <c r="Y22" s="280" t="s">
        <v>844</v>
      </c>
      <c r="Z22" s="283" t="s">
        <v>844</v>
      </c>
      <c r="AA22" s="283" t="s">
        <v>844</v>
      </c>
      <c r="AB22" s="283" t="s">
        <v>844</v>
      </c>
      <c r="AC22" s="283" t="s">
        <v>844</v>
      </c>
      <c r="AD22" s="281" t="s">
        <v>844</v>
      </c>
      <c r="AE22" s="1095" t="s">
        <v>109</v>
      </c>
      <c r="AF22" s="1096"/>
      <c r="AG22" s="1096"/>
      <c r="AH22" s="1096"/>
      <c r="AI22" s="1096"/>
      <c r="AJ22" s="1097"/>
      <c r="AK22" s="340"/>
      <c r="BA22" s="204" t="s">
        <v>367</v>
      </c>
      <c r="BB22" s="204" t="s">
        <v>97</v>
      </c>
      <c r="BC22" s="49"/>
      <c r="BD22" s="49" t="s">
        <v>445</v>
      </c>
      <c r="BE22" s="172"/>
      <c r="BF22" s="172"/>
      <c r="BG22" s="49"/>
      <c r="BH22" s="49"/>
      <c r="BI22" s="49"/>
      <c r="BJ22" s="49"/>
      <c r="BK22" s="49"/>
      <c r="BL22" s="49"/>
      <c r="BM22" s="174" t="s">
        <v>492</v>
      </c>
      <c r="BN22" s="49"/>
      <c r="BO22" s="49" t="s">
        <v>681</v>
      </c>
      <c r="BP22" s="49"/>
      <c r="BQ22" s="49"/>
      <c r="BR22" s="49"/>
      <c r="BS22" s="49"/>
      <c r="BT22" s="49"/>
      <c r="BU22" s="49" t="s">
        <v>747</v>
      </c>
      <c r="BV22" s="49"/>
      <c r="BW22" s="49"/>
      <c r="BX22" s="49"/>
      <c r="BY22" s="49"/>
      <c r="BZ22" s="49" t="s">
        <v>734</v>
      </c>
      <c r="CA22" s="49"/>
      <c r="CB22" s="49"/>
      <c r="CC22" s="49"/>
      <c r="CD22" s="49"/>
      <c r="CE22" s="49"/>
      <c r="CF22" s="49"/>
      <c r="CG22" s="49"/>
      <c r="CH22" s="49"/>
      <c r="CI22" s="5"/>
      <c r="CJ22" s="5"/>
      <c r="CK22" s="5"/>
      <c r="CL22" s="5"/>
    </row>
    <row r="23" spans="1:90" ht="12.75">
      <c r="A23" s="278" t="s">
        <v>338</v>
      </c>
      <c r="B23" s="279" t="s">
        <v>546</v>
      </c>
      <c r="C23" s="279" t="s">
        <v>18</v>
      </c>
      <c r="D23" s="280" t="s">
        <v>7</v>
      </c>
      <c r="E23" s="276" t="s">
        <v>860</v>
      </c>
      <c r="F23" s="281" t="s">
        <v>846</v>
      </c>
      <c r="G23" s="285" t="s">
        <v>5</v>
      </c>
      <c r="H23" s="286" t="s">
        <v>5</v>
      </c>
      <c r="I23" s="286" t="s">
        <v>5</v>
      </c>
      <c r="J23" s="286" t="s">
        <v>5</v>
      </c>
      <c r="K23" s="286" t="s">
        <v>5</v>
      </c>
      <c r="L23" s="287" t="s">
        <v>5</v>
      </c>
      <c r="M23" s="288" t="s">
        <v>5</v>
      </c>
      <c r="N23" s="289" t="s">
        <v>5</v>
      </c>
      <c r="O23" s="289" t="s">
        <v>5</v>
      </c>
      <c r="P23" s="289" t="s">
        <v>5</v>
      </c>
      <c r="Q23" s="289" t="s">
        <v>5</v>
      </c>
      <c r="R23" s="290" t="s">
        <v>5</v>
      </c>
      <c r="S23" s="291" t="s">
        <v>5</v>
      </c>
      <c r="T23" s="289" t="s">
        <v>5</v>
      </c>
      <c r="U23" s="289" t="s">
        <v>5</v>
      </c>
      <c r="V23" s="289" t="s">
        <v>5</v>
      </c>
      <c r="W23" s="289" t="s">
        <v>5</v>
      </c>
      <c r="X23" s="292" t="s">
        <v>5</v>
      </c>
      <c r="Y23" s="288" t="s">
        <v>5</v>
      </c>
      <c r="Z23" s="289" t="s">
        <v>5</v>
      </c>
      <c r="AA23" s="289" t="s">
        <v>5</v>
      </c>
      <c r="AB23" s="289" t="s">
        <v>5</v>
      </c>
      <c r="AC23" s="289" t="s">
        <v>5</v>
      </c>
      <c r="AD23" s="290" t="s">
        <v>5</v>
      </c>
      <c r="AE23" s="1095" t="s">
        <v>109</v>
      </c>
      <c r="AF23" s="1096"/>
      <c r="AG23" s="1096"/>
      <c r="AH23" s="1096"/>
      <c r="AI23" s="1096"/>
      <c r="AJ23" s="1097"/>
      <c r="AK23" s="340"/>
      <c r="BA23" s="204" t="s">
        <v>370</v>
      </c>
      <c r="BB23" s="204" t="s">
        <v>371</v>
      </c>
      <c r="BC23" s="49"/>
      <c r="BD23" s="49" t="s">
        <v>447</v>
      </c>
      <c r="BE23" s="172"/>
      <c r="BF23" s="172"/>
      <c r="BG23" s="49"/>
      <c r="BH23" s="49"/>
      <c r="BI23" s="49"/>
      <c r="BJ23" s="49"/>
      <c r="BK23" s="49"/>
      <c r="BL23" s="49"/>
      <c r="BM23" s="174" t="s">
        <v>494</v>
      </c>
      <c r="BN23" s="49"/>
      <c r="BO23" s="49" t="s">
        <v>683</v>
      </c>
      <c r="BP23" s="49"/>
      <c r="BQ23" s="49"/>
      <c r="BR23" s="49"/>
      <c r="BS23" s="49"/>
      <c r="BT23" s="49"/>
      <c r="BU23" s="49" t="s">
        <v>749</v>
      </c>
      <c r="BV23" s="49"/>
      <c r="BW23" s="49"/>
      <c r="BX23" s="49"/>
      <c r="BY23" s="49"/>
      <c r="BZ23" s="49" t="s">
        <v>741</v>
      </c>
      <c r="CA23" s="49"/>
      <c r="CB23" s="49"/>
      <c r="CC23" s="49"/>
      <c r="CD23" s="49"/>
      <c r="CE23" s="49"/>
      <c r="CF23" s="49"/>
      <c r="CG23" s="49"/>
      <c r="CH23" s="49"/>
    </row>
    <row r="24" spans="1:90" ht="12.75">
      <c r="A24" s="278" t="s">
        <v>338</v>
      </c>
      <c r="B24" s="279" t="s">
        <v>1057</v>
      </c>
      <c r="C24" s="294" t="s">
        <v>20</v>
      </c>
      <c r="D24" s="280" t="s">
        <v>7</v>
      </c>
      <c r="E24" s="518" t="s">
        <v>827</v>
      </c>
      <c r="F24" s="281" t="s">
        <v>846</v>
      </c>
      <c r="G24" s="285" t="s">
        <v>5</v>
      </c>
      <c r="H24" s="286" t="s">
        <v>5</v>
      </c>
      <c r="I24" s="286" t="s">
        <v>5</v>
      </c>
      <c r="J24" s="286" t="s">
        <v>5</v>
      </c>
      <c r="K24" s="286" t="s">
        <v>5</v>
      </c>
      <c r="L24" s="287" t="s">
        <v>5</v>
      </c>
      <c r="M24" s="288" t="s">
        <v>5</v>
      </c>
      <c r="N24" s="515" t="s">
        <v>5</v>
      </c>
      <c r="O24" s="515" t="s">
        <v>5</v>
      </c>
      <c r="P24" s="515" t="s">
        <v>5</v>
      </c>
      <c r="Q24" s="515" t="s">
        <v>5</v>
      </c>
      <c r="R24" s="290" t="s">
        <v>5</v>
      </c>
      <c r="S24" s="291" t="s">
        <v>5</v>
      </c>
      <c r="T24" s="515" t="s">
        <v>5</v>
      </c>
      <c r="U24" s="515" t="s">
        <v>5</v>
      </c>
      <c r="V24" s="515" t="s">
        <v>5</v>
      </c>
      <c r="W24" s="515" t="s">
        <v>5</v>
      </c>
      <c r="X24" s="516" t="s">
        <v>5</v>
      </c>
      <c r="Y24" s="288" t="s">
        <v>5</v>
      </c>
      <c r="Z24" s="515" t="s">
        <v>5</v>
      </c>
      <c r="AA24" s="515" t="s">
        <v>5</v>
      </c>
      <c r="AB24" s="515" t="s">
        <v>5</v>
      </c>
      <c r="AC24" s="515" t="s">
        <v>5</v>
      </c>
      <c r="AD24" s="290" t="s">
        <v>5</v>
      </c>
      <c r="AE24" s="1095" t="s">
        <v>109</v>
      </c>
      <c r="AF24" s="1096"/>
      <c r="AG24" s="1096"/>
      <c r="AH24" s="1096"/>
      <c r="AI24" s="1096"/>
      <c r="AJ24" s="1097"/>
      <c r="AK24" s="340"/>
      <c r="BA24" s="204" t="s">
        <v>368</v>
      </c>
      <c r="BB24" s="204" t="s">
        <v>337</v>
      </c>
      <c r="BC24" s="49"/>
      <c r="BD24" s="49" t="s">
        <v>448</v>
      </c>
      <c r="BE24" s="172"/>
      <c r="BF24" s="172"/>
      <c r="BG24" s="49"/>
      <c r="BH24" s="177" t="s">
        <v>762</v>
      </c>
      <c r="BI24" s="176" t="s">
        <v>817</v>
      </c>
      <c r="BJ24" s="49"/>
      <c r="BK24" s="49"/>
      <c r="BL24" s="49"/>
      <c r="BM24" s="174" t="s">
        <v>495</v>
      </c>
      <c r="BN24" s="49"/>
      <c r="BO24" s="49" t="s">
        <v>684</v>
      </c>
      <c r="BP24" s="49"/>
      <c r="BQ24" s="49"/>
      <c r="BR24" s="49"/>
      <c r="BS24" s="49"/>
      <c r="BT24" s="49"/>
      <c r="BU24" s="49" t="s">
        <v>750</v>
      </c>
      <c r="BV24" s="49"/>
      <c r="BW24" s="49"/>
      <c r="BX24" s="49"/>
      <c r="BY24" s="49"/>
      <c r="BZ24" s="49" t="s">
        <v>735</v>
      </c>
      <c r="CA24" s="49"/>
      <c r="CB24" s="49"/>
      <c r="CC24" s="49"/>
      <c r="CD24" s="49"/>
      <c r="CE24" s="49"/>
      <c r="CF24" s="49"/>
      <c r="CG24" s="49"/>
      <c r="CH24" s="49"/>
    </row>
    <row r="25" spans="1:90" ht="12.75">
      <c r="A25" s="278" t="s">
        <v>338</v>
      </c>
      <c r="B25" s="279" t="s">
        <v>1057</v>
      </c>
      <c r="C25" s="294" t="s">
        <v>20</v>
      </c>
      <c r="D25" s="280" t="s">
        <v>7</v>
      </c>
      <c r="E25" s="518" t="s">
        <v>108</v>
      </c>
      <c r="F25" s="281" t="s">
        <v>846</v>
      </c>
      <c r="G25" s="285" t="s">
        <v>5</v>
      </c>
      <c r="H25" s="286" t="s">
        <v>5</v>
      </c>
      <c r="I25" s="286" t="s">
        <v>5</v>
      </c>
      <c r="J25" s="286" t="s">
        <v>5</v>
      </c>
      <c r="K25" s="286" t="s">
        <v>5</v>
      </c>
      <c r="L25" s="287" t="s">
        <v>5</v>
      </c>
      <c r="M25" s="288" t="s">
        <v>5</v>
      </c>
      <c r="N25" s="515" t="s">
        <v>5</v>
      </c>
      <c r="O25" s="515" t="s">
        <v>5</v>
      </c>
      <c r="P25" s="515" t="s">
        <v>5</v>
      </c>
      <c r="Q25" s="515" t="s">
        <v>5</v>
      </c>
      <c r="R25" s="290" t="s">
        <v>5</v>
      </c>
      <c r="S25" s="291" t="s">
        <v>5</v>
      </c>
      <c r="T25" s="515" t="s">
        <v>5</v>
      </c>
      <c r="U25" s="515" t="s">
        <v>5</v>
      </c>
      <c r="V25" s="515" t="s">
        <v>5</v>
      </c>
      <c r="W25" s="515" t="s">
        <v>5</v>
      </c>
      <c r="X25" s="516" t="s">
        <v>5</v>
      </c>
      <c r="Y25" s="288" t="s">
        <v>5</v>
      </c>
      <c r="Z25" s="515" t="s">
        <v>5</v>
      </c>
      <c r="AA25" s="515" t="s">
        <v>5</v>
      </c>
      <c r="AB25" s="515" t="s">
        <v>5</v>
      </c>
      <c r="AC25" s="515" t="s">
        <v>5</v>
      </c>
      <c r="AD25" s="290" t="s">
        <v>5</v>
      </c>
      <c r="AE25" s="1095" t="s">
        <v>109</v>
      </c>
      <c r="AF25" s="1096"/>
      <c r="AG25" s="1096"/>
      <c r="AH25" s="1096"/>
      <c r="AI25" s="1096"/>
      <c r="AJ25" s="1097"/>
      <c r="AK25" s="340"/>
      <c r="BA25" s="204" t="s">
        <v>372</v>
      </c>
      <c r="BB25" s="204" t="s">
        <v>373</v>
      </c>
      <c r="BC25" s="49"/>
      <c r="BD25" s="49" t="s">
        <v>120</v>
      </c>
      <c r="BE25" s="172"/>
      <c r="BF25" s="172"/>
      <c r="BG25" s="49"/>
      <c r="BH25" s="49"/>
      <c r="BI25" s="49"/>
      <c r="BJ25" s="49"/>
      <c r="BK25" s="49"/>
      <c r="BL25" s="49"/>
      <c r="BM25" s="174" t="s">
        <v>496</v>
      </c>
      <c r="BN25" s="49"/>
      <c r="BO25" s="49" t="s">
        <v>685</v>
      </c>
      <c r="BP25" s="49"/>
      <c r="BQ25" s="49"/>
      <c r="BR25" s="49"/>
      <c r="BS25" s="49"/>
      <c r="BT25" s="49"/>
      <c r="BU25" s="49" t="s">
        <v>695</v>
      </c>
      <c r="BV25" s="49"/>
      <c r="BW25" s="49"/>
      <c r="BX25" s="49"/>
      <c r="BY25" s="49"/>
      <c r="BZ25" s="49" t="s">
        <v>461</v>
      </c>
      <c r="CA25" s="49"/>
      <c r="CB25" s="49"/>
      <c r="CC25" s="49"/>
      <c r="CD25" s="49"/>
      <c r="CE25" s="49"/>
      <c r="CF25" s="49"/>
      <c r="CG25" s="49"/>
      <c r="CH25" s="49"/>
    </row>
    <row r="26" spans="1:90" ht="14.25">
      <c r="A26" s="278" t="s">
        <v>338</v>
      </c>
      <c r="B26" s="279" t="s">
        <v>870</v>
      </c>
      <c r="C26" s="294" t="s">
        <v>20</v>
      </c>
      <c r="D26" s="280" t="s">
        <v>7</v>
      </c>
      <c r="E26" s="265" t="s">
        <v>1196</v>
      </c>
      <c r="F26" s="281" t="s">
        <v>842</v>
      </c>
      <c r="G26" s="282" t="s">
        <v>5</v>
      </c>
      <c r="H26" s="283" t="s">
        <v>5</v>
      </c>
      <c r="I26" s="283" t="s">
        <v>5</v>
      </c>
      <c r="J26" s="283" t="s">
        <v>5</v>
      </c>
      <c r="K26" s="283" t="s">
        <v>5</v>
      </c>
      <c r="L26" s="284" t="s">
        <v>5</v>
      </c>
      <c r="M26" s="280" t="s">
        <v>5</v>
      </c>
      <c r="N26" s="283" t="s">
        <v>5</v>
      </c>
      <c r="O26" s="283" t="s">
        <v>5</v>
      </c>
      <c r="P26" s="283" t="s">
        <v>5</v>
      </c>
      <c r="Q26" s="283" t="s">
        <v>5</v>
      </c>
      <c r="R26" s="281" t="s">
        <v>5</v>
      </c>
      <c r="S26" s="282" t="s">
        <v>5</v>
      </c>
      <c r="T26" s="283" t="s">
        <v>5</v>
      </c>
      <c r="U26" s="283" t="s">
        <v>5</v>
      </c>
      <c r="V26" s="283" t="s">
        <v>5</v>
      </c>
      <c r="W26" s="283" t="s">
        <v>5</v>
      </c>
      <c r="X26" s="284" t="s">
        <v>5</v>
      </c>
      <c r="Y26" s="280" t="s">
        <v>5</v>
      </c>
      <c r="Z26" s="283" t="s">
        <v>5</v>
      </c>
      <c r="AA26" s="283" t="s">
        <v>5</v>
      </c>
      <c r="AB26" s="283" t="s">
        <v>5</v>
      </c>
      <c r="AC26" s="283" t="s">
        <v>5</v>
      </c>
      <c r="AD26" s="281" t="s">
        <v>5</v>
      </c>
      <c r="AE26" s="1095" t="s">
        <v>109</v>
      </c>
      <c r="AF26" s="1096"/>
      <c r="AG26" s="1096"/>
      <c r="AH26" s="1096"/>
      <c r="AI26" s="1096"/>
      <c r="AJ26" s="1097"/>
      <c r="AK26" s="340"/>
      <c r="BA26" s="204" t="s">
        <v>374</v>
      </c>
      <c r="BB26" s="204" t="s">
        <v>340</v>
      </c>
      <c r="BC26" s="49"/>
      <c r="BD26" s="49" t="s">
        <v>449</v>
      </c>
      <c r="BE26" s="172"/>
      <c r="BF26" s="172"/>
      <c r="BG26" s="49"/>
      <c r="BH26" s="49"/>
      <c r="BI26" s="49"/>
      <c r="BJ26" s="49"/>
      <c r="BK26" s="49"/>
      <c r="BL26" s="49"/>
      <c r="BM26" s="174" t="s">
        <v>497</v>
      </c>
      <c r="BN26" s="49"/>
      <c r="BO26" s="49" t="s">
        <v>686</v>
      </c>
      <c r="BP26" s="49"/>
      <c r="BQ26" s="49"/>
      <c r="BR26" s="49"/>
      <c r="BS26" s="49"/>
      <c r="BT26" s="49"/>
      <c r="BU26" s="49" t="s">
        <v>696</v>
      </c>
      <c r="BV26" s="49"/>
      <c r="BW26" s="49"/>
      <c r="BX26" s="49"/>
      <c r="BY26" s="49"/>
      <c r="BZ26" s="49" t="s">
        <v>736</v>
      </c>
      <c r="CA26" s="49"/>
      <c r="CB26" s="49"/>
      <c r="CC26" s="49"/>
      <c r="CD26" s="49"/>
      <c r="CE26" s="49"/>
      <c r="CF26" s="49"/>
      <c r="CG26" s="49"/>
      <c r="CH26" s="49"/>
    </row>
    <row r="27" spans="1:90" ht="14.25">
      <c r="A27" s="299" t="s">
        <v>338</v>
      </c>
      <c r="B27" s="300" t="s">
        <v>873</v>
      </c>
      <c r="C27" s="301" t="s">
        <v>20</v>
      </c>
      <c r="D27" s="314" t="s">
        <v>7</v>
      </c>
      <c r="E27" s="302" t="s">
        <v>1051</v>
      </c>
      <c r="F27" s="303" t="s">
        <v>842</v>
      </c>
      <c r="G27" s="282" t="s">
        <v>5</v>
      </c>
      <c r="H27" s="518" t="s">
        <v>5</v>
      </c>
      <c r="I27" s="518" t="s">
        <v>5</v>
      </c>
      <c r="J27" s="518" t="s">
        <v>5</v>
      </c>
      <c r="K27" s="518" t="s">
        <v>5</v>
      </c>
      <c r="L27" s="519" t="s">
        <v>5</v>
      </c>
      <c r="M27" s="280" t="s">
        <v>5</v>
      </c>
      <c r="N27" s="518" t="s">
        <v>5</v>
      </c>
      <c r="O27" s="518" t="s">
        <v>5</v>
      </c>
      <c r="P27" s="518" t="s">
        <v>5</v>
      </c>
      <c r="Q27" s="518" t="s">
        <v>5</v>
      </c>
      <c r="R27" s="281" t="s">
        <v>5</v>
      </c>
      <c r="S27" s="282" t="s">
        <v>5</v>
      </c>
      <c r="T27" s="518" t="s">
        <v>5</v>
      </c>
      <c r="U27" s="518" t="s">
        <v>5</v>
      </c>
      <c r="V27" s="518" t="s">
        <v>5</v>
      </c>
      <c r="W27" s="518" t="s">
        <v>5</v>
      </c>
      <c r="X27" s="519" t="s">
        <v>5</v>
      </c>
      <c r="Y27" s="280" t="s">
        <v>5</v>
      </c>
      <c r="Z27" s="518" t="s">
        <v>5</v>
      </c>
      <c r="AA27" s="518" t="s">
        <v>5</v>
      </c>
      <c r="AB27" s="518" t="s">
        <v>5</v>
      </c>
      <c r="AC27" s="518" t="s">
        <v>5</v>
      </c>
      <c r="AD27" s="281" t="s">
        <v>5</v>
      </c>
      <c r="AE27" s="1095" t="s">
        <v>109</v>
      </c>
      <c r="AF27" s="1096"/>
      <c r="AG27" s="1096"/>
      <c r="AH27" s="1096"/>
      <c r="AI27" s="1096"/>
      <c r="AJ27" s="1097"/>
      <c r="AK27" s="477"/>
      <c r="BA27" s="204"/>
      <c r="BB27" s="204"/>
      <c r="BC27" s="49"/>
      <c r="BD27" s="49"/>
      <c r="BE27" s="172"/>
      <c r="BF27" s="172"/>
      <c r="BG27" s="49"/>
      <c r="BH27" s="49"/>
      <c r="BI27" s="49"/>
      <c r="BJ27" s="49"/>
      <c r="BK27" s="49"/>
      <c r="BL27" s="49"/>
      <c r="BM27" s="174"/>
      <c r="BN27" s="49"/>
      <c r="BO27" s="49"/>
      <c r="BP27" s="49"/>
      <c r="BQ27" s="49"/>
      <c r="BR27" s="49"/>
      <c r="BS27" s="49"/>
      <c r="BT27" s="49"/>
      <c r="BU27" s="49"/>
      <c r="BV27" s="49"/>
      <c r="BW27" s="49"/>
      <c r="BX27" s="49"/>
      <c r="BY27" s="49"/>
      <c r="BZ27" s="49"/>
      <c r="CA27" s="49"/>
      <c r="CB27" s="49"/>
      <c r="CC27" s="49"/>
      <c r="CD27" s="49"/>
      <c r="CE27" s="49"/>
      <c r="CF27" s="49"/>
      <c r="CG27" s="49"/>
      <c r="CH27" s="49"/>
    </row>
    <row r="28" spans="1:90" ht="12.75">
      <c r="A28" s="299" t="s">
        <v>338</v>
      </c>
      <c r="B28" s="300" t="s">
        <v>873</v>
      </c>
      <c r="C28" s="301" t="s">
        <v>20</v>
      </c>
      <c r="D28" s="314" t="s">
        <v>7</v>
      </c>
      <c r="E28" s="302" t="s">
        <v>1197</v>
      </c>
      <c r="F28" s="303" t="s">
        <v>842</v>
      </c>
      <c r="G28" s="282" t="s">
        <v>5</v>
      </c>
      <c r="H28" s="518" t="s">
        <v>5</v>
      </c>
      <c r="I28" s="518" t="s">
        <v>5</v>
      </c>
      <c r="J28" s="518" t="s">
        <v>5</v>
      </c>
      <c r="K28" s="518" t="s">
        <v>5</v>
      </c>
      <c r="L28" s="519" t="s">
        <v>5</v>
      </c>
      <c r="M28" s="280" t="s">
        <v>5</v>
      </c>
      <c r="N28" s="518" t="s">
        <v>5</v>
      </c>
      <c r="O28" s="518" t="s">
        <v>5</v>
      </c>
      <c r="P28" s="518" t="s">
        <v>5</v>
      </c>
      <c r="Q28" s="518" t="s">
        <v>5</v>
      </c>
      <c r="R28" s="281" t="s">
        <v>5</v>
      </c>
      <c r="S28" s="282" t="s">
        <v>5</v>
      </c>
      <c r="T28" s="518" t="s">
        <v>5</v>
      </c>
      <c r="U28" s="518" t="s">
        <v>5</v>
      </c>
      <c r="V28" s="518" t="s">
        <v>5</v>
      </c>
      <c r="W28" s="518" t="s">
        <v>5</v>
      </c>
      <c r="X28" s="519" t="s">
        <v>5</v>
      </c>
      <c r="Y28" s="280" t="s">
        <v>5</v>
      </c>
      <c r="Z28" s="518" t="s">
        <v>5</v>
      </c>
      <c r="AA28" s="518" t="s">
        <v>5</v>
      </c>
      <c r="AB28" s="518" t="s">
        <v>5</v>
      </c>
      <c r="AC28" s="518" t="s">
        <v>5</v>
      </c>
      <c r="AD28" s="281" t="s">
        <v>5</v>
      </c>
      <c r="AE28" s="1095" t="s">
        <v>109</v>
      </c>
      <c r="AF28" s="1096"/>
      <c r="AG28" s="1096"/>
      <c r="AH28" s="1096"/>
      <c r="AI28" s="1096"/>
      <c r="AJ28" s="1097"/>
      <c r="AK28" s="340"/>
      <c r="BA28" s="204" t="s">
        <v>375</v>
      </c>
      <c r="BB28" s="204" t="s">
        <v>376</v>
      </c>
      <c r="BC28" s="49"/>
      <c r="BD28" s="49"/>
      <c r="BE28" s="172"/>
      <c r="BF28" s="172"/>
      <c r="BG28" s="49"/>
      <c r="BH28" s="49"/>
      <c r="BI28" s="49"/>
      <c r="BJ28" s="49"/>
      <c r="BK28" s="49"/>
      <c r="BL28" s="49"/>
      <c r="BM28" s="174" t="s">
        <v>498</v>
      </c>
      <c r="BN28" s="49"/>
      <c r="BO28" s="49" t="s">
        <v>674</v>
      </c>
      <c r="BP28" s="49"/>
      <c r="BQ28" s="49"/>
      <c r="BR28" s="49"/>
      <c r="BS28" s="49"/>
      <c r="BT28" s="49"/>
      <c r="BU28" s="49" t="s">
        <v>697</v>
      </c>
      <c r="BV28" s="49"/>
      <c r="BW28" s="49"/>
      <c r="BX28" s="49"/>
      <c r="BY28" s="49"/>
      <c r="BZ28" s="49"/>
      <c r="CA28" s="49"/>
      <c r="CB28" s="49"/>
      <c r="CC28" s="49"/>
      <c r="CD28" s="49"/>
      <c r="CE28" s="49"/>
      <c r="CF28" s="49"/>
      <c r="CG28" s="49"/>
      <c r="CH28" s="49"/>
    </row>
    <row r="29" spans="1:90" ht="12.75">
      <c r="A29" s="278" t="s">
        <v>338</v>
      </c>
      <c r="B29" s="279" t="s">
        <v>875</v>
      </c>
      <c r="C29" s="294" t="s">
        <v>20</v>
      </c>
      <c r="D29" s="280" t="s">
        <v>7</v>
      </c>
      <c r="E29" s="276" t="s">
        <v>827</v>
      </c>
      <c r="F29" s="281" t="s">
        <v>846</v>
      </c>
      <c r="G29" s="285" t="s">
        <v>5</v>
      </c>
      <c r="H29" s="286" t="s">
        <v>5</v>
      </c>
      <c r="I29" s="286" t="s">
        <v>5</v>
      </c>
      <c r="J29" s="286" t="s">
        <v>5</v>
      </c>
      <c r="K29" s="286" t="s">
        <v>5</v>
      </c>
      <c r="L29" s="287" t="s">
        <v>5</v>
      </c>
      <c r="M29" s="288" t="s">
        <v>5</v>
      </c>
      <c r="N29" s="289" t="s">
        <v>5</v>
      </c>
      <c r="O29" s="289" t="s">
        <v>5</v>
      </c>
      <c r="P29" s="289" t="s">
        <v>5</v>
      </c>
      <c r="Q29" s="289" t="s">
        <v>5</v>
      </c>
      <c r="R29" s="290" t="s">
        <v>5</v>
      </c>
      <c r="S29" s="291" t="s">
        <v>5</v>
      </c>
      <c r="T29" s="289" t="s">
        <v>5</v>
      </c>
      <c r="U29" s="289" t="s">
        <v>5</v>
      </c>
      <c r="V29" s="289" t="s">
        <v>5</v>
      </c>
      <c r="W29" s="289" t="s">
        <v>5</v>
      </c>
      <c r="X29" s="292" t="s">
        <v>5</v>
      </c>
      <c r="Y29" s="288" t="s">
        <v>5</v>
      </c>
      <c r="Z29" s="289" t="s">
        <v>5</v>
      </c>
      <c r="AA29" s="289" t="s">
        <v>5</v>
      </c>
      <c r="AB29" s="289" t="s">
        <v>5</v>
      </c>
      <c r="AC29" s="289" t="s">
        <v>5</v>
      </c>
      <c r="AD29" s="290" t="s">
        <v>5</v>
      </c>
      <c r="AE29" s="1095" t="s">
        <v>109</v>
      </c>
      <c r="AF29" s="1096"/>
      <c r="AG29" s="1096"/>
      <c r="AH29" s="1096"/>
      <c r="AI29" s="1096"/>
      <c r="AJ29" s="1097"/>
      <c r="AK29" s="340"/>
      <c r="BA29" s="204" t="s">
        <v>377</v>
      </c>
      <c r="BB29" s="204" t="s">
        <v>378</v>
      </c>
      <c r="BC29" s="49"/>
      <c r="BD29" s="49"/>
      <c r="BE29" s="172"/>
      <c r="BF29" s="172"/>
      <c r="BG29" s="49"/>
      <c r="BH29" s="49"/>
      <c r="BI29" s="49"/>
      <c r="BJ29" s="49"/>
      <c r="BK29" s="49"/>
      <c r="BL29" s="49"/>
      <c r="BM29" s="174" t="s">
        <v>499</v>
      </c>
      <c r="BN29" s="49"/>
      <c r="BO29" s="49" t="s">
        <v>687</v>
      </c>
      <c r="BP29" s="49"/>
      <c r="BQ29" s="49"/>
      <c r="BR29" s="49"/>
      <c r="BS29" s="49"/>
      <c r="BT29" s="49"/>
      <c r="BU29" s="49" t="s">
        <v>698</v>
      </c>
      <c r="BV29" s="49"/>
      <c r="BW29" s="49"/>
      <c r="BX29" s="49"/>
      <c r="BY29" s="49"/>
      <c r="BZ29" s="49"/>
      <c r="CA29" s="49"/>
      <c r="CB29" s="49"/>
      <c r="CC29" s="49"/>
      <c r="CD29" s="49"/>
      <c r="CE29" s="49"/>
      <c r="CF29" s="49"/>
      <c r="CG29" s="49"/>
      <c r="CH29" s="49"/>
    </row>
    <row r="30" spans="1:90" ht="12.75">
      <c r="A30" s="278" t="s">
        <v>338</v>
      </c>
      <c r="B30" s="279" t="s">
        <v>875</v>
      </c>
      <c r="C30" s="294" t="s">
        <v>20</v>
      </c>
      <c r="D30" s="280" t="s">
        <v>7</v>
      </c>
      <c r="E30" s="276" t="s">
        <v>1197</v>
      </c>
      <c r="F30" s="281" t="s">
        <v>846</v>
      </c>
      <c r="G30" s="285" t="s">
        <v>5</v>
      </c>
      <c r="H30" s="286" t="s">
        <v>5</v>
      </c>
      <c r="I30" s="286" t="s">
        <v>5</v>
      </c>
      <c r="J30" s="286" t="s">
        <v>5</v>
      </c>
      <c r="K30" s="286" t="s">
        <v>5</v>
      </c>
      <c r="L30" s="287" t="s">
        <v>5</v>
      </c>
      <c r="M30" s="288" t="s">
        <v>5</v>
      </c>
      <c r="N30" s="515" t="s">
        <v>5</v>
      </c>
      <c r="O30" s="515" t="s">
        <v>5</v>
      </c>
      <c r="P30" s="515" t="s">
        <v>5</v>
      </c>
      <c r="Q30" s="515" t="s">
        <v>5</v>
      </c>
      <c r="R30" s="290" t="s">
        <v>5</v>
      </c>
      <c r="S30" s="291" t="s">
        <v>5</v>
      </c>
      <c r="T30" s="289" t="s">
        <v>5</v>
      </c>
      <c r="U30" s="289" t="s">
        <v>5</v>
      </c>
      <c r="V30" s="289" t="s">
        <v>5</v>
      </c>
      <c r="W30" s="289" t="s">
        <v>5</v>
      </c>
      <c r="X30" s="292" t="s">
        <v>5</v>
      </c>
      <c r="Y30" s="288" t="s">
        <v>5</v>
      </c>
      <c r="Z30" s="515" t="s">
        <v>5</v>
      </c>
      <c r="AA30" s="515" t="s">
        <v>5</v>
      </c>
      <c r="AB30" s="515" t="s">
        <v>5</v>
      </c>
      <c r="AC30" s="515" t="s">
        <v>5</v>
      </c>
      <c r="AD30" s="290" t="s">
        <v>5</v>
      </c>
      <c r="AE30" s="1095" t="s">
        <v>109</v>
      </c>
      <c r="AF30" s="1096"/>
      <c r="AG30" s="1096"/>
      <c r="AH30" s="1096"/>
      <c r="AI30" s="1096"/>
      <c r="AJ30" s="1097"/>
      <c r="AK30" s="477"/>
      <c r="BA30" s="204"/>
      <c r="BB30" s="204"/>
      <c r="BC30" s="49"/>
      <c r="BD30" s="49"/>
      <c r="BE30" s="172"/>
      <c r="BF30" s="172"/>
      <c r="BG30" s="49"/>
      <c r="BH30" s="49"/>
      <c r="BI30" s="49"/>
      <c r="BJ30" s="49"/>
      <c r="BK30" s="49"/>
      <c r="BL30" s="49"/>
      <c r="BM30" s="174"/>
      <c r="BN30" s="49"/>
      <c r="BO30" s="49"/>
      <c r="BP30" s="49"/>
      <c r="BQ30" s="49"/>
      <c r="BR30" s="49"/>
      <c r="BS30" s="49"/>
      <c r="BT30" s="49"/>
      <c r="BU30" s="49"/>
      <c r="BV30" s="49"/>
      <c r="BW30" s="49"/>
      <c r="BX30" s="49"/>
      <c r="BY30" s="49"/>
      <c r="BZ30" s="49"/>
      <c r="CA30" s="49"/>
      <c r="CB30" s="49"/>
      <c r="CC30" s="49"/>
      <c r="CD30" s="49"/>
      <c r="CE30" s="49"/>
      <c r="CF30" s="49"/>
      <c r="CG30" s="49"/>
      <c r="CH30" s="49"/>
    </row>
    <row r="31" spans="1:90" ht="12.75">
      <c r="A31" s="278" t="s">
        <v>338</v>
      </c>
      <c r="B31" s="279" t="s">
        <v>876</v>
      </c>
      <c r="C31" s="294" t="s">
        <v>20</v>
      </c>
      <c r="D31" s="280" t="s">
        <v>7</v>
      </c>
      <c r="E31" s="276" t="s">
        <v>113</v>
      </c>
      <c r="F31" s="281" t="s">
        <v>842</v>
      </c>
      <c r="G31" s="282" t="s">
        <v>5</v>
      </c>
      <c r="H31" s="518" t="s">
        <v>5</v>
      </c>
      <c r="I31" s="518" t="s">
        <v>5</v>
      </c>
      <c r="J31" s="518" t="s">
        <v>5</v>
      </c>
      <c r="K31" s="518" t="s">
        <v>5</v>
      </c>
      <c r="L31" s="519" t="s">
        <v>5</v>
      </c>
      <c r="M31" s="280" t="s">
        <v>5</v>
      </c>
      <c r="N31" s="518" t="s">
        <v>5</v>
      </c>
      <c r="O31" s="518" t="s">
        <v>5</v>
      </c>
      <c r="P31" s="518" t="s">
        <v>5</v>
      </c>
      <c r="Q31" s="518" t="s">
        <v>5</v>
      </c>
      <c r="R31" s="281" t="s">
        <v>5</v>
      </c>
      <c r="S31" s="282" t="s">
        <v>5</v>
      </c>
      <c r="T31" s="518" t="s">
        <v>5</v>
      </c>
      <c r="U31" s="518" t="s">
        <v>5</v>
      </c>
      <c r="V31" s="518" t="s">
        <v>5</v>
      </c>
      <c r="W31" s="518" t="s">
        <v>5</v>
      </c>
      <c r="X31" s="519" t="s">
        <v>5</v>
      </c>
      <c r="Y31" s="280" t="s">
        <v>5</v>
      </c>
      <c r="Z31" s="518" t="s">
        <v>5</v>
      </c>
      <c r="AA31" s="518" t="s">
        <v>5</v>
      </c>
      <c r="AB31" s="518" t="s">
        <v>5</v>
      </c>
      <c r="AC31" s="518" t="s">
        <v>5</v>
      </c>
      <c r="AD31" s="281" t="s">
        <v>5</v>
      </c>
      <c r="AE31" s="1095" t="s">
        <v>109</v>
      </c>
      <c r="AF31" s="1096"/>
      <c r="AG31" s="1096"/>
      <c r="AH31" s="1096"/>
      <c r="AI31" s="1096"/>
      <c r="AJ31" s="1097"/>
      <c r="AK31" s="477"/>
      <c r="BA31" s="204"/>
      <c r="BB31" s="204"/>
      <c r="BC31" s="49"/>
      <c r="BD31" s="49"/>
      <c r="BE31" s="172"/>
      <c r="BF31" s="172"/>
      <c r="BG31" s="49"/>
      <c r="BH31" s="49"/>
      <c r="BI31" s="49"/>
      <c r="BJ31" s="49"/>
      <c r="BK31" s="49"/>
      <c r="BL31" s="49"/>
      <c r="BM31" s="174"/>
      <c r="BN31" s="49"/>
      <c r="BO31" s="49"/>
      <c r="BP31" s="49"/>
      <c r="BQ31" s="49"/>
      <c r="BR31" s="49"/>
      <c r="BS31" s="49"/>
      <c r="BT31" s="49"/>
      <c r="BU31" s="49"/>
      <c r="BV31" s="49"/>
      <c r="BW31" s="49"/>
      <c r="BX31" s="49"/>
      <c r="BY31" s="49"/>
      <c r="BZ31" s="49"/>
      <c r="CA31" s="49"/>
      <c r="CB31" s="49"/>
      <c r="CC31" s="49"/>
      <c r="CD31" s="49"/>
      <c r="CE31" s="49"/>
      <c r="CF31" s="49"/>
      <c r="CG31" s="49"/>
      <c r="CH31" s="49"/>
    </row>
    <row r="32" spans="1:90" ht="12.75">
      <c r="A32" s="278" t="s">
        <v>338</v>
      </c>
      <c r="B32" s="293" t="s">
        <v>877</v>
      </c>
      <c r="C32" s="294" t="s">
        <v>22</v>
      </c>
      <c r="D32" s="295" t="s">
        <v>7</v>
      </c>
      <c r="E32" s="296" t="s">
        <v>853</v>
      </c>
      <c r="F32" s="297" t="s">
        <v>846</v>
      </c>
      <c r="G32" s="282" t="s">
        <v>5</v>
      </c>
      <c r="H32" s="518" t="s">
        <v>5</v>
      </c>
      <c r="I32" s="518" t="s">
        <v>5</v>
      </c>
      <c r="J32" s="518" t="s">
        <v>5</v>
      </c>
      <c r="K32" s="518" t="s">
        <v>5</v>
      </c>
      <c r="L32" s="519" t="s">
        <v>5</v>
      </c>
      <c r="M32" s="280" t="s">
        <v>5</v>
      </c>
      <c r="N32" s="518" t="s">
        <v>5</v>
      </c>
      <c r="O32" s="518" t="s">
        <v>5</v>
      </c>
      <c r="P32" s="518" t="s">
        <v>5</v>
      </c>
      <c r="Q32" s="518" t="s">
        <v>5</v>
      </c>
      <c r="R32" s="281" t="s">
        <v>5</v>
      </c>
      <c r="S32" s="282" t="s">
        <v>5</v>
      </c>
      <c r="T32" s="518" t="s">
        <v>5</v>
      </c>
      <c r="U32" s="518" t="s">
        <v>5</v>
      </c>
      <c r="V32" s="518" t="s">
        <v>5</v>
      </c>
      <c r="W32" s="518" t="s">
        <v>5</v>
      </c>
      <c r="X32" s="519" t="s">
        <v>5</v>
      </c>
      <c r="Y32" s="280" t="s">
        <v>5</v>
      </c>
      <c r="Z32" s="518" t="s">
        <v>5</v>
      </c>
      <c r="AA32" s="518" t="s">
        <v>5</v>
      </c>
      <c r="AB32" s="518" t="s">
        <v>5</v>
      </c>
      <c r="AC32" s="518" t="s">
        <v>5</v>
      </c>
      <c r="AD32" s="281" t="s">
        <v>5</v>
      </c>
      <c r="AE32" s="1095" t="s">
        <v>109</v>
      </c>
      <c r="AF32" s="1096"/>
      <c r="AG32" s="1096"/>
      <c r="AH32" s="1096"/>
      <c r="AI32" s="1096"/>
      <c r="AJ32" s="1097"/>
      <c r="AK32" s="340"/>
      <c r="BA32" s="204" t="s">
        <v>379</v>
      </c>
      <c r="BB32" s="204" t="s">
        <v>380</v>
      </c>
      <c r="BC32" s="49"/>
      <c r="BD32" s="175" t="s">
        <v>441</v>
      </c>
      <c r="BE32" s="172"/>
      <c r="BF32" s="172"/>
      <c r="BG32" s="49"/>
      <c r="BH32" s="175" t="s">
        <v>480</v>
      </c>
      <c r="BI32" s="49"/>
      <c r="BJ32" s="49"/>
      <c r="BK32" s="49"/>
      <c r="BL32" s="49"/>
      <c r="BM32" s="174" t="s">
        <v>500</v>
      </c>
      <c r="BN32" s="49"/>
      <c r="BO32" s="49" t="s">
        <v>675</v>
      </c>
      <c r="BP32" s="49"/>
      <c r="BQ32" s="49"/>
      <c r="BR32" s="49"/>
      <c r="BS32" s="49"/>
      <c r="BT32" s="49"/>
      <c r="BU32" s="49" t="s">
        <v>719</v>
      </c>
      <c r="BV32" s="49"/>
      <c r="BW32" s="49"/>
      <c r="BX32" s="49"/>
      <c r="BY32" s="49"/>
      <c r="BZ32" s="49" t="s">
        <v>744</v>
      </c>
      <c r="CA32" s="49"/>
      <c r="CB32" s="49"/>
      <c r="CC32" s="49"/>
      <c r="CD32" s="192" t="s">
        <v>220</v>
      </c>
      <c r="CE32" s="193"/>
      <c r="CF32" s="192" t="s">
        <v>221</v>
      </c>
      <c r="CG32" s="194"/>
      <c r="CH32" s="194"/>
    </row>
    <row r="33" spans="1:86" ht="12.75">
      <c r="A33" s="278" t="s">
        <v>338</v>
      </c>
      <c r="B33" s="279" t="s">
        <v>877</v>
      </c>
      <c r="C33" s="294" t="s">
        <v>20</v>
      </c>
      <c r="D33" s="280" t="s">
        <v>7</v>
      </c>
      <c r="E33" s="533" t="s">
        <v>853</v>
      </c>
      <c r="F33" s="281" t="s">
        <v>842</v>
      </c>
      <c r="G33" s="282" t="s">
        <v>5</v>
      </c>
      <c r="H33" s="283" t="s">
        <v>5</v>
      </c>
      <c r="I33" s="283" t="s">
        <v>5</v>
      </c>
      <c r="J33" s="283" t="s">
        <v>5</v>
      </c>
      <c r="K33" s="283" t="s">
        <v>5</v>
      </c>
      <c r="L33" s="284" t="s">
        <v>5</v>
      </c>
      <c r="M33" s="280" t="s">
        <v>5</v>
      </c>
      <c r="N33" s="283" t="s">
        <v>5</v>
      </c>
      <c r="O33" s="283" t="s">
        <v>5</v>
      </c>
      <c r="P33" s="283" t="s">
        <v>5</v>
      </c>
      <c r="Q33" s="283" t="s">
        <v>5</v>
      </c>
      <c r="R33" s="281" t="s">
        <v>5</v>
      </c>
      <c r="S33" s="282" t="s">
        <v>5</v>
      </c>
      <c r="T33" s="283" t="s">
        <v>5</v>
      </c>
      <c r="U33" s="283" t="s">
        <v>5</v>
      </c>
      <c r="V33" s="283" t="s">
        <v>5</v>
      </c>
      <c r="W33" s="283" t="s">
        <v>5</v>
      </c>
      <c r="X33" s="284" t="s">
        <v>5</v>
      </c>
      <c r="Y33" s="280" t="s">
        <v>5</v>
      </c>
      <c r="Z33" s="283" t="s">
        <v>5</v>
      </c>
      <c r="AA33" s="283" t="s">
        <v>5</v>
      </c>
      <c r="AB33" s="283" t="s">
        <v>5</v>
      </c>
      <c r="AC33" s="283" t="s">
        <v>5</v>
      </c>
      <c r="AD33" s="281" t="s">
        <v>5</v>
      </c>
      <c r="AE33" s="1095" t="s">
        <v>109</v>
      </c>
      <c r="AF33" s="1096"/>
      <c r="AG33" s="1096"/>
      <c r="AH33" s="1096"/>
      <c r="AI33" s="1096"/>
      <c r="AJ33" s="1097"/>
      <c r="AK33" s="340"/>
      <c r="BA33" s="204" t="s">
        <v>381</v>
      </c>
      <c r="BB33" s="204" t="s">
        <v>382</v>
      </c>
      <c r="BC33" s="49"/>
      <c r="BD33" s="49" t="s">
        <v>450</v>
      </c>
      <c r="BE33" s="172"/>
      <c r="BF33" s="172"/>
      <c r="BG33" s="49"/>
      <c r="BH33" s="49" t="s">
        <v>479</v>
      </c>
      <c r="BI33" s="49"/>
      <c r="BJ33" s="49"/>
      <c r="BK33" s="49"/>
      <c r="BL33" s="49"/>
      <c r="BM33" s="174" t="s">
        <v>501</v>
      </c>
      <c r="BN33" s="49"/>
      <c r="BO33" s="49"/>
      <c r="BP33" s="49"/>
      <c r="BQ33" s="49"/>
      <c r="BR33" s="49"/>
      <c r="BS33" s="49"/>
      <c r="BT33" s="49"/>
      <c r="BU33" s="49" t="s">
        <v>699</v>
      </c>
      <c r="BV33" s="49"/>
      <c r="BW33" s="49"/>
      <c r="BX33" s="49"/>
      <c r="BY33" s="49"/>
      <c r="BZ33" s="49" t="s">
        <v>181</v>
      </c>
      <c r="CA33" s="49"/>
      <c r="CB33" s="49"/>
      <c r="CC33" s="49"/>
      <c r="CD33" s="193" t="s">
        <v>222</v>
      </c>
      <c r="CE33" s="193"/>
      <c r="CF33" s="193" t="s">
        <v>223</v>
      </c>
      <c r="CG33" s="194"/>
      <c r="CH33" s="194"/>
    </row>
    <row r="34" spans="1:86" ht="12.75">
      <c r="A34" s="278" t="s">
        <v>338</v>
      </c>
      <c r="B34" s="279" t="s">
        <v>1056</v>
      </c>
      <c r="C34" s="294" t="s">
        <v>20</v>
      </c>
      <c r="D34" s="280" t="s">
        <v>7</v>
      </c>
      <c r="E34" s="518" t="s">
        <v>1195</v>
      </c>
      <c r="F34" s="281" t="s">
        <v>846</v>
      </c>
      <c r="G34" s="285" t="s">
        <v>5</v>
      </c>
      <c r="H34" s="286" t="s">
        <v>5</v>
      </c>
      <c r="I34" s="286" t="s">
        <v>5</v>
      </c>
      <c r="J34" s="286" t="s">
        <v>5</v>
      </c>
      <c r="K34" s="286" t="s">
        <v>5</v>
      </c>
      <c r="L34" s="287" t="s">
        <v>5</v>
      </c>
      <c r="M34" s="288" t="s">
        <v>5</v>
      </c>
      <c r="N34" s="515" t="s">
        <v>5</v>
      </c>
      <c r="O34" s="515" t="s">
        <v>5</v>
      </c>
      <c r="P34" s="515" t="s">
        <v>5</v>
      </c>
      <c r="Q34" s="515" t="s">
        <v>5</v>
      </c>
      <c r="R34" s="290" t="s">
        <v>5</v>
      </c>
      <c r="S34" s="291" t="s">
        <v>5</v>
      </c>
      <c r="T34" s="515" t="s">
        <v>5</v>
      </c>
      <c r="U34" s="515" t="s">
        <v>5</v>
      </c>
      <c r="V34" s="515" t="s">
        <v>5</v>
      </c>
      <c r="W34" s="515" t="s">
        <v>5</v>
      </c>
      <c r="X34" s="516" t="s">
        <v>5</v>
      </c>
      <c r="Y34" s="288" t="s">
        <v>5</v>
      </c>
      <c r="Z34" s="515" t="s">
        <v>5</v>
      </c>
      <c r="AA34" s="515" t="s">
        <v>5</v>
      </c>
      <c r="AB34" s="515" t="s">
        <v>5</v>
      </c>
      <c r="AC34" s="515" t="s">
        <v>5</v>
      </c>
      <c r="AD34" s="290" t="s">
        <v>5</v>
      </c>
      <c r="AE34" s="1095" t="s">
        <v>109</v>
      </c>
      <c r="AF34" s="1096"/>
      <c r="AG34" s="1096"/>
      <c r="AH34" s="1096"/>
      <c r="AI34" s="1096"/>
      <c r="AJ34" s="1097"/>
      <c r="AK34" s="477"/>
      <c r="BA34" s="204"/>
      <c r="BB34" s="204"/>
      <c r="BC34" s="49"/>
      <c r="BD34" s="49"/>
      <c r="BE34" s="172"/>
      <c r="BF34" s="172"/>
      <c r="BG34" s="49"/>
      <c r="BH34" s="49"/>
      <c r="BI34" s="49"/>
      <c r="BJ34" s="49"/>
      <c r="BK34" s="49"/>
      <c r="BL34" s="49"/>
      <c r="BM34" s="174"/>
      <c r="BN34" s="49"/>
      <c r="BO34" s="49"/>
      <c r="BP34" s="49"/>
      <c r="BQ34" s="49"/>
      <c r="BR34" s="49"/>
      <c r="BS34" s="49"/>
      <c r="BT34" s="49"/>
      <c r="BU34" s="49"/>
      <c r="BV34" s="49"/>
      <c r="BW34" s="49"/>
      <c r="BX34" s="49"/>
      <c r="BY34" s="49"/>
      <c r="BZ34" s="49"/>
      <c r="CA34" s="49"/>
      <c r="CB34" s="49"/>
      <c r="CC34" s="49"/>
      <c r="CD34" s="193"/>
      <c r="CE34" s="193"/>
      <c r="CF34" s="193"/>
      <c r="CG34" s="194"/>
      <c r="CH34" s="194"/>
    </row>
    <row r="35" spans="1:86" ht="12.75">
      <c r="A35" s="278" t="s">
        <v>338</v>
      </c>
      <c r="B35" s="279" t="s">
        <v>1056</v>
      </c>
      <c r="C35" s="294" t="s">
        <v>20</v>
      </c>
      <c r="D35" s="280" t="s">
        <v>7</v>
      </c>
      <c r="E35" s="276" t="s">
        <v>63</v>
      </c>
      <c r="F35" s="281" t="s">
        <v>846</v>
      </c>
      <c r="G35" s="285" t="s">
        <v>5</v>
      </c>
      <c r="H35" s="286" t="s">
        <v>5</v>
      </c>
      <c r="I35" s="286" t="s">
        <v>5</v>
      </c>
      <c r="J35" s="286" t="s">
        <v>5</v>
      </c>
      <c r="K35" s="286" t="s">
        <v>5</v>
      </c>
      <c r="L35" s="287" t="s">
        <v>5</v>
      </c>
      <c r="M35" s="288" t="s">
        <v>5</v>
      </c>
      <c r="N35" s="515" t="s">
        <v>5</v>
      </c>
      <c r="O35" s="515" t="s">
        <v>5</v>
      </c>
      <c r="P35" s="515" t="s">
        <v>5</v>
      </c>
      <c r="Q35" s="515" t="s">
        <v>5</v>
      </c>
      <c r="R35" s="290" t="s">
        <v>5</v>
      </c>
      <c r="S35" s="291" t="s">
        <v>5</v>
      </c>
      <c r="T35" s="515" t="s">
        <v>5</v>
      </c>
      <c r="U35" s="515" t="s">
        <v>5</v>
      </c>
      <c r="V35" s="515" t="s">
        <v>5</v>
      </c>
      <c r="W35" s="515" t="s">
        <v>5</v>
      </c>
      <c r="X35" s="516" t="s">
        <v>5</v>
      </c>
      <c r="Y35" s="288" t="s">
        <v>5</v>
      </c>
      <c r="Z35" s="515" t="s">
        <v>5</v>
      </c>
      <c r="AA35" s="515" t="s">
        <v>5</v>
      </c>
      <c r="AB35" s="515" t="s">
        <v>5</v>
      </c>
      <c r="AC35" s="515" t="s">
        <v>5</v>
      </c>
      <c r="AD35" s="290" t="s">
        <v>5</v>
      </c>
      <c r="AE35" s="1095" t="s">
        <v>109</v>
      </c>
      <c r="AF35" s="1096"/>
      <c r="AG35" s="1096"/>
      <c r="AH35" s="1096"/>
      <c r="AI35" s="1096"/>
      <c r="AJ35" s="1097"/>
      <c r="AK35" s="340"/>
      <c r="BA35" s="204" t="s">
        <v>383</v>
      </c>
      <c r="BB35" s="204" t="s">
        <v>384</v>
      </c>
      <c r="BC35" s="49"/>
      <c r="BD35" s="49" t="s">
        <v>451</v>
      </c>
      <c r="BE35" s="172"/>
      <c r="BF35" s="172"/>
      <c r="BG35" s="49"/>
      <c r="BH35" s="49" t="s">
        <v>282</v>
      </c>
      <c r="BI35" s="49"/>
      <c r="BJ35" s="49"/>
      <c r="BK35" s="49"/>
      <c r="BL35" s="49"/>
      <c r="BM35" s="174" t="s">
        <v>502</v>
      </c>
      <c r="BN35" s="49"/>
      <c r="BO35" s="49"/>
      <c r="BP35" s="49"/>
      <c r="BQ35" s="49"/>
      <c r="BR35" s="49"/>
      <c r="BS35" s="49"/>
      <c r="BT35" s="49"/>
      <c r="BU35" s="49" t="s">
        <v>700</v>
      </c>
      <c r="BV35" s="49"/>
      <c r="BW35" s="49"/>
      <c r="BX35" s="49"/>
      <c r="BY35" s="49"/>
      <c r="BZ35" s="49" t="s">
        <v>738</v>
      </c>
      <c r="CA35" s="49"/>
      <c r="CB35" s="49"/>
      <c r="CC35" s="49"/>
      <c r="CD35" s="193" t="s">
        <v>224</v>
      </c>
      <c r="CE35" s="193"/>
      <c r="CF35" s="193" t="s">
        <v>225</v>
      </c>
      <c r="CG35" s="194"/>
      <c r="CH35" s="194"/>
    </row>
    <row r="36" spans="1:86" ht="12.75">
      <c r="A36" s="278" t="s">
        <v>338</v>
      </c>
      <c r="B36" s="279" t="s">
        <v>1060</v>
      </c>
      <c r="C36" s="294" t="s">
        <v>20</v>
      </c>
      <c r="D36" s="280" t="s">
        <v>7</v>
      </c>
      <c r="E36" s="276" t="s">
        <v>880</v>
      </c>
      <c r="F36" s="281" t="s">
        <v>846</v>
      </c>
      <c r="G36" s="285" t="s">
        <v>5</v>
      </c>
      <c r="H36" s="286" t="s">
        <v>5</v>
      </c>
      <c r="I36" s="286" t="s">
        <v>5</v>
      </c>
      <c r="J36" s="286" t="s">
        <v>5</v>
      </c>
      <c r="K36" s="286" t="s">
        <v>5</v>
      </c>
      <c r="L36" s="287" t="s">
        <v>5</v>
      </c>
      <c r="M36" s="288" t="s">
        <v>5</v>
      </c>
      <c r="N36" s="289" t="s">
        <v>5</v>
      </c>
      <c r="O36" s="289" t="s">
        <v>5</v>
      </c>
      <c r="P36" s="289" t="s">
        <v>5</v>
      </c>
      <c r="Q36" s="289" t="s">
        <v>5</v>
      </c>
      <c r="R36" s="290" t="s">
        <v>5</v>
      </c>
      <c r="S36" s="291" t="s">
        <v>5</v>
      </c>
      <c r="T36" s="289" t="s">
        <v>5</v>
      </c>
      <c r="U36" s="289" t="s">
        <v>5</v>
      </c>
      <c r="V36" s="289" t="s">
        <v>5</v>
      </c>
      <c r="W36" s="289" t="s">
        <v>5</v>
      </c>
      <c r="X36" s="292" t="s">
        <v>5</v>
      </c>
      <c r="Y36" s="288" t="s">
        <v>5</v>
      </c>
      <c r="Z36" s="289" t="s">
        <v>5</v>
      </c>
      <c r="AA36" s="289" t="s">
        <v>5</v>
      </c>
      <c r="AB36" s="289" t="s">
        <v>5</v>
      </c>
      <c r="AC36" s="289" t="s">
        <v>5</v>
      </c>
      <c r="AD36" s="290" t="s">
        <v>5</v>
      </c>
      <c r="AE36" s="1095" t="s">
        <v>109</v>
      </c>
      <c r="AF36" s="1096"/>
      <c r="AG36" s="1096"/>
      <c r="AH36" s="1096"/>
      <c r="AI36" s="1096"/>
      <c r="AJ36" s="1097"/>
      <c r="AK36" s="477"/>
      <c r="BA36" s="204"/>
      <c r="BB36" s="204"/>
      <c r="BC36" s="49"/>
      <c r="BD36" s="49"/>
      <c r="BE36" s="172"/>
      <c r="BF36" s="172"/>
      <c r="BG36" s="49"/>
      <c r="BH36" s="49"/>
      <c r="BI36" s="49"/>
      <c r="BJ36" s="49"/>
      <c r="BK36" s="49"/>
      <c r="BL36" s="49"/>
      <c r="BM36" s="174"/>
      <c r="BN36" s="49"/>
      <c r="BO36" s="49"/>
      <c r="BP36" s="49"/>
      <c r="BQ36" s="49"/>
      <c r="BR36" s="49"/>
      <c r="BS36" s="49"/>
      <c r="BT36" s="49"/>
      <c r="BU36" s="49"/>
      <c r="BV36" s="49"/>
      <c r="BW36" s="49"/>
      <c r="BX36" s="49"/>
      <c r="BY36" s="49"/>
      <c r="BZ36" s="49"/>
      <c r="CA36" s="49"/>
      <c r="CB36" s="49"/>
      <c r="CC36" s="49"/>
      <c r="CD36" s="193"/>
      <c r="CE36" s="193"/>
      <c r="CF36" s="193"/>
      <c r="CG36" s="194"/>
      <c r="CH36" s="194"/>
    </row>
    <row r="37" spans="1:86" ht="12.75">
      <c r="A37" s="278" t="s">
        <v>338</v>
      </c>
      <c r="B37" s="279" t="s">
        <v>881</v>
      </c>
      <c r="C37" s="294" t="s">
        <v>20</v>
      </c>
      <c r="D37" s="280" t="s">
        <v>7</v>
      </c>
      <c r="E37" s="298" t="s">
        <v>827</v>
      </c>
      <c r="F37" s="281" t="s">
        <v>842</v>
      </c>
      <c r="G37" s="291" t="s">
        <v>844</v>
      </c>
      <c r="H37" s="515" t="s">
        <v>844</v>
      </c>
      <c r="I37" s="515" t="s">
        <v>844</v>
      </c>
      <c r="J37" s="515" t="s">
        <v>844</v>
      </c>
      <c r="K37" s="515" t="s">
        <v>844</v>
      </c>
      <c r="L37" s="516" t="s">
        <v>844</v>
      </c>
      <c r="M37" s="280" t="s">
        <v>844</v>
      </c>
      <c r="N37" s="518" t="s">
        <v>844</v>
      </c>
      <c r="O37" s="518" t="s">
        <v>844</v>
      </c>
      <c r="P37" s="518" t="s">
        <v>844</v>
      </c>
      <c r="Q37" s="518" t="s">
        <v>844</v>
      </c>
      <c r="R37" s="281" t="s">
        <v>844</v>
      </c>
      <c r="S37" s="282" t="s">
        <v>5</v>
      </c>
      <c r="T37" s="518" t="s">
        <v>5</v>
      </c>
      <c r="U37" s="518" t="s">
        <v>5</v>
      </c>
      <c r="V37" s="518" t="s">
        <v>5</v>
      </c>
      <c r="W37" s="518" t="s">
        <v>5</v>
      </c>
      <c r="X37" s="519" t="s">
        <v>5</v>
      </c>
      <c r="Y37" s="280" t="s">
        <v>5</v>
      </c>
      <c r="Z37" s="518" t="s">
        <v>5</v>
      </c>
      <c r="AA37" s="518" t="s">
        <v>5</v>
      </c>
      <c r="AB37" s="518" t="s">
        <v>5</v>
      </c>
      <c r="AC37" s="518" t="s">
        <v>5</v>
      </c>
      <c r="AD37" s="281" t="s">
        <v>5</v>
      </c>
      <c r="AE37" s="1095" t="s">
        <v>109</v>
      </c>
      <c r="AF37" s="1096"/>
      <c r="AG37" s="1096"/>
      <c r="AH37" s="1096"/>
      <c r="AI37" s="1096"/>
      <c r="AJ37" s="1097"/>
      <c r="AK37" s="340"/>
      <c r="BA37" s="204" t="s">
        <v>386</v>
      </c>
      <c r="BB37" s="204" t="s">
        <v>4</v>
      </c>
      <c r="BC37" s="49"/>
      <c r="BD37" s="49" t="s">
        <v>56</v>
      </c>
      <c r="BE37" s="172"/>
      <c r="BF37" s="172"/>
      <c r="BG37" s="49"/>
      <c r="BH37" s="49" t="s">
        <v>478</v>
      </c>
      <c r="BI37" s="49"/>
      <c r="BJ37" s="49"/>
      <c r="BK37" s="49"/>
      <c r="BL37" s="49"/>
      <c r="BM37" s="174" t="s">
        <v>503</v>
      </c>
      <c r="BN37" s="49"/>
      <c r="BO37" s="49"/>
      <c r="BP37" s="49"/>
      <c r="BQ37" s="49"/>
      <c r="BR37" s="49"/>
      <c r="BS37" s="49"/>
      <c r="BT37" s="49"/>
      <c r="BU37" s="49" t="s">
        <v>701</v>
      </c>
      <c r="BV37" s="49"/>
      <c r="BW37" s="49"/>
      <c r="BX37" s="49"/>
      <c r="BY37" s="49"/>
      <c r="BZ37" s="49" t="s">
        <v>56</v>
      </c>
      <c r="CA37" s="49"/>
      <c r="CB37" s="49"/>
      <c r="CC37" s="49"/>
      <c r="CD37" s="193" t="s">
        <v>226</v>
      </c>
      <c r="CE37" s="193"/>
      <c r="CF37" s="193" t="s">
        <v>227</v>
      </c>
      <c r="CG37" s="194"/>
      <c r="CH37" s="194"/>
    </row>
    <row r="38" spans="1:86" ht="12.75">
      <c r="A38" s="278" t="s">
        <v>338</v>
      </c>
      <c r="B38" s="279" t="s">
        <v>881</v>
      </c>
      <c r="C38" s="294" t="s">
        <v>20</v>
      </c>
      <c r="D38" s="280" t="s">
        <v>7</v>
      </c>
      <c r="E38" s="298" t="s">
        <v>1058</v>
      </c>
      <c r="F38" s="281" t="s">
        <v>842</v>
      </c>
      <c r="G38" s="291" t="s">
        <v>844</v>
      </c>
      <c r="H38" s="515" t="s">
        <v>844</v>
      </c>
      <c r="I38" s="515" t="s">
        <v>844</v>
      </c>
      <c r="J38" s="515" t="s">
        <v>844</v>
      </c>
      <c r="K38" s="515" t="s">
        <v>844</v>
      </c>
      <c r="L38" s="516" t="s">
        <v>844</v>
      </c>
      <c r="M38" s="280" t="s">
        <v>844</v>
      </c>
      <c r="N38" s="283" t="s">
        <v>844</v>
      </c>
      <c r="O38" s="283" t="s">
        <v>844</v>
      </c>
      <c r="P38" s="283" t="s">
        <v>844</v>
      </c>
      <c r="Q38" s="283" t="s">
        <v>844</v>
      </c>
      <c r="R38" s="281" t="s">
        <v>844</v>
      </c>
      <c r="S38" s="282" t="s">
        <v>5</v>
      </c>
      <c r="T38" s="283" t="s">
        <v>5</v>
      </c>
      <c r="U38" s="283" t="s">
        <v>5</v>
      </c>
      <c r="V38" s="283" t="s">
        <v>5</v>
      </c>
      <c r="W38" s="283" t="s">
        <v>5</v>
      </c>
      <c r="X38" s="284" t="s">
        <v>5</v>
      </c>
      <c r="Y38" s="280" t="s">
        <v>5</v>
      </c>
      <c r="Z38" s="283" t="s">
        <v>5</v>
      </c>
      <c r="AA38" s="283" t="s">
        <v>5</v>
      </c>
      <c r="AB38" s="283" t="s">
        <v>5</v>
      </c>
      <c r="AC38" s="283" t="s">
        <v>5</v>
      </c>
      <c r="AD38" s="281" t="s">
        <v>5</v>
      </c>
      <c r="AE38" s="1095" t="s">
        <v>109</v>
      </c>
      <c r="AF38" s="1096"/>
      <c r="AG38" s="1096"/>
      <c r="AH38" s="1096"/>
      <c r="AI38" s="1096"/>
      <c r="AJ38" s="1097"/>
      <c r="AK38" s="340"/>
      <c r="BA38" s="49"/>
      <c r="BB38" s="49"/>
      <c r="BC38" s="49"/>
      <c r="BD38" s="49" t="s">
        <v>452</v>
      </c>
      <c r="BE38" s="49"/>
      <c r="BF38" s="49"/>
      <c r="BG38" s="49"/>
      <c r="BH38" s="49" t="s">
        <v>476</v>
      </c>
      <c r="BI38" s="49"/>
      <c r="BJ38" s="49"/>
      <c r="BK38" s="49"/>
      <c r="BL38" s="49"/>
      <c r="BM38" s="174" t="s">
        <v>504</v>
      </c>
      <c r="BN38" s="49"/>
      <c r="BO38" s="49"/>
      <c r="BP38" s="49"/>
      <c r="BQ38" s="49"/>
      <c r="BR38" s="49"/>
      <c r="BS38" s="49"/>
      <c r="BT38" s="49"/>
      <c r="BU38" s="49" t="s">
        <v>702</v>
      </c>
      <c r="BV38" s="49"/>
      <c r="BW38" s="49"/>
      <c r="BX38" s="49"/>
      <c r="BY38" s="49"/>
      <c r="BZ38" s="49" t="s">
        <v>746</v>
      </c>
      <c r="CA38" s="49"/>
      <c r="CB38" s="49"/>
      <c r="CC38" s="49"/>
      <c r="CD38" s="193" t="s">
        <v>228</v>
      </c>
      <c r="CE38" s="193"/>
      <c r="CF38" s="193" t="s">
        <v>229</v>
      </c>
      <c r="CG38" s="194"/>
      <c r="CH38" s="194"/>
    </row>
    <row r="39" spans="1:86" ht="14.25">
      <c r="A39" s="278" t="s">
        <v>338</v>
      </c>
      <c r="B39" s="279" t="s">
        <v>884</v>
      </c>
      <c r="C39" s="294" t="s">
        <v>20</v>
      </c>
      <c r="D39" s="280" t="s">
        <v>7</v>
      </c>
      <c r="E39" s="276" t="s">
        <v>1051</v>
      </c>
      <c r="F39" s="281" t="s">
        <v>842</v>
      </c>
      <c r="G39" s="291" t="s">
        <v>844</v>
      </c>
      <c r="H39" s="515" t="s">
        <v>844</v>
      </c>
      <c r="I39" s="515" t="s">
        <v>844</v>
      </c>
      <c r="J39" s="515" t="s">
        <v>844</v>
      </c>
      <c r="K39" s="515" t="s">
        <v>844</v>
      </c>
      <c r="L39" s="516" t="s">
        <v>844</v>
      </c>
      <c r="M39" s="280" t="s">
        <v>5</v>
      </c>
      <c r="N39" s="283" t="s">
        <v>5</v>
      </c>
      <c r="O39" s="283" t="s">
        <v>5</v>
      </c>
      <c r="P39" s="283" t="s">
        <v>5</v>
      </c>
      <c r="Q39" s="283" t="s">
        <v>5</v>
      </c>
      <c r="R39" s="281" t="s">
        <v>5</v>
      </c>
      <c r="S39" s="282" t="s">
        <v>5</v>
      </c>
      <c r="T39" s="283" t="s">
        <v>5</v>
      </c>
      <c r="U39" s="283" t="s">
        <v>5</v>
      </c>
      <c r="V39" s="283" t="s">
        <v>5</v>
      </c>
      <c r="W39" s="283" t="s">
        <v>5</v>
      </c>
      <c r="X39" s="284" t="s">
        <v>5</v>
      </c>
      <c r="Y39" s="280" t="s">
        <v>5</v>
      </c>
      <c r="Z39" s="283" t="s">
        <v>5</v>
      </c>
      <c r="AA39" s="283" t="s">
        <v>5</v>
      </c>
      <c r="AB39" s="283" t="s">
        <v>5</v>
      </c>
      <c r="AC39" s="283" t="s">
        <v>5</v>
      </c>
      <c r="AD39" s="281" t="s">
        <v>5</v>
      </c>
      <c r="AE39" s="1095" t="s">
        <v>109</v>
      </c>
      <c r="AF39" s="1096"/>
      <c r="AG39" s="1096"/>
      <c r="AH39" s="1096"/>
      <c r="AI39" s="1096"/>
      <c r="AJ39" s="1097"/>
      <c r="AK39" s="340"/>
      <c r="BA39" s="49"/>
      <c r="BB39" s="49"/>
      <c r="BC39" s="49"/>
      <c r="BD39" s="49" t="s">
        <v>453</v>
      </c>
      <c r="BE39" s="49"/>
      <c r="BF39" s="49"/>
      <c r="BG39" s="49"/>
      <c r="BH39" s="49" t="s">
        <v>477</v>
      </c>
      <c r="BI39" s="49"/>
      <c r="BJ39" s="49"/>
      <c r="BK39" s="49"/>
      <c r="BL39" s="49"/>
      <c r="BM39" s="174" t="s">
        <v>505</v>
      </c>
      <c r="BN39" s="49"/>
      <c r="BO39" s="49"/>
      <c r="BP39" s="49"/>
      <c r="BQ39" s="49"/>
      <c r="BR39" s="49"/>
      <c r="BS39" s="49"/>
      <c r="BT39" s="49"/>
      <c r="BU39" s="49" t="s">
        <v>703</v>
      </c>
      <c r="BV39" s="49"/>
      <c r="BW39" s="49"/>
      <c r="BX39" s="49"/>
      <c r="BY39" s="49"/>
      <c r="BZ39" s="49" t="s">
        <v>737</v>
      </c>
      <c r="CA39" s="49"/>
      <c r="CB39" s="49"/>
      <c r="CC39" s="49"/>
      <c r="CD39" s="193" t="s">
        <v>230</v>
      </c>
      <c r="CE39" s="193"/>
      <c r="CF39" s="193" t="s">
        <v>216</v>
      </c>
      <c r="CG39" s="194"/>
      <c r="CH39" s="194"/>
    </row>
    <row r="40" spans="1:86" ht="12.75">
      <c r="A40" s="475" t="s">
        <v>338</v>
      </c>
      <c r="B40" s="476" t="s">
        <v>580</v>
      </c>
      <c r="C40" s="279" t="s">
        <v>18</v>
      </c>
      <c r="D40" s="280" t="s">
        <v>7</v>
      </c>
      <c r="E40" s="276" t="s">
        <v>849</v>
      </c>
      <c r="F40" s="281" t="s">
        <v>846</v>
      </c>
      <c r="G40" s="285" t="s">
        <v>5</v>
      </c>
      <c r="H40" s="286" t="s">
        <v>5</v>
      </c>
      <c r="I40" s="286" t="s">
        <v>5</v>
      </c>
      <c r="J40" s="286" t="s">
        <v>5</v>
      </c>
      <c r="K40" s="286" t="s">
        <v>5</v>
      </c>
      <c r="L40" s="287" t="s">
        <v>5</v>
      </c>
      <c r="M40" s="288" t="s">
        <v>5</v>
      </c>
      <c r="N40" s="289" t="s">
        <v>5</v>
      </c>
      <c r="O40" s="289" t="s">
        <v>5</v>
      </c>
      <c r="P40" s="289" t="s">
        <v>5</v>
      </c>
      <c r="Q40" s="289" t="s">
        <v>5</v>
      </c>
      <c r="R40" s="290" t="s">
        <v>5</v>
      </c>
      <c r="S40" s="291" t="s">
        <v>5</v>
      </c>
      <c r="T40" s="289" t="s">
        <v>5</v>
      </c>
      <c r="U40" s="289" t="s">
        <v>5</v>
      </c>
      <c r="V40" s="289" t="s">
        <v>5</v>
      </c>
      <c r="W40" s="289" t="s">
        <v>5</v>
      </c>
      <c r="X40" s="292" t="s">
        <v>5</v>
      </c>
      <c r="Y40" s="288" t="s">
        <v>5</v>
      </c>
      <c r="Z40" s="289" t="s">
        <v>5</v>
      </c>
      <c r="AA40" s="289" t="s">
        <v>5</v>
      </c>
      <c r="AB40" s="289" t="s">
        <v>5</v>
      </c>
      <c r="AC40" s="289" t="s">
        <v>5</v>
      </c>
      <c r="AD40" s="290" t="s">
        <v>5</v>
      </c>
      <c r="AE40" s="1095" t="s">
        <v>109</v>
      </c>
      <c r="AF40" s="1096"/>
      <c r="AG40" s="1096"/>
      <c r="AH40" s="1096"/>
      <c r="AI40" s="1096"/>
      <c r="AJ40" s="1097"/>
      <c r="AK40" s="477"/>
      <c r="BA40" s="49"/>
      <c r="BB40" s="49"/>
      <c r="BC40" s="49"/>
      <c r="BD40" s="49"/>
      <c r="BE40" s="49"/>
      <c r="BF40" s="49"/>
      <c r="BG40" s="49"/>
      <c r="BH40" s="49"/>
      <c r="BI40" s="49"/>
      <c r="BJ40" s="49"/>
      <c r="BK40" s="49"/>
      <c r="BL40" s="49"/>
      <c r="BM40" s="174"/>
      <c r="BN40" s="49"/>
      <c r="BO40" s="49"/>
      <c r="BP40" s="49"/>
      <c r="BQ40" s="49"/>
      <c r="BR40" s="49"/>
      <c r="BS40" s="49"/>
      <c r="BT40" s="49"/>
      <c r="BU40" s="49"/>
      <c r="BV40" s="49"/>
      <c r="BW40" s="49"/>
      <c r="BX40" s="49"/>
      <c r="BY40" s="49"/>
      <c r="BZ40" s="49"/>
      <c r="CA40" s="49"/>
      <c r="CB40" s="49"/>
      <c r="CC40" s="49"/>
      <c r="CD40" s="193"/>
      <c r="CE40" s="193"/>
      <c r="CF40" s="193"/>
      <c r="CG40" s="194"/>
      <c r="CH40" s="194"/>
    </row>
    <row r="41" spans="1:86" ht="12.75">
      <c r="A41" s="278" t="s">
        <v>338</v>
      </c>
      <c r="B41" s="279" t="s">
        <v>83</v>
      </c>
      <c r="C41" s="279" t="s">
        <v>18</v>
      </c>
      <c r="D41" s="280" t="s">
        <v>7</v>
      </c>
      <c r="E41" s="276" t="s">
        <v>849</v>
      </c>
      <c r="F41" s="281" t="s">
        <v>846</v>
      </c>
      <c r="G41" s="285" t="s">
        <v>5</v>
      </c>
      <c r="H41" s="286" t="s">
        <v>5</v>
      </c>
      <c r="I41" s="286" t="s">
        <v>5</v>
      </c>
      <c r="J41" s="286" t="s">
        <v>5</v>
      </c>
      <c r="K41" s="286" t="s">
        <v>5</v>
      </c>
      <c r="L41" s="287" t="s">
        <v>5</v>
      </c>
      <c r="M41" s="288" t="s">
        <v>5</v>
      </c>
      <c r="N41" s="289" t="s">
        <v>5</v>
      </c>
      <c r="O41" s="289" t="s">
        <v>5</v>
      </c>
      <c r="P41" s="289" t="s">
        <v>5</v>
      </c>
      <c r="Q41" s="289" t="s">
        <v>5</v>
      </c>
      <c r="R41" s="290" t="s">
        <v>5</v>
      </c>
      <c r="S41" s="291" t="s">
        <v>5</v>
      </c>
      <c r="T41" s="289" t="s">
        <v>5</v>
      </c>
      <c r="U41" s="289" t="s">
        <v>5</v>
      </c>
      <c r="V41" s="289" t="s">
        <v>5</v>
      </c>
      <c r="W41" s="289" t="s">
        <v>5</v>
      </c>
      <c r="X41" s="292" t="s">
        <v>5</v>
      </c>
      <c r="Y41" s="288" t="s">
        <v>5</v>
      </c>
      <c r="Z41" s="289" t="s">
        <v>5</v>
      </c>
      <c r="AA41" s="289" t="s">
        <v>5</v>
      </c>
      <c r="AB41" s="289" t="s">
        <v>5</v>
      </c>
      <c r="AC41" s="289" t="s">
        <v>5</v>
      </c>
      <c r="AD41" s="290" t="s">
        <v>5</v>
      </c>
      <c r="AE41" s="1095" t="s">
        <v>109</v>
      </c>
      <c r="AF41" s="1096"/>
      <c r="AG41" s="1096"/>
      <c r="AH41" s="1096"/>
      <c r="AI41" s="1096"/>
      <c r="AJ41" s="1097"/>
      <c r="AK41" s="340"/>
      <c r="BA41" s="175" t="s">
        <v>432</v>
      </c>
      <c r="BB41" s="49"/>
      <c r="BC41" s="49"/>
      <c r="BD41" s="49" t="s">
        <v>183</v>
      </c>
      <c r="BE41" s="49"/>
      <c r="BF41" s="49"/>
      <c r="BG41" s="49"/>
      <c r="BH41" s="49" t="s">
        <v>283</v>
      </c>
      <c r="BI41" s="49"/>
      <c r="BJ41" s="49"/>
      <c r="BK41" s="49"/>
      <c r="BL41" s="49"/>
      <c r="BM41" s="174" t="s">
        <v>506</v>
      </c>
      <c r="BN41" s="49"/>
      <c r="BO41" s="49"/>
      <c r="BP41" s="49"/>
      <c r="BQ41" s="49"/>
      <c r="BR41" s="49"/>
      <c r="BS41" s="49"/>
      <c r="BT41" s="49"/>
      <c r="BU41" s="49" t="s">
        <v>720</v>
      </c>
      <c r="BV41" s="49"/>
      <c r="BW41" s="49"/>
      <c r="BX41" s="49"/>
      <c r="BY41" s="49"/>
      <c r="BZ41" s="49" t="s">
        <v>183</v>
      </c>
      <c r="CA41" s="49"/>
      <c r="CB41" s="49"/>
      <c r="CC41" s="49"/>
      <c r="CD41" s="193" t="s">
        <v>231</v>
      </c>
      <c r="CE41" s="193"/>
      <c r="CF41" s="193" t="s">
        <v>214</v>
      </c>
      <c r="CG41" s="194"/>
      <c r="CH41" s="194"/>
    </row>
    <row r="42" spans="1:86" ht="12.75">
      <c r="A42" s="278" t="s">
        <v>338</v>
      </c>
      <c r="B42" s="279" t="s">
        <v>885</v>
      </c>
      <c r="C42" s="294" t="s">
        <v>20</v>
      </c>
      <c r="D42" s="280" t="s">
        <v>7</v>
      </c>
      <c r="E42" s="276" t="s">
        <v>108</v>
      </c>
      <c r="F42" s="281" t="s">
        <v>842</v>
      </c>
      <c r="G42" s="282" t="s">
        <v>5</v>
      </c>
      <c r="H42" s="518" t="s">
        <v>5</v>
      </c>
      <c r="I42" s="518" t="s">
        <v>5</v>
      </c>
      <c r="J42" s="518" t="s">
        <v>5</v>
      </c>
      <c r="K42" s="518" t="s">
        <v>5</v>
      </c>
      <c r="L42" s="519" t="s">
        <v>5</v>
      </c>
      <c r="M42" s="280" t="s">
        <v>5</v>
      </c>
      <c r="N42" s="283" t="s">
        <v>5</v>
      </c>
      <c r="O42" s="283" t="s">
        <v>5</v>
      </c>
      <c r="P42" s="283" t="s">
        <v>5</v>
      </c>
      <c r="Q42" s="283" t="s">
        <v>5</v>
      </c>
      <c r="R42" s="281" t="s">
        <v>5</v>
      </c>
      <c r="S42" s="282" t="s">
        <v>5</v>
      </c>
      <c r="T42" s="283" t="s">
        <v>5</v>
      </c>
      <c r="U42" s="283" t="s">
        <v>5</v>
      </c>
      <c r="V42" s="283" t="s">
        <v>5</v>
      </c>
      <c r="W42" s="283" t="s">
        <v>5</v>
      </c>
      <c r="X42" s="284" t="s">
        <v>5</v>
      </c>
      <c r="Y42" s="280" t="s">
        <v>5</v>
      </c>
      <c r="Z42" s="283" t="s">
        <v>5</v>
      </c>
      <c r="AA42" s="283" t="s">
        <v>5</v>
      </c>
      <c r="AB42" s="283" t="s">
        <v>5</v>
      </c>
      <c r="AC42" s="283" t="s">
        <v>5</v>
      </c>
      <c r="AD42" s="281" t="s">
        <v>5</v>
      </c>
      <c r="AE42" s="1095" t="s">
        <v>109</v>
      </c>
      <c r="AF42" s="1096"/>
      <c r="AG42" s="1096"/>
      <c r="AH42" s="1096"/>
      <c r="AI42" s="1096"/>
      <c r="AJ42" s="1097"/>
      <c r="AK42" s="340"/>
      <c r="BA42" s="49" t="s">
        <v>18</v>
      </c>
      <c r="BB42" s="49"/>
      <c r="BC42" s="49"/>
      <c r="BD42" s="49" t="s">
        <v>444</v>
      </c>
      <c r="BE42" s="49"/>
      <c r="BF42" s="49"/>
      <c r="BG42" s="49"/>
      <c r="BH42" s="49"/>
      <c r="BI42" s="49"/>
      <c r="BJ42" s="49"/>
      <c r="BK42" s="49"/>
      <c r="BL42" s="49"/>
      <c r="BM42" s="174" t="s">
        <v>507</v>
      </c>
      <c r="BN42" s="49"/>
      <c r="BO42" s="49"/>
      <c r="BP42" s="49"/>
      <c r="BQ42" s="49"/>
      <c r="BR42" s="49"/>
      <c r="BS42" s="49"/>
      <c r="BT42" s="49"/>
      <c r="BU42" s="49" t="s">
        <v>704</v>
      </c>
      <c r="BV42" s="49"/>
      <c r="BW42" s="49"/>
      <c r="BX42" s="49"/>
      <c r="BY42" s="49"/>
      <c r="BZ42" s="49" t="s">
        <v>745</v>
      </c>
      <c r="CA42" s="49"/>
      <c r="CB42" s="49"/>
      <c r="CC42" s="49"/>
      <c r="CD42" s="193" t="s">
        <v>232</v>
      </c>
      <c r="CE42" s="193"/>
      <c r="CF42" s="193" t="s">
        <v>233</v>
      </c>
      <c r="CG42" s="194"/>
      <c r="CH42" s="194"/>
    </row>
    <row r="43" spans="1:86" ht="12.75">
      <c r="A43" s="278" t="s">
        <v>338</v>
      </c>
      <c r="B43" s="279" t="s">
        <v>885</v>
      </c>
      <c r="C43" s="294" t="s">
        <v>20</v>
      </c>
      <c r="D43" s="280" t="s">
        <v>7</v>
      </c>
      <c r="E43" s="276" t="s">
        <v>827</v>
      </c>
      <c r="F43" s="281" t="s">
        <v>842</v>
      </c>
      <c r="G43" s="282" t="s">
        <v>5</v>
      </c>
      <c r="H43" s="518" t="s">
        <v>5</v>
      </c>
      <c r="I43" s="518" t="s">
        <v>5</v>
      </c>
      <c r="J43" s="518" t="s">
        <v>5</v>
      </c>
      <c r="K43" s="518" t="s">
        <v>5</v>
      </c>
      <c r="L43" s="519" t="s">
        <v>5</v>
      </c>
      <c r="M43" s="280" t="s">
        <v>5</v>
      </c>
      <c r="N43" s="283" t="s">
        <v>5</v>
      </c>
      <c r="O43" s="283" t="s">
        <v>5</v>
      </c>
      <c r="P43" s="283" t="s">
        <v>5</v>
      </c>
      <c r="Q43" s="283" t="s">
        <v>5</v>
      </c>
      <c r="R43" s="281" t="s">
        <v>5</v>
      </c>
      <c r="S43" s="282" t="s">
        <v>5</v>
      </c>
      <c r="T43" s="283" t="s">
        <v>5</v>
      </c>
      <c r="U43" s="283" t="s">
        <v>5</v>
      </c>
      <c r="V43" s="283" t="s">
        <v>5</v>
      </c>
      <c r="W43" s="283" t="s">
        <v>5</v>
      </c>
      <c r="X43" s="284" t="s">
        <v>5</v>
      </c>
      <c r="Y43" s="280" t="s">
        <v>5</v>
      </c>
      <c r="Z43" s="283" t="s">
        <v>5</v>
      </c>
      <c r="AA43" s="283" t="s">
        <v>5</v>
      </c>
      <c r="AB43" s="283" t="s">
        <v>5</v>
      </c>
      <c r="AC43" s="283" t="s">
        <v>5</v>
      </c>
      <c r="AD43" s="281" t="s">
        <v>5</v>
      </c>
      <c r="AE43" s="1095" t="s">
        <v>109</v>
      </c>
      <c r="AF43" s="1096"/>
      <c r="AG43" s="1096"/>
      <c r="AH43" s="1096"/>
      <c r="AI43" s="1096"/>
      <c r="AJ43" s="1097"/>
      <c r="AK43" s="340"/>
      <c r="BA43" s="49" t="s">
        <v>20</v>
      </c>
      <c r="BB43" s="49"/>
      <c r="BC43" s="49"/>
      <c r="BD43" s="49" t="s">
        <v>454</v>
      </c>
      <c r="BE43" s="49"/>
      <c r="BF43" s="49"/>
      <c r="BG43" s="49"/>
      <c r="BH43" s="49"/>
      <c r="BI43" s="49"/>
      <c r="BJ43" s="49"/>
      <c r="BK43" s="49"/>
      <c r="BL43" s="49"/>
      <c r="BM43" s="174" t="s">
        <v>508</v>
      </c>
      <c r="BN43" s="49"/>
      <c r="BO43" s="49"/>
      <c r="BP43" s="49"/>
      <c r="BQ43" s="49"/>
      <c r="BR43" s="49"/>
      <c r="BS43" s="49"/>
      <c r="BT43" s="49"/>
      <c r="BU43" s="49" t="s">
        <v>721</v>
      </c>
      <c r="BV43" s="49"/>
      <c r="BW43" s="49"/>
      <c r="BX43" s="49"/>
      <c r="BY43" s="49"/>
      <c r="BZ43" s="49" t="s">
        <v>194</v>
      </c>
      <c r="CA43" s="49"/>
      <c r="CB43" s="49"/>
      <c r="CC43" s="49"/>
      <c r="CD43" s="193" t="s">
        <v>234</v>
      </c>
      <c r="CE43" s="193"/>
      <c r="CF43" s="193" t="s">
        <v>215</v>
      </c>
      <c r="CG43" s="194"/>
      <c r="CH43" s="194"/>
    </row>
    <row r="44" spans="1:86" ht="12.75">
      <c r="A44" s="278" t="s">
        <v>338</v>
      </c>
      <c r="B44" s="279" t="s">
        <v>886</v>
      </c>
      <c r="C44" s="294" t="s">
        <v>20</v>
      </c>
      <c r="D44" s="280" t="s">
        <v>7</v>
      </c>
      <c r="E44" s="276" t="s">
        <v>887</v>
      </c>
      <c r="F44" s="281" t="s">
        <v>842</v>
      </c>
      <c r="G44" s="282" t="s">
        <v>5</v>
      </c>
      <c r="H44" s="518" t="s">
        <v>5</v>
      </c>
      <c r="I44" s="518" t="s">
        <v>5</v>
      </c>
      <c r="J44" s="518" t="s">
        <v>5</v>
      </c>
      <c r="K44" s="518" t="s">
        <v>5</v>
      </c>
      <c r="L44" s="519" t="s">
        <v>5</v>
      </c>
      <c r="M44" s="280" t="s">
        <v>5</v>
      </c>
      <c r="N44" s="283" t="s">
        <v>5</v>
      </c>
      <c r="O44" s="283" t="s">
        <v>5</v>
      </c>
      <c r="P44" s="283" t="s">
        <v>5</v>
      </c>
      <c r="Q44" s="283" t="s">
        <v>5</v>
      </c>
      <c r="R44" s="281" t="s">
        <v>5</v>
      </c>
      <c r="S44" s="282" t="s">
        <v>5</v>
      </c>
      <c r="T44" s="283" t="s">
        <v>5</v>
      </c>
      <c r="U44" s="283" t="s">
        <v>5</v>
      </c>
      <c r="V44" s="283" t="s">
        <v>5</v>
      </c>
      <c r="W44" s="283" t="s">
        <v>5</v>
      </c>
      <c r="X44" s="284" t="s">
        <v>5</v>
      </c>
      <c r="Y44" s="280" t="s">
        <v>5</v>
      </c>
      <c r="Z44" s="283" t="s">
        <v>5</v>
      </c>
      <c r="AA44" s="283" t="s">
        <v>5</v>
      </c>
      <c r="AB44" s="283" t="s">
        <v>5</v>
      </c>
      <c r="AC44" s="283" t="s">
        <v>5</v>
      </c>
      <c r="AD44" s="281" t="s">
        <v>5</v>
      </c>
      <c r="AE44" s="1095" t="s">
        <v>109</v>
      </c>
      <c r="AF44" s="1096"/>
      <c r="AG44" s="1096"/>
      <c r="AH44" s="1096"/>
      <c r="AI44" s="1096"/>
      <c r="AJ44" s="1097"/>
      <c r="AK44" s="340"/>
      <c r="BA44" s="49" t="s">
        <v>22</v>
      </c>
      <c r="BB44" s="49"/>
      <c r="BC44" s="49"/>
      <c r="BD44" s="49" t="s">
        <v>455</v>
      </c>
      <c r="BE44" s="49"/>
      <c r="BF44" s="49"/>
      <c r="BG44" s="49"/>
      <c r="BH44" s="175" t="s">
        <v>650</v>
      </c>
      <c r="BI44" s="49"/>
      <c r="BJ44" s="49"/>
      <c r="BK44" s="49"/>
      <c r="BL44" s="49"/>
      <c r="BM44" s="174" t="s">
        <v>509</v>
      </c>
      <c r="BN44" s="49"/>
      <c r="BO44" s="49"/>
      <c r="BP44" s="49"/>
      <c r="BQ44" s="49"/>
      <c r="BR44" s="49"/>
      <c r="BS44" s="49"/>
      <c r="BT44" s="49"/>
      <c r="BU44" s="49" t="s">
        <v>705</v>
      </c>
      <c r="BV44" s="49"/>
      <c r="BW44" s="49"/>
      <c r="BX44" s="49"/>
      <c r="BY44" s="49"/>
      <c r="BZ44" s="49" t="s">
        <v>730</v>
      </c>
      <c r="CA44" s="49"/>
      <c r="CB44" s="49"/>
      <c r="CC44" s="49"/>
      <c r="CD44" s="193" t="s">
        <v>235</v>
      </c>
      <c r="CE44" s="193"/>
      <c r="CF44" s="193"/>
      <c r="CG44" s="194"/>
      <c r="CH44" s="194"/>
    </row>
    <row r="45" spans="1:86" ht="12.75">
      <c r="A45" s="278" t="s">
        <v>1198</v>
      </c>
      <c r="B45" s="279" t="s">
        <v>888</v>
      </c>
      <c r="C45" s="294" t="s">
        <v>20</v>
      </c>
      <c r="D45" s="280" t="s">
        <v>7</v>
      </c>
      <c r="E45" s="276" t="s">
        <v>827</v>
      </c>
      <c r="F45" s="281" t="s">
        <v>846</v>
      </c>
      <c r="G45" s="285" t="s">
        <v>5</v>
      </c>
      <c r="H45" s="286" t="s">
        <v>5</v>
      </c>
      <c r="I45" s="286" t="s">
        <v>5</v>
      </c>
      <c r="J45" s="286" t="s">
        <v>5</v>
      </c>
      <c r="K45" s="286" t="s">
        <v>5</v>
      </c>
      <c r="L45" s="287" t="s">
        <v>5</v>
      </c>
      <c r="M45" s="288" t="s">
        <v>5</v>
      </c>
      <c r="N45" s="515" t="s">
        <v>5</v>
      </c>
      <c r="O45" s="515" t="s">
        <v>5</v>
      </c>
      <c r="P45" s="515" t="s">
        <v>5</v>
      </c>
      <c r="Q45" s="515" t="s">
        <v>5</v>
      </c>
      <c r="R45" s="290" t="s">
        <v>5</v>
      </c>
      <c r="S45" s="291" t="s">
        <v>5</v>
      </c>
      <c r="T45" s="515" t="s">
        <v>5</v>
      </c>
      <c r="U45" s="515" t="s">
        <v>5</v>
      </c>
      <c r="V45" s="515" t="s">
        <v>5</v>
      </c>
      <c r="W45" s="515" t="s">
        <v>5</v>
      </c>
      <c r="X45" s="516" t="s">
        <v>5</v>
      </c>
      <c r="Y45" s="288" t="s">
        <v>5</v>
      </c>
      <c r="Z45" s="515" t="s">
        <v>5</v>
      </c>
      <c r="AA45" s="515" t="s">
        <v>5</v>
      </c>
      <c r="AB45" s="515" t="s">
        <v>5</v>
      </c>
      <c r="AC45" s="515" t="s">
        <v>5</v>
      </c>
      <c r="AD45" s="290" t="s">
        <v>5</v>
      </c>
      <c r="AE45" s="1095" t="s">
        <v>109</v>
      </c>
      <c r="AF45" s="1096"/>
      <c r="AG45" s="1096"/>
      <c r="AH45" s="1096"/>
      <c r="AI45" s="1096"/>
      <c r="AJ45" s="1097"/>
      <c r="AK45" s="340"/>
      <c r="BA45" s="49" t="s">
        <v>24</v>
      </c>
      <c r="BB45" s="49"/>
      <c r="BC45" s="49"/>
      <c r="BD45" s="49" t="s">
        <v>457</v>
      </c>
      <c r="BE45" s="49"/>
      <c r="BF45" s="49"/>
      <c r="BG45" s="49"/>
      <c r="BH45" s="49" t="s">
        <v>757</v>
      </c>
      <c r="BI45" s="49"/>
      <c r="BJ45" s="49"/>
      <c r="BK45" s="49"/>
      <c r="BL45" s="49"/>
      <c r="BM45" s="174" t="s">
        <v>510</v>
      </c>
      <c r="BN45" s="49"/>
      <c r="BO45" s="49"/>
      <c r="BP45" s="49"/>
      <c r="BQ45" s="49"/>
      <c r="BR45" s="49"/>
      <c r="BS45" s="49"/>
      <c r="BT45" s="49"/>
      <c r="BU45" s="49" t="s">
        <v>722</v>
      </c>
      <c r="BV45" s="49"/>
      <c r="BW45" s="49"/>
      <c r="BX45" s="49"/>
      <c r="BY45" s="49"/>
      <c r="BZ45" s="49" t="s">
        <v>740</v>
      </c>
      <c r="CA45" s="49"/>
      <c r="CB45" s="49"/>
      <c r="CC45" s="49"/>
      <c r="CD45" s="193" t="s">
        <v>236</v>
      </c>
      <c r="CE45" s="193"/>
      <c r="CF45" s="193"/>
      <c r="CG45" s="194"/>
      <c r="CH45" s="194"/>
    </row>
    <row r="46" spans="1:86" ht="12.75">
      <c r="A46" s="278" t="s">
        <v>338</v>
      </c>
      <c r="B46" s="279" t="s">
        <v>888</v>
      </c>
      <c r="C46" s="294" t="s">
        <v>20</v>
      </c>
      <c r="D46" s="280" t="s">
        <v>7</v>
      </c>
      <c r="E46" s="276" t="s">
        <v>63</v>
      </c>
      <c r="F46" s="281" t="s">
        <v>846</v>
      </c>
      <c r="G46" s="285" t="s">
        <v>5</v>
      </c>
      <c r="H46" s="286" t="s">
        <v>5</v>
      </c>
      <c r="I46" s="286" t="s">
        <v>5</v>
      </c>
      <c r="J46" s="286" t="s">
        <v>5</v>
      </c>
      <c r="K46" s="286" t="s">
        <v>5</v>
      </c>
      <c r="L46" s="287" t="s">
        <v>5</v>
      </c>
      <c r="M46" s="288" t="s">
        <v>5</v>
      </c>
      <c r="N46" s="515" t="s">
        <v>5</v>
      </c>
      <c r="O46" s="515" t="s">
        <v>5</v>
      </c>
      <c r="P46" s="515" t="s">
        <v>5</v>
      </c>
      <c r="Q46" s="515" t="s">
        <v>5</v>
      </c>
      <c r="R46" s="290" t="s">
        <v>5</v>
      </c>
      <c r="S46" s="291" t="s">
        <v>5</v>
      </c>
      <c r="T46" s="515" t="s">
        <v>5</v>
      </c>
      <c r="U46" s="515" t="s">
        <v>5</v>
      </c>
      <c r="V46" s="515" t="s">
        <v>5</v>
      </c>
      <c r="W46" s="515" t="s">
        <v>5</v>
      </c>
      <c r="X46" s="516" t="s">
        <v>5</v>
      </c>
      <c r="Y46" s="288" t="s">
        <v>5</v>
      </c>
      <c r="Z46" s="515" t="s">
        <v>5</v>
      </c>
      <c r="AA46" s="515" t="s">
        <v>5</v>
      </c>
      <c r="AB46" s="515" t="s">
        <v>5</v>
      </c>
      <c r="AC46" s="515" t="s">
        <v>5</v>
      </c>
      <c r="AD46" s="290" t="s">
        <v>5</v>
      </c>
      <c r="AE46" s="1095" t="s">
        <v>109</v>
      </c>
      <c r="AF46" s="1096"/>
      <c r="AG46" s="1096"/>
      <c r="AH46" s="1096"/>
      <c r="AI46" s="1096"/>
      <c r="AJ46" s="1097"/>
      <c r="AK46" s="340"/>
      <c r="BA46" s="49" t="s">
        <v>421</v>
      </c>
      <c r="BB46" s="49"/>
      <c r="BC46" s="49"/>
      <c r="BD46" s="49" t="s">
        <v>456</v>
      </c>
      <c r="BE46" s="49"/>
      <c r="BF46" s="49"/>
      <c r="BG46" s="49"/>
      <c r="BH46" s="49" t="s">
        <v>651</v>
      </c>
      <c r="BI46" s="49"/>
      <c r="BJ46" s="49"/>
      <c r="BK46" s="49"/>
      <c r="BL46" s="49"/>
      <c r="BM46" s="174" t="s">
        <v>511</v>
      </c>
      <c r="BN46" s="49"/>
      <c r="BO46" s="49"/>
      <c r="BP46" s="49"/>
      <c r="BQ46" s="49"/>
      <c r="BR46" s="49"/>
      <c r="BS46" s="49"/>
      <c r="BT46" s="49"/>
      <c r="BU46" s="49" t="s">
        <v>706</v>
      </c>
      <c r="BV46" s="49"/>
      <c r="BW46" s="49"/>
      <c r="BX46" s="49"/>
      <c r="BY46" s="49"/>
      <c r="BZ46" s="49" t="s">
        <v>731</v>
      </c>
      <c r="CA46" s="49"/>
      <c r="CB46" s="49"/>
      <c r="CC46" s="49"/>
      <c r="CD46" s="193" t="s">
        <v>237</v>
      </c>
      <c r="CE46" s="193"/>
      <c r="CF46" s="193"/>
      <c r="CG46" s="194"/>
      <c r="CH46" s="194"/>
    </row>
    <row r="47" spans="1:86" ht="12.75">
      <c r="A47" s="278" t="s">
        <v>338</v>
      </c>
      <c r="B47" s="300" t="s">
        <v>889</v>
      </c>
      <c r="C47" s="294" t="s">
        <v>20</v>
      </c>
      <c r="D47" s="280" t="s">
        <v>7</v>
      </c>
      <c r="E47" s="531" t="s">
        <v>108</v>
      </c>
      <c r="F47" s="534" t="s">
        <v>842</v>
      </c>
      <c r="G47" s="291" t="s">
        <v>844</v>
      </c>
      <c r="H47" s="515" t="s">
        <v>844</v>
      </c>
      <c r="I47" s="515" t="s">
        <v>844</v>
      </c>
      <c r="J47" s="515" t="s">
        <v>844</v>
      </c>
      <c r="K47" s="515" t="s">
        <v>844</v>
      </c>
      <c r="L47" s="516" t="s">
        <v>844</v>
      </c>
      <c r="M47" s="280" t="s">
        <v>844</v>
      </c>
      <c r="N47" s="283" t="s">
        <v>844</v>
      </c>
      <c r="O47" s="283" t="s">
        <v>844</v>
      </c>
      <c r="P47" s="283" t="s">
        <v>844</v>
      </c>
      <c r="Q47" s="283" t="s">
        <v>844</v>
      </c>
      <c r="R47" s="281" t="s">
        <v>844</v>
      </c>
      <c r="S47" s="291" t="s">
        <v>5</v>
      </c>
      <c r="T47" s="515" t="s">
        <v>5</v>
      </c>
      <c r="U47" s="515" t="s">
        <v>5</v>
      </c>
      <c r="V47" s="515" t="s">
        <v>5</v>
      </c>
      <c r="W47" s="515" t="s">
        <v>5</v>
      </c>
      <c r="X47" s="516" t="s">
        <v>5</v>
      </c>
      <c r="Y47" s="280" t="s">
        <v>844</v>
      </c>
      <c r="Z47" s="283" t="s">
        <v>844</v>
      </c>
      <c r="AA47" s="283" t="s">
        <v>844</v>
      </c>
      <c r="AB47" s="283" t="s">
        <v>844</v>
      </c>
      <c r="AC47" s="283" t="s">
        <v>844</v>
      </c>
      <c r="AD47" s="281" t="s">
        <v>844</v>
      </c>
      <c r="AE47" s="1095" t="s">
        <v>109</v>
      </c>
      <c r="AF47" s="1096"/>
      <c r="AG47" s="1096"/>
      <c r="AH47" s="1096"/>
      <c r="AI47" s="1096"/>
      <c r="AJ47" s="1097"/>
      <c r="AK47" s="340"/>
      <c r="BA47" s="49"/>
      <c r="BB47" s="49"/>
      <c r="BC47" s="49"/>
      <c r="BD47" s="49" t="s">
        <v>458</v>
      </c>
      <c r="BE47" s="49"/>
      <c r="BF47" s="49"/>
      <c r="BG47" s="49"/>
      <c r="BH47" s="49" t="s">
        <v>652</v>
      </c>
      <c r="BI47" s="49"/>
      <c r="BJ47" s="49"/>
      <c r="BK47" s="49"/>
      <c r="BL47" s="49"/>
      <c r="BM47" s="174" t="s">
        <v>512</v>
      </c>
      <c r="BN47" s="49"/>
      <c r="BO47" s="49"/>
      <c r="BP47" s="49"/>
      <c r="BQ47" s="49"/>
      <c r="BR47" s="49"/>
      <c r="BS47" s="49"/>
      <c r="BT47" s="49"/>
      <c r="BU47" s="49" t="s">
        <v>723</v>
      </c>
      <c r="BV47" s="49"/>
      <c r="BW47" s="49"/>
      <c r="BX47" s="49"/>
      <c r="BY47" s="49"/>
      <c r="BZ47" s="49" t="s">
        <v>732</v>
      </c>
      <c r="CA47" s="49"/>
      <c r="CB47" s="49"/>
      <c r="CC47" s="49"/>
      <c r="CD47" s="193" t="s">
        <v>238</v>
      </c>
      <c r="CE47" s="193"/>
      <c r="CF47" s="193"/>
      <c r="CG47" s="194"/>
      <c r="CH47" s="194"/>
    </row>
    <row r="48" spans="1:86" ht="12.75">
      <c r="A48" s="476" t="s">
        <v>338</v>
      </c>
      <c r="B48" s="528" t="s">
        <v>592</v>
      </c>
      <c r="C48" s="294" t="s">
        <v>20</v>
      </c>
      <c r="D48" s="280" t="s">
        <v>7</v>
      </c>
      <c r="E48" s="531" t="s">
        <v>827</v>
      </c>
      <c r="F48" s="534" t="s">
        <v>842</v>
      </c>
      <c r="G48" s="291" t="s">
        <v>844</v>
      </c>
      <c r="H48" s="515" t="s">
        <v>844</v>
      </c>
      <c r="I48" s="515" t="s">
        <v>844</v>
      </c>
      <c r="J48" s="515" t="s">
        <v>844</v>
      </c>
      <c r="K48" s="515" t="s">
        <v>844</v>
      </c>
      <c r="L48" s="516" t="s">
        <v>844</v>
      </c>
      <c r="M48" s="280" t="s">
        <v>844</v>
      </c>
      <c r="N48" s="518" t="s">
        <v>844</v>
      </c>
      <c r="O48" s="518" t="s">
        <v>844</v>
      </c>
      <c r="P48" s="518" t="s">
        <v>844</v>
      </c>
      <c r="Q48" s="518" t="s">
        <v>844</v>
      </c>
      <c r="R48" s="281" t="s">
        <v>844</v>
      </c>
      <c r="S48" s="291" t="s">
        <v>5</v>
      </c>
      <c r="T48" s="289" t="s">
        <v>5</v>
      </c>
      <c r="U48" s="289" t="s">
        <v>5</v>
      </c>
      <c r="V48" s="289" t="s">
        <v>5</v>
      </c>
      <c r="W48" s="289" t="s">
        <v>5</v>
      </c>
      <c r="X48" s="292" t="s">
        <v>5</v>
      </c>
      <c r="Y48" s="280" t="s">
        <v>844</v>
      </c>
      <c r="Z48" s="518" t="s">
        <v>844</v>
      </c>
      <c r="AA48" s="518" t="s">
        <v>844</v>
      </c>
      <c r="AB48" s="518" t="s">
        <v>844</v>
      </c>
      <c r="AC48" s="518" t="s">
        <v>844</v>
      </c>
      <c r="AD48" s="281" t="s">
        <v>844</v>
      </c>
      <c r="AE48" s="1095" t="s">
        <v>109</v>
      </c>
      <c r="AF48" s="1096"/>
      <c r="AG48" s="1096"/>
      <c r="AH48" s="1096"/>
      <c r="AI48" s="1096"/>
      <c r="AJ48" s="1097"/>
      <c r="AK48" s="477"/>
      <c r="BA48" s="49"/>
      <c r="BB48" s="49"/>
      <c r="BC48" s="49"/>
      <c r="BD48" s="49"/>
      <c r="BE48" s="49"/>
      <c r="BF48" s="49"/>
      <c r="BG48" s="49"/>
      <c r="BH48" s="49"/>
      <c r="BI48" s="49"/>
      <c r="BJ48" s="49"/>
      <c r="BK48" s="49"/>
      <c r="BL48" s="49"/>
      <c r="BM48" s="174"/>
      <c r="BN48" s="49"/>
      <c r="BO48" s="49"/>
      <c r="BP48" s="49"/>
      <c r="BQ48" s="49"/>
      <c r="BR48" s="49"/>
      <c r="BS48" s="49"/>
      <c r="BT48" s="49"/>
      <c r="BU48" s="49"/>
      <c r="BV48" s="49"/>
      <c r="BW48" s="49"/>
      <c r="BX48" s="49"/>
      <c r="BY48" s="49"/>
      <c r="BZ48" s="49"/>
      <c r="CA48" s="49"/>
      <c r="CB48" s="49"/>
      <c r="CC48" s="49"/>
      <c r="CD48" s="193"/>
      <c r="CE48" s="193"/>
      <c r="CF48" s="193"/>
      <c r="CG48" s="194"/>
      <c r="CH48" s="194"/>
    </row>
    <row r="49" spans="1:86" ht="12.75">
      <c r="A49" s="476" t="s">
        <v>338</v>
      </c>
      <c r="B49" s="528" t="s">
        <v>592</v>
      </c>
      <c r="C49" s="294" t="s">
        <v>20</v>
      </c>
      <c r="D49" s="280" t="s">
        <v>7</v>
      </c>
      <c r="E49" s="531" t="s">
        <v>108</v>
      </c>
      <c r="F49" s="534" t="s">
        <v>842</v>
      </c>
      <c r="G49" s="291" t="s">
        <v>844</v>
      </c>
      <c r="H49" s="515" t="s">
        <v>844</v>
      </c>
      <c r="I49" s="515" t="s">
        <v>844</v>
      </c>
      <c r="J49" s="515" t="s">
        <v>844</v>
      </c>
      <c r="K49" s="515" t="s">
        <v>844</v>
      </c>
      <c r="L49" s="516" t="s">
        <v>844</v>
      </c>
      <c r="M49" s="280" t="s">
        <v>844</v>
      </c>
      <c r="N49" s="518" t="s">
        <v>844</v>
      </c>
      <c r="O49" s="518" t="s">
        <v>844</v>
      </c>
      <c r="P49" s="518" t="s">
        <v>844</v>
      </c>
      <c r="Q49" s="518" t="s">
        <v>844</v>
      </c>
      <c r="R49" s="281" t="s">
        <v>844</v>
      </c>
      <c r="S49" s="291" t="s">
        <v>5</v>
      </c>
      <c r="T49" s="289" t="s">
        <v>5</v>
      </c>
      <c r="U49" s="289" t="s">
        <v>5</v>
      </c>
      <c r="V49" s="289" t="s">
        <v>5</v>
      </c>
      <c r="W49" s="289" t="s">
        <v>5</v>
      </c>
      <c r="X49" s="292" t="s">
        <v>5</v>
      </c>
      <c r="Y49" s="280" t="s">
        <v>844</v>
      </c>
      <c r="Z49" s="518" t="s">
        <v>844</v>
      </c>
      <c r="AA49" s="518" t="s">
        <v>844</v>
      </c>
      <c r="AB49" s="518" t="s">
        <v>844</v>
      </c>
      <c r="AC49" s="518" t="s">
        <v>844</v>
      </c>
      <c r="AD49" s="281" t="s">
        <v>844</v>
      </c>
      <c r="AE49" s="1095" t="s">
        <v>109</v>
      </c>
      <c r="AF49" s="1096"/>
      <c r="AG49" s="1096"/>
      <c r="AH49" s="1096"/>
      <c r="AI49" s="1096"/>
      <c r="AJ49" s="1097"/>
      <c r="AK49" s="340"/>
      <c r="BA49" s="49"/>
      <c r="BB49" s="49"/>
      <c r="BC49" s="49"/>
      <c r="BD49" s="49" t="s">
        <v>459</v>
      </c>
      <c r="BE49" s="49"/>
      <c r="BF49" s="49"/>
      <c r="BG49" s="49"/>
      <c r="BH49" s="49" t="s">
        <v>653</v>
      </c>
      <c r="BI49" s="49"/>
      <c r="BJ49" s="49"/>
      <c r="BK49" s="49"/>
      <c r="BL49" s="49"/>
      <c r="BM49" s="174" t="s">
        <v>513</v>
      </c>
      <c r="BN49" s="49"/>
      <c r="BO49" s="49"/>
      <c r="BP49" s="49"/>
      <c r="BQ49" s="49"/>
      <c r="BR49" s="49"/>
      <c r="BS49" s="49"/>
      <c r="BT49" s="49"/>
      <c r="BU49" s="49" t="s">
        <v>724</v>
      </c>
      <c r="BV49" s="49"/>
      <c r="BW49" s="49"/>
      <c r="BX49" s="49"/>
      <c r="BY49" s="49"/>
      <c r="BZ49" s="49" t="s">
        <v>743</v>
      </c>
      <c r="CA49" s="49"/>
      <c r="CB49" s="49"/>
      <c r="CC49" s="49"/>
      <c r="CD49" s="193" t="s">
        <v>239</v>
      </c>
      <c r="CE49" s="193"/>
      <c r="CF49" s="193"/>
      <c r="CG49" s="194"/>
      <c r="CH49" s="194"/>
    </row>
    <row r="50" spans="1:86" ht="12.75">
      <c r="A50" s="476" t="s">
        <v>1198</v>
      </c>
      <c r="B50" s="485" t="s">
        <v>595</v>
      </c>
      <c r="C50" s="294" t="s">
        <v>20</v>
      </c>
      <c r="D50" s="280" t="s">
        <v>7</v>
      </c>
      <c r="E50" s="484" t="s">
        <v>108</v>
      </c>
      <c r="F50" s="484" t="s">
        <v>842</v>
      </c>
      <c r="G50" s="291" t="s">
        <v>844</v>
      </c>
      <c r="H50" s="289" t="s">
        <v>844</v>
      </c>
      <c r="I50" s="289" t="s">
        <v>844</v>
      </c>
      <c r="J50" s="289" t="s">
        <v>844</v>
      </c>
      <c r="K50" s="289" t="s">
        <v>844</v>
      </c>
      <c r="L50" s="292" t="s">
        <v>844</v>
      </c>
      <c r="M50" s="280" t="s">
        <v>844</v>
      </c>
      <c r="N50" s="283" t="s">
        <v>844</v>
      </c>
      <c r="O50" s="283" t="s">
        <v>844</v>
      </c>
      <c r="P50" s="283" t="s">
        <v>844</v>
      </c>
      <c r="Q50" s="283" t="s">
        <v>844</v>
      </c>
      <c r="R50" s="281" t="s">
        <v>844</v>
      </c>
      <c r="S50" s="291" t="s">
        <v>5</v>
      </c>
      <c r="T50" s="289" t="s">
        <v>5</v>
      </c>
      <c r="U50" s="289" t="s">
        <v>5</v>
      </c>
      <c r="V50" s="289" t="s">
        <v>5</v>
      </c>
      <c r="W50" s="289" t="s">
        <v>5</v>
      </c>
      <c r="X50" s="292" t="s">
        <v>5</v>
      </c>
      <c r="Y50" s="280" t="s">
        <v>844</v>
      </c>
      <c r="Z50" s="283" t="s">
        <v>844</v>
      </c>
      <c r="AA50" s="283" t="s">
        <v>844</v>
      </c>
      <c r="AB50" s="283" t="s">
        <v>844</v>
      </c>
      <c r="AC50" s="283" t="s">
        <v>844</v>
      </c>
      <c r="AD50" s="281" t="s">
        <v>844</v>
      </c>
      <c r="AE50" s="1095" t="s">
        <v>109</v>
      </c>
      <c r="AF50" s="1096"/>
      <c r="AG50" s="1096"/>
      <c r="AH50" s="1096"/>
      <c r="AI50" s="1096"/>
      <c r="AJ50" s="1097"/>
      <c r="AK50" s="477"/>
      <c r="BA50" s="49"/>
      <c r="BB50" s="49"/>
      <c r="BC50" s="49"/>
      <c r="BD50" s="49"/>
      <c r="BE50" s="49"/>
      <c r="BF50" s="49"/>
      <c r="BG50" s="49"/>
      <c r="BH50" s="49"/>
      <c r="BI50" s="49"/>
      <c r="BJ50" s="49"/>
      <c r="BK50" s="49"/>
      <c r="BL50" s="49"/>
      <c r="BM50" s="174"/>
      <c r="BN50" s="49"/>
      <c r="BO50" s="49"/>
      <c r="BP50" s="49"/>
      <c r="BQ50" s="49"/>
      <c r="BR50" s="49"/>
      <c r="BS50" s="49"/>
      <c r="BT50" s="49"/>
      <c r="BU50" s="49"/>
      <c r="BV50" s="49"/>
      <c r="BW50" s="49"/>
      <c r="BX50" s="49"/>
      <c r="BY50" s="49"/>
      <c r="BZ50" s="49"/>
      <c r="CA50" s="49"/>
      <c r="CB50" s="49"/>
      <c r="CC50" s="49"/>
      <c r="CD50" s="193"/>
      <c r="CE50" s="193"/>
      <c r="CF50" s="193"/>
      <c r="CG50" s="194"/>
      <c r="CH50" s="194"/>
    </row>
    <row r="51" spans="1:86" ht="12.75">
      <c r="A51" s="476" t="s">
        <v>338</v>
      </c>
      <c r="B51" s="529" t="s">
        <v>604</v>
      </c>
      <c r="C51" s="279" t="s">
        <v>18</v>
      </c>
      <c r="D51" s="280" t="s">
        <v>7</v>
      </c>
      <c r="E51" s="532" t="s">
        <v>890</v>
      </c>
      <c r="F51" s="535" t="s">
        <v>842</v>
      </c>
      <c r="G51" s="282" t="s">
        <v>5</v>
      </c>
      <c r="H51" s="518" t="s">
        <v>5</v>
      </c>
      <c r="I51" s="518" t="s">
        <v>5</v>
      </c>
      <c r="J51" s="518" t="s">
        <v>5</v>
      </c>
      <c r="K51" s="518" t="s">
        <v>5</v>
      </c>
      <c r="L51" s="519" t="s">
        <v>5</v>
      </c>
      <c r="M51" s="280" t="s">
        <v>5</v>
      </c>
      <c r="N51" s="283" t="s">
        <v>5</v>
      </c>
      <c r="O51" s="283" t="s">
        <v>5</v>
      </c>
      <c r="P51" s="283" t="s">
        <v>5</v>
      </c>
      <c r="Q51" s="283" t="s">
        <v>5</v>
      </c>
      <c r="R51" s="281" t="s">
        <v>5</v>
      </c>
      <c r="S51" s="282" t="s">
        <v>5</v>
      </c>
      <c r="T51" s="518" t="s">
        <v>5</v>
      </c>
      <c r="U51" s="518" t="s">
        <v>5</v>
      </c>
      <c r="V51" s="518" t="s">
        <v>5</v>
      </c>
      <c r="W51" s="518" t="s">
        <v>5</v>
      </c>
      <c r="X51" s="519" t="s">
        <v>5</v>
      </c>
      <c r="Y51" s="280" t="s">
        <v>5</v>
      </c>
      <c r="Z51" s="283" t="s">
        <v>5</v>
      </c>
      <c r="AA51" s="283" t="s">
        <v>5</v>
      </c>
      <c r="AB51" s="283" t="s">
        <v>5</v>
      </c>
      <c r="AC51" s="283" t="s">
        <v>5</v>
      </c>
      <c r="AD51" s="281" t="s">
        <v>5</v>
      </c>
      <c r="AE51" s="1095" t="s">
        <v>109</v>
      </c>
      <c r="AF51" s="1096"/>
      <c r="AG51" s="1096"/>
      <c r="AH51" s="1096"/>
      <c r="AI51" s="1096"/>
      <c r="AJ51" s="1097"/>
      <c r="AK51" s="482"/>
      <c r="BA51" s="49"/>
      <c r="BB51" s="49"/>
      <c r="BC51" s="49"/>
      <c r="BD51" s="49"/>
      <c r="BE51" s="49"/>
      <c r="BF51" s="49"/>
      <c r="BG51" s="49"/>
      <c r="BH51" s="49"/>
      <c r="BI51" s="49"/>
      <c r="BJ51" s="49"/>
      <c r="BK51" s="49"/>
      <c r="BL51" s="49"/>
      <c r="BM51" s="174"/>
      <c r="BN51" s="49"/>
      <c r="BO51" s="49"/>
      <c r="BP51" s="49"/>
      <c r="BQ51" s="49"/>
      <c r="BR51" s="49"/>
      <c r="BS51" s="49"/>
      <c r="BT51" s="49"/>
      <c r="BU51" s="49"/>
      <c r="BV51" s="49"/>
      <c r="BW51" s="49"/>
      <c r="BX51" s="49"/>
      <c r="BY51" s="49"/>
      <c r="BZ51" s="49"/>
      <c r="CA51" s="49"/>
      <c r="CB51" s="49"/>
      <c r="CC51" s="49"/>
      <c r="CD51" s="193"/>
      <c r="CE51" s="193"/>
      <c r="CF51" s="193"/>
      <c r="CG51" s="194"/>
      <c r="CH51" s="194"/>
    </row>
    <row r="52" spans="1:86" ht="12.75">
      <c r="A52" s="476" t="s">
        <v>338</v>
      </c>
      <c r="B52" s="529" t="s">
        <v>892</v>
      </c>
      <c r="C52" s="294" t="s">
        <v>20</v>
      </c>
      <c r="D52" s="280" t="s">
        <v>7</v>
      </c>
      <c r="E52" s="532" t="s">
        <v>893</v>
      </c>
      <c r="F52" s="535" t="s">
        <v>842</v>
      </c>
      <c r="G52" s="282" t="s">
        <v>5</v>
      </c>
      <c r="H52" s="518" t="s">
        <v>5</v>
      </c>
      <c r="I52" s="518" t="s">
        <v>5</v>
      </c>
      <c r="J52" s="518" t="s">
        <v>5</v>
      </c>
      <c r="K52" s="518" t="s">
        <v>5</v>
      </c>
      <c r="L52" s="519" t="s">
        <v>5</v>
      </c>
      <c r="M52" s="280" t="s">
        <v>5</v>
      </c>
      <c r="N52" s="283" t="s">
        <v>5</v>
      </c>
      <c r="O52" s="283" t="s">
        <v>5</v>
      </c>
      <c r="P52" s="283" t="s">
        <v>5</v>
      </c>
      <c r="Q52" s="283" t="s">
        <v>5</v>
      </c>
      <c r="R52" s="281" t="s">
        <v>5</v>
      </c>
      <c r="S52" s="282" t="s">
        <v>5</v>
      </c>
      <c r="T52" s="518" t="s">
        <v>5</v>
      </c>
      <c r="U52" s="518" t="s">
        <v>5</v>
      </c>
      <c r="V52" s="518" t="s">
        <v>5</v>
      </c>
      <c r="W52" s="518" t="s">
        <v>5</v>
      </c>
      <c r="X52" s="519" t="s">
        <v>5</v>
      </c>
      <c r="Y52" s="280" t="s">
        <v>5</v>
      </c>
      <c r="Z52" s="283" t="s">
        <v>5</v>
      </c>
      <c r="AA52" s="283" t="s">
        <v>5</v>
      </c>
      <c r="AB52" s="283" t="s">
        <v>5</v>
      </c>
      <c r="AC52" s="283" t="s">
        <v>5</v>
      </c>
      <c r="AD52" s="281" t="s">
        <v>5</v>
      </c>
      <c r="AE52" s="1095" t="s">
        <v>109</v>
      </c>
      <c r="AF52" s="1096"/>
      <c r="AG52" s="1096"/>
      <c r="AH52" s="1096"/>
      <c r="AI52" s="1096"/>
      <c r="AJ52" s="1097"/>
      <c r="AK52" s="483"/>
      <c r="BA52" s="49"/>
      <c r="BB52" s="49"/>
      <c r="BC52" s="49"/>
      <c r="BD52" s="49"/>
      <c r="BE52" s="49"/>
      <c r="BF52" s="49"/>
      <c r="BG52" s="49"/>
      <c r="BH52" s="49"/>
      <c r="BI52" s="49"/>
      <c r="BJ52" s="49"/>
      <c r="BK52" s="49"/>
      <c r="BL52" s="49"/>
      <c r="BM52" s="174"/>
      <c r="BN52" s="49"/>
      <c r="BO52" s="49"/>
      <c r="BP52" s="49"/>
      <c r="BQ52" s="49"/>
      <c r="BR52" s="49"/>
      <c r="BS52" s="49"/>
      <c r="BT52" s="49"/>
      <c r="BU52" s="49"/>
      <c r="BV52" s="49"/>
      <c r="BW52" s="49"/>
      <c r="BX52" s="49"/>
      <c r="BY52" s="49"/>
      <c r="BZ52" s="49"/>
      <c r="CA52" s="49"/>
      <c r="CB52" s="49"/>
      <c r="CC52" s="49"/>
      <c r="CD52" s="193"/>
      <c r="CE52" s="193"/>
      <c r="CF52" s="193"/>
      <c r="CG52" s="194"/>
      <c r="CH52" s="194"/>
    </row>
    <row r="53" spans="1:86" ht="14.25">
      <c r="A53" s="476" t="s">
        <v>338</v>
      </c>
      <c r="B53" s="529" t="s">
        <v>613</v>
      </c>
      <c r="C53" s="294" t="s">
        <v>20</v>
      </c>
      <c r="D53" s="280" t="s">
        <v>7</v>
      </c>
      <c r="E53" s="532" t="s">
        <v>1051</v>
      </c>
      <c r="F53" s="535" t="s">
        <v>846</v>
      </c>
      <c r="G53" s="282" t="s">
        <v>5</v>
      </c>
      <c r="H53" s="518" t="s">
        <v>5</v>
      </c>
      <c r="I53" s="518" t="s">
        <v>5</v>
      </c>
      <c r="J53" s="518" t="s">
        <v>5</v>
      </c>
      <c r="K53" s="518" t="s">
        <v>5</v>
      </c>
      <c r="L53" s="519" t="s">
        <v>5</v>
      </c>
      <c r="M53" s="280" t="s">
        <v>5</v>
      </c>
      <c r="N53" s="283" t="s">
        <v>5</v>
      </c>
      <c r="O53" s="283" t="s">
        <v>5</v>
      </c>
      <c r="P53" s="283" t="s">
        <v>5</v>
      </c>
      <c r="Q53" s="283" t="s">
        <v>5</v>
      </c>
      <c r="R53" s="281" t="s">
        <v>5</v>
      </c>
      <c r="S53" s="282" t="s">
        <v>5</v>
      </c>
      <c r="T53" s="518" t="s">
        <v>5</v>
      </c>
      <c r="U53" s="518" t="s">
        <v>5</v>
      </c>
      <c r="V53" s="518" t="s">
        <v>5</v>
      </c>
      <c r="W53" s="518" t="s">
        <v>5</v>
      </c>
      <c r="X53" s="519" t="s">
        <v>5</v>
      </c>
      <c r="Y53" s="280" t="s">
        <v>5</v>
      </c>
      <c r="Z53" s="283" t="s">
        <v>5</v>
      </c>
      <c r="AA53" s="283" t="s">
        <v>5</v>
      </c>
      <c r="AB53" s="283" t="s">
        <v>5</v>
      </c>
      <c r="AC53" s="283" t="s">
        <v>5</v>
      </c>
      <c r="AD53" s="281" t="s">
        <v>5</v>
      </c>
      <c r="AE53" s="1095" t="s">
        <v>109</v>
      </c>
      <c r="AF53" s="1096"/>
      <c r="AG53" s="1096"/>
      <c r="AH53" s="1096"/>
      <c r="AI53" s="1096"/>
      <c r="AJ53" s="1097"/>
      <c r="AK53" s="483"/>
      <c r="BA53" s="49"/>
      <c r="BB53" s="49"/>
      <c r="BC53" s="49"/>
      <c r="BD53" s="49"/>
      <c r="BE53" s="49"/>
      <c r="BF53" s="49"/>
      <c r="BG53" s="49"/>
      <c r="BH53" s="49"/>
      <c r="BI53" s="49"/>
      <c r="BJ53" s="49"/>
      <c r="BK53" s="49"/>
      <c r="BL53" s="49"/>
      <c r="BM53" s="174"/>
      <c r="BN53" s="49"/>
      <c r="BO53" s="49"/>
      <c r="BP53" s="49"/>
      <c r="BQ53" s="49"/>
      <c r="BR53" s="49"/>
      <c r="BS53" s="49"/>
      <c r="BT53" s="49"/>
      <c r="BU53" s="49"/>
      <c r="BV53" s="49"/>
      <c r="BW53" s="49"/>
      <c r="BX53" s="49"/>
      <c r="BY53" s="49"/>
      <c r="BZ53" s="49"/>
      <c r="CA53" s="49"/>
      <c r="CB53" s="49"/>
      <c r="CC53" s="49"/>
      <c r="CD53" s="193"/>
      <c r="CE53" s="193"/>
      <c r="CF53" s="193"/>
      <c r="CG53" s="194"/>
      <c r="CH53" s="194"/>
    </row>
    <row r="54" spans="1:86" ht="12.75">
      <c r="A54" s="480" t="s">
        <v>338</v>
      </c>
      <c r="B54" s="528" t="s">
        <v>614</v>
      </c>
      <c r="C54" s="301" t="s">
        <v>20</v>
      </c>
      <c r="D54" s="314" t="s">
        <v>7</v>
      </c>
      <c r="E54" s="304" t="s">
        <v>880</v>
      </c>
      <c r="F54" s="303" t="s">
        <v>842</v>
      </c>
      <c r="G54" s="291" t="s">
        <v>844</v>
      </c>
      <c r="H54" s="515" t="s">
        <v>844</v>
      </c>
      <c r="I54" s="515" t="s">
        <v>844</v>
      </c>
      <c r="J54" s="515" t="s">
        <v>844</v>
      </c>
      <c r="K54" s="515" t="s">
        <v>844</v>
      </c>
      <c r="L54" s="516" t="s">
        <v>844</v>
      </c>
      <c r="M54" s="280" t="s">
        <v>844</v>
      </c>
      <c r="N54" s="518" t="s">
        <v>844</v>
      </c>
      <c r="O54" s="518" t="s">
        <v>844</v>
      </c>
      <c r="P54" s="518" t="s">
        <v>844</v>
      </c>
      <c r="Q54" s="518" t="s">
        <v>844</v>
      </c>
      <c r="R54" s="281" t="s">
        <v>844</v>
      </c>
      <c r="S54" s="291" t="s">
        <v>5</v>
      </c>
      <c r="T54" s="515" t="s">
        <v>5</v>
      </c>
      <c r="U54" s="515" t="s">
        <v>5</v>
      </c>
      <c r="V54" s="515" t="s">
        <v>5</v>
      </c>
      <c r="W54" s="515" t="s">
        <v>5</v>
      </c>
      <c r="X54" s="516" t="s">
        <v>5</v>
      </c>
      <c r="Y54" s="280" t="s">
        <v>844</v>
      </c>
      <c r="Z54" s="518" t="s">
        <v>844</v>
      </c>
      <c r="AA54" s="518" t="s">
        <v>844</v>
      </c>
      <c r="AB54" s="518" t="s">
        <v>844</v>
      </c>
      <c r="AC54" s="518" t="s">
        <v>844</v>
      </c>
      <c r="AD54" s="281" t="s">
        <v>844</v>
      </c>
      <c r="AE54" s="1095" t="s">
        <v>109</v>
      </c>
      <c r="AF54" s="1096"/>
      <c r="AG54" s="1096"/>
      <c r="AH54" s="1096"/>
      <c r="AI54" s="1096"/>
      <c r="AJ54" s="1097"/>
      <c r="AK54" s="340"/>
      <c r="BA54" s="49" t="s">
        <v>433</v>
      </c>
      <c r="BB54" s="49"/>
      <c r="BC54" s="49"/>
      <c r="BD54" s="49" t="s">
        <v>460</v>
      </c>
      <c r="BE54" s="49"/>
      <c r="BF54" s="49"/>
      <c r="BG54" s="49"/>
      <c r="BH54" s="49" t="s">
        <v>654</v>
      </c>
      <c r="BI54" s="49"/>
      <c r="BJ54" s="49"/>
      <c r="BK54" s="49"/>
      <c r="BL54" s="49"/>
      <c r="BM54" s="174" t="s">
        <v>514</v>
      </c>
      <c r="BN54" s="49"/>
      <c r="BO54" s="49"/>
      <c r="BP54" s="49"/>
      <c r="BQ54" s="49"/>
      <c r="BR54" s="49"/>
      <c r="BS54" s="49"/>
      <c r="BT54" s="49"/>
      <c r="BU54" s="49" t="s">
        <v>725</v>
      </c>
      <c r="BV54" s="49"/>
      <c r="BW54" s="49"/>
      <c r="BX54" s="49"/>
      <c r="BY54" s="49"/>
      <c r="BZ54" s="49" t="s">
        <v>733</v>
      </c>
      <c r="CA54" s="49"/>
      <c r="CB54" s="49"/>
      <c r="CC54" s="49"/>
      <c r="CD54" s="49"/>
      <c r="CE54" s="49"/>
      <c r="CF54" s="49"/>
      <c r="CG54" s="49"/>
      <c r="CH54" s="49"/>
    </row>
    <row r="55" spans="1:86" ht="12.75">
      <c r="A55" s="278" t="s">
        <v>338</v>
      </c>
      <c r="B55" s="279" t="s">
        <v>80</v>
      </c>
      <c r="C55" s="279" t="s">
        <v>18</v>
      </c>
      <c r="D55" s="280" t="s">
        <v>7</v>
      </c>
      <c r="E55" s="276" t="s">
        <v>860</v>
      </c>
      <c r="F55" s="281" t="s">
        <v>842</v>
      </c>
      <c r="G55" s="282" t="s">
        <v>5</v>
      </c>
      <c r="H55" s="283" t="s">
        <v>5</v>
      </c>
      <c r="I55" s="283" t="s">
        <v>5</v>
      </c>
      <c r="J55" s="283" t="s">
        <v>5</v>
      </c>
      <c r="K55" s="283" t="s">
        <v>5</v>
      </c>
      <c r="L55" s="284" t="s">
        <v>5</v>
      </c>
      <c r="M55" s="280" t="s">
        <v>5</v>
      </c>
      <c r="N55" s="283" t="s">
        <v>5</v>
      </c>
      <c r="O55" s="283" t="s">
        <v>5</v>
      </c>
      <c r="P55" s="283" t="s">
        <v>5</v>
      </c>
      <c r="Q55" s="283" t="s">
        <v>5</v>
      </c>
      <c r="R55" s="281" t="s">
        <v>5</v>
      </c>
      <c r="S55" s="282" t="s">
        <v>5</v>
      </c>
      <c r="T55" s="283" t="s">
        <v>5</v>
      </c>
      <c r="U55" s="283" t="s">
        <v>5</v>
      </c>
      <c r="V55" s="283" t="s">
        <v>5</v>
      </c>
      <c r="W55" s="283" t="s">
        <v>5</v>
      </c>
      <c r="X55" s="284" t="s">
        <v>5</v>
      </c>
      <c r="Y55" s="280" t="s">
        <v>5</v>
      </c>
      <c r="Z55" s="283" t="s">
        <v>5</v>
      </c>
      <c r="AA55" s="283" t="s">
        <v>5</v>
      </c>
      <c r="AB55" s="283" t="s">
        <v>5</v>
      </c>
      <c r="AC55" s="283" t="s">
        <v>5</v>
      </c>
      <c r="AD55" s="281" t="s">
        <v>5</v>
      </c>
      <c r="AE55" s="1095" t="s">
        <v>109</v>
      </c>
      <c r="AF55" s="1096"/>
      <c r="AG55" s="1096"/>
      <c r="AH55" s="1096"/>
      <c r="AI55" s="1096"/>
      <c r="AJ55" s="1097"/>
      <c r="AK55" s="483"/>
      <c r="BA55" s="49"/>
      <c r="BB55" s="49"/>
      <c r="BC55" s="49"/>
      <c r="BD55" s="49"/>
      <c r="BE55" s="49"/>
      <c r="BF55" s="49"/>
      <c r="BG55" s="49"/>
      <c r="BH55" s="49"/>
      <c r="BI55" s="49"/>
      <c r="BJ55" s="49"/>
      <c r="BK55" s="49"/>
      <c r="BL55" s="49"/>
      <c r="BM55" s="174"/>
      <c r="BN55" s="49"/>
      <c r="BO55" s="49"/>
      <c r="BP55" s="49"/>
      <c r="BQ55" s="49"/>
      <c r="BR55" s="49"/>
      <c r="BS55" s="49"/>
      <c r="BT55" s="49"/>
      <c r="BU55" s="49"/>
      <c r="BV55" s="49"/>
      <c r="BW55" s="49"/>
      <c r="BX55" s="49"/>
      <c r="BY55" s="49"/>
      <c r="BZ55" s="49"/>
      <c r="CA55" s="49"/>
      <c r="CB55" s="49"/>
      <c r="CC55" s="49"/>
      <c r="CD55" s="49"/>
      <c r="CE55" s="49"/>
      <c r="CF55" s="49"/>
      <c r="CG55" s="49"/>
      <c r="CH55" s="49"/>
    </row>
    <row r="56" spans="1:86" ht="12.75">
      <c r="A56" s="278" t="s">
        <v>338</v>
      </c>
      <c r="B56" s="279" t="s">
        <v>895</v>
      </c>
      <c r="C56" s="294" t="s">
        <v>20</v>
      </c>
      <c r="D56" s="280" t="s">
        <v>7</v>
      </c>
      <c r="E56" s="276" t="s">
        <v>108</v>
      </c>
      <c r="F56" s="281" t="s">
        <v>842</v>
      </c>
      <c r="G56" s="282" t="s">
        <v>5</v>
      </c>
      <c r="H56" s="283" t="s">
        <v>5</v>
      </c>
      <c r="I56" s="283" t="s">
        <v>5</v>
      </c>
      <c r="J56" s="283" t="s">
        <v>5</v>
      </c>
      <c r="K56" s="283" t="s">
        <v>5</v>
      </c>
      <c r="L56" s="284" t="s">
        <v>5</v>
      </c>
      <c r="M56" s="280" t="s">
        <v>5</v>
      </c>
      <c r="N56" s="283" t="s">
        <v>5</v>
      </c>
      <c r="O56" s="283" t="s">
        <v>5</v>
      </c>
      <c r="P56" s="283" t="s">
        <v>5</v>
      </c>
      <c r="Q56" s="283" t="s">
        <v>5</v>
      </c>
      <c r="R56" s="281" t="s">
        <v>5</v>
      </c>
      <c r="S56" s="282" t="s">
        <v>5</v>
      </c>
      <c r="T56" s="283" t="s">
        <v>5</v>
      </c>
      <c r="U56" s="283" t="s">
        <v>5</v>
      </c>
      <c r="V56" s="283" t="s">
        <v>5</v>
      </c>
      <c r="W56" s="283" t="s">
        <v>5</v>
      </c>
      <c r="X56" s="284" t="s">
        <v>5</v>
      </c>
      <c r="Y56" s="280" t="s">
        <v>5</v>
      </c>
      <c r="Z56" s="283" t="s">
        <v>5</v>
      </c>
      <c r="AA56" s="283" t="s">
        <v>5</v>
      </c>
      <c r="AB56" s="283" t="s">
        <v>5</v>
      </c>
      <c r="AC56" s="283" t="s">
        <v>5</v>
      </c>
      <c r="AD56" s="281" t="s">
        <v>5</v>
      </c>
      <c r="AE56" s="1095" t="s">
        <v>109</v>
      </c>
      <c r="AF56" s="1096"/>
      <c r="AG56" s="1096"/>
      <c r="AH56" s="1096"/>
      <c r="AI56" s="1096"/>
      <c r="AJ56" s="1097"/>
      <c r="AK56" s="483"/>
      <c r="BA56" s="49"/>
      <c r="BB56" s="49"/>
      <c r="BC56" s="49"/>
      <c r="BD56" s="49"/>
      <c r="BE56" s="49"/>
      <c r="BF56" s="49"/>
      <c r="BG56" s="49"/>
      <c r="BH56" s="49"/>
      <c r="BI56" s="49"/>
      <c r="BJ56" s="49"/>
      <c r="BK56" s="49"/>
      <c r="BL56" s="49"/>
      <c r="BM56" s="174"/>
      <c r="BN56" s="49"/>
      <c r="BO56" s="49"/>
      <c r="BP56" s="49"/>
      <c r="BQ56" s="49"/>
      <c r="BR56" s="49"/>
      <c r="BS56" s="49"/>
      <c r="BT56" s="49"/>
      <c r="BU56" s="49"/>
      <c r="BV56" s="49"/>
      <c r="BW56" s="49"/>
      <c r="BX56" s="49"/>
      <c r="BY56" s="49"/>
      <c r="BZ56" s="49"/>
      <c r="CA56" s="49"/>
      <c r="CB56" s="49"/>
      <c r="CC56" s="49"/>
      <c r="CD56" s="49"/>
      <c r="CE56" s="49"/>
      <c r="CF56" s="49"/>
      <c r="CG56" s="49"/>
      <c r="CH56" s="49"/>
    </row>
    <row r="57" spans="1:86" ht="14.25">
      <c r="A57" s="278" t="s">
        <v>338</v>
      </c>
      <c r="B57" s="279" t="s">
        <v>895</v>
      </c>
      <c r="C57" s="294" t="s">
        <v>20</v>
      </c>
      <c r="D57" s="280" t="s">
        <v>7</v>
      </c>
      <c r="E57" s="276" t="s">
        <v>1051</v>
      </c>
      <c r="F57" s="281" t="s">
        <v>842</v>
      </c>
      <c r="G57" s="282" t="s">
        <v>5</v>
      </c>
      <c r="H57" s="283" t="s">
        <v>5</v>
      </c>
      <c r="I57" s="283" t="s">
        <v>5</v>
      </c>
      <c r="J57" s="283" t="s">
        <v>5</v>
      </c>
      <c r="K57" s="283" t="s">
        <v>5</v>
      </c>
      <c r="L57" s="284" t="s">
        <v>5</v>
      </c>
      <c r="M57" s="280" t="s">
        <v>5</v>
      </c>
      <c r="N57" s="283" t="s">
        <v>5</v>
      </c>
      <c r="O57" s="283" t="s">
        <v>5</v>
      </c>
      <c r="P57" s="283" t="s">
        <v>5</v>
      </c>
      <c r="Q57" s="283" t="s">
        <v>5</v>
      </c>
      <c r="R57" s="281" t="s">
        <v>5</v>
      </c>
      <c r="S57" s="282" t="s">
        <v>5</v>
      </c>
      <c r="T57" s="283" t="s">
        <v>5</v>
      </c>
      <c r="U57" s="283" t="s">
        <v>5</v>
      </c>
      <c r="V57" s="283" t="s">
        <v>5</v>
      </c>
      <c r="W57" s="283" t="s">
        <v>5</v>
      </c>
      <c r="X57" s="284" t="s">
        <v>5</v>
      </c>
      <c r="Y57" s="280" t="s">
        <v>5</v>
      </c>
      <c r="Z57" s="283" t="s">
        <v>5</v>
      </c>
      <c r="AA57" s="283" t="s">
        <v>5</v>
      </c>
      <c r="AB57" s="283" t="s">
        <v>5</v>
      </c>
      <c r="AC57" s="283" t="s">
        <v>5</v>
      </c>
      <c r="AD57" s="281" t="s">
        <v>5</v>
      </c>
      <c r="AE57" s="1095" t="s">
        <v>109</v>
      </c>
      <c r="AF57" s="1096"/>
      <c r="AG57" s="1096"/>
      <c r="AH57" s="1096"/>
      <c r="AI57" s="1096"/>
      <c r="AJ57" s="1097"/>
      <c r="AK57" s="340"/>
      <c r="BA57" s="49" t="s">
        <v>40</v>
      </c>
      <c r="BB57" s="49"/>
      <c r="BC57" s="49"/>
      <c r="BD57" s="49" t="s">
        <v>461</v>
      </c>
      <c r="BE57" s="49"/>
      <c r="BF57" s="49"/>
      <c r="BG57" s="49"/>
      <c r="BH57" s="49" t="s">
        <v>655</v>
      </c>
      <c r="BI57" s="49"/>
      <c r="BJ57" s="49"/>
      <c r="BK57" s="49"/>
      <c r="BL57" s="49"/>
      <c r="BM57" s="174" t="s">
        <v>515</v>
      </c>
      <c r="BN57" s="49"/>
      <c r="BO57" s="49"/>
      <c r="BP57" s="49"/>
      <c r="BQ57" s="49"/>
      <c r="BR57" s="49"/>
      <c r="BS57" s="49"/>
      <c r="BT57" s="49"/>
      <c r="BU57" s="49" t="s">
        <v>707</v>
      </c>
      <c r="BV57" s="49"/>
      <c r="BW57" s="49"/>
      <c r="BX57" s="49"/>
      <c r="BY57" s="49"/>
      <c r="BZ57" s="49" t="s">
        <v>735</v>
      </c>
      <c r="CA57" s="49"/>
      <c r="CB57" s="49"/>
      <c r="CC57" s="49"/>
      <c r="CD57" s="49"/>
      <c r="CE57" s="49"/>
      <c r="CF57" s="49"/>
      <c r="CG57" s="49"/>
      <c r="CH57" s="49"/>
    </row>
    <row r="58" spans="1:86" ht="12.75">
      <c r="A58" s="278" t="s">
        <v>338</v>
      </c>
      <c r="B58" s="279" t="s">
        <v>628</v>
      </c>
      <c r="C58" s="279" t="s">
        <v>18</v>
      </c>
      <c r="D58" s="280" t="s">
        <v>7</v>
      </c>
      <c r="E58" s="276" t="s">
        <v>849</v>
      </c>
      <c r="F58" s="281" t="s">
        <v>846</v>
      </c>
      <c r="G58" s="282" t="s">
        <v>5</v>
      </c>
      <c r="H58" s="518" t="s">
        <v>5</v>
      </c>
      <c r="I58" s="518" t="s">
        <v>5</v>
      </c>
      <c r="J58" s="518" t="s">
        <v>5</v>
      </c>
      <c r="K58" s="518" t="s">
        <v>5</v>
      </c>
      <c r="L58" s="519" t="s">
        <v>5</v>
      </c>
      <c r="M58" s="280" t="s">
        <v>5</v>
      </c>
      <c r="N58" s="518" t="s">
        <v>5</v>
      </c>
      <c r="O58" s="518" t="s">
        <v>5</v>
      </c>
      <c r="P58" s="518" t="s">
        <v>5</v>
      </c>
      <c r="Q58" s="518" t="s">
        <v>5</v>
      </c>
      <c r="R58" s="281" t="s">
        <v>5</v>
      </c>
      <c r="S58" s="282" t="s">
        <v>5</v>
      </c>
      <c r="T58" s="518" t="s">
        <v>5</v>
      </c>
      <c r="U58" s="518" t="s">
        <v>5</v>
      </c>
      <c r="V58" s="518" t="s">
        <v>5</v>
      </c>
      <c r="W58" s="518" t="s">
        <v>5</v>
      </c>
      <c r="X58" s="519" t="s">
        <v>5</v>
      </c>
      <c r="Y58" s="280" t="s">
        <v>5</v>
      </c>
      <c r="Z58" s="518" t="s">
        <v>5</v>
      </c>
      <c r="AA58" s="518" t="s">
        <v>5</v>
      </c>
      <c r="AB58" s="518" t="s">
        <v>5</v>
      </c>
      <c r="AC58" s="518" t="s">
        <v>5</v>
      </c>
      <c r="AD58" s="281" t="s">
        <v>5</v>
      </c>
      <c r="AE58" s="1095" t="s">
        <v>109</v>
      </c>
      <c r="AF58" s="1096"/>
      <c r="AG58" s="1096"/>
      <c r="AH58" s="1096"/>
      <c r="AI58" s="1096"/>
      <c r="AJ58" s="1097"/>
      <c r="AK58" s="340"/>
      <c r="BA58" s="49" t="s">
        <v>24</v>
      </c>
      <c r="BB58" s="49"/>
      <c r="BC58" s="49"/>
      <c r="BD58" s="49" t="s">
        <v>462</v>
      </c>
      <c r="BE58" s="49"/>
      <c r="BF58" s="49"/>
      <c r="BG58" s="49"/>
      <c r="BH58" s="49" t="s">
        <v>656</v>
      </c>
      <c r="BI58" s="49"/>
      <c r="BJ58" s="49"/>
      <c r="BK58" s="49"/>
      <c r="BL58" s="49"/>
      <c r="BM58" s="174" t="s">
        <v>516</v>
      </c>
      <c r="BN58" s="49"/>
      <c r="BO58" s="49"/>
      <c r="BP58" s="49"/>
      <c r="BQ58" s="49"/>
      <c r="BR58" s="49"/>
      <c r="BS58" s="49"/>
      <c r="BT58" s="49"/>
      <c r="BU58" s="49" t="s">
        <v>708</v>
      </c>
      <c r="BV58" s="49"/>
      <c r="BW58" s="49"/>
      <c r="BX58" s="49"/>
      <c r="BY58" s="49"/>
      <c r="BZ58" s="49" t="s">
        <v>461</v>
      </c>
      <c r="CA58" s="49"/>
      <c r="CB58" s="49"/>
      <c r="CC58" s="49"/>
      <c r="CD58" s="49"/>
      <c r="CE58" s="49"/>
      <c r="CF58" s="49"/>
      <c r="CG58" s="49"/>
      <c r="CH58" s="49"/>
    </row>
    <row r="59" spans="1:86" ht="12.75">
      <c r="A59" s="299" t="s">
        <v>338</v>
      </c>
      <c r="B59" s="300" t="s">
        <v>896</v>
      </c>
      <c r="C59" s="301" t="s">
        <v>20</v>
      </c>
      <c r="D59" s="314" t="s">
        <v>7</v>
      </c>
      <c r="E59" s="304" t="s">
        <v>108</v>
      </c>
      <c r="F59" s="303" t="s">
        <v>842</v>
      </c>
      <c r="G59" s="305" t="s">
        <v>5</v>
      </c>
      <c r="H59" s="306" t="s">
        <v>5</v>
      </c>
      <c r="I59" s="306" t="s">
        <v>5</v>
      </c>
      <c r="J59" s="306" t="s">
        <v>5</v>
      </c>
      <c r="K59" s="306" t="s">
        <v>5</v>
      </c>
      <c r="L59" s="307" t="s">
        <v>5</v>
      </c>
      <c r="M59" s="308" t="s">
        <v>5</v>
      </c>
      <c r="N59" s="269" t="s">
        <v>5</v>
      </c>
      <c r="O59" s="269" t="s">
        <v>5</v>
      </c>
      <c r="P59" s="269" t="s">
        <v>5</v>
      </c>
      <c r="Q59" s="269" t="s">
        <v>5</v>
      </c>
      <c r="R59" s="309" t="s">
        <v>5</v>
      </c>
      <c r="S59" s="310" t="s">
        <v>5</v>
      </c>
      <c r="T59" s="269" t="s">
        <v>5</v>
      </c>
      <c r="U59" s="269" t="s">
        <v>5</v>
      </c>
      <c r="V59" s="269" t="s">
        <v>5</v>
      </c>
      <c r="W59" s="269" t="s">
        <v>5</v>
      </c>
      <c r="X59" s="311" t="s">
        <v>5</v>
      </c>
      <c r="Y59" s="308" t="s">
        <v>5</v>
      </c>
      <c r="Z59" s="269" t="s">
        <v>5</v>
      </c>
      <c r="AA59" s="269" t="s">
        <v>5</v>
      </c>
      <c r="AB59" s="269" t="s">
        <v>5</v>
      </c>
      <c r="AC59" s="269" t="s">
        <v>5</v>
      </c>
      <c r="AD59" s="309" t="s">
        <v>5</v>
      </c>
      <c r="AE59" s="1095" t="s">
        <v>109</v>
      </c>
      <c r="AF59" s="1096"/>
      <c r="AG59" s="1096"/>
      <c r="AH59" s="1096"/>
      <c r="AI59" s="1096"/>
      <c r="AJ59" s="1097"/>
      <c r="AK59" s="340"/>
      <c r="BA59" s="49" t="s">
        <v>421</v>
      </c>
      <c r="BB59" s="49"/>
      <c r="BC59" s="49"/>
      <c r="BD59" s="49" t="s">
        <v>463</v>
      </c>
      <c r="BE59" s="49"/>
      <c r="BF59" s="49"/>
      <c r="BG59" s="49"/>
      <c r="BH59" s="49" t="s">
        <v>657</v>
      </c>
      <c r="BI59" s="49"/>
      <c r="BJ59" s="49"/>
      <c r="BK59" s="49"/>
      <c r="BL59" s="49"/>
      <c r="BM59" s="174" t="s">
        <v>517</v>
      </c>
      <c r="BN59" s="49"/>
      <c r="BO59" s="49"/>
      <c r="BP59" s="49"/>
      <c r="BQ59" s="49"/>
      <c r="BR59" s="49"/>
      <c r="BS59" s="49"/>
      <c r="BT59" s="49"/>
      <c r="BU59" s="49" t="s">
        <v>710</v>
      </c>
      <c r="BV59" s="49"/>
      <c r="BW59" s="49"/>
      <c r="BX59" s="49"/>
      <c r="BY59" s="49"/>
      <c r="BZ59" s="49" t="s">
        <v>736</v>
      </c>
      <c r="CA59" s="49"/>
      <c r="CB59" s="49"/>
      <c r="CC59" s="49"/>
      <c r="CD59" s="49"/>
      <c r="CE59" s="49"/>
      <c r="CF59" s="49"/>
      <c r="CG59" s="49"/>
      <c r="CH59" s="49"/>
    </row>
    <row r="60" spans="1:86" ht="12.75">
      <c r="A60" s="479" t="s">
        <v>338</v>
      </c>
      <c r="B60" s="480" t="s">
        <v>896</v>
      </c>
      <c r="C60" s="301" t="s">
        <v>20</v>
      </c>
      <c r="D60" s="314" t="s">
        <v>7</v>
      </c>
      <c r="E60" s="304" t="s">
        <v>827</v>
      </c>
      <c r="F60" s="303" t="s">
        <v>842</v>
      </c>
      <c r="G60" s="312" t="s">
        <v>5</v>
      </c>
      <c r="H60" s="265" t="s">
        <v>5</v>
      </c>
      <c r="I60" s="265" t="s">
        <v>5</v>
      </c>
      <c r="J60" s="265" t="s">
        <v>5</v>
      </c>
      <c r="K60" s="265" t="s">
        <v>5</v>
      </c>
      <c r="L60" s="313" t="s">
        <v>5</v>
      </c>
      <c r="M60" s="314" t="s">
        <v>5</v>
      </c>
      <c r="N60" s="265" t="s">
        <v>5</v>
      </c>
      <c r="O60" s="265" t="s">
        <v>5</v>
      </c>
      <c r="P60" s="265" t="s">
        <v>5</v>
      </c>
      <c r="Q60" s="265" t="s">
        <v>5</v>
      </c>
      <c r="R60" s="303" t="s">
        <v>5</v>
      </c>
      <c r="S60" s="312" t="s">
        <v>5</v>
      </c>
      <c r="T60" s="265" t="s">
        <v>5</v>
      </c>
      <c r="U60" s="265" t="s">
        <v>5</v>
      </c>
      <c r="V60" s="265" t="s">
        <v>5</v>
      </c>
      <c r="W60" s="265" t="s">
        <v>5</v>
      </c>
      <c r="X60" s="313" t="s">
        <v>5</v>
      </c>
      <c r="Y60" s="314" t="s">
        <v>5</v>
      </c>
      <c r="Z60" s="265" t="s">
        <v>5</v>
      </c>
      <c r="AA60" s="265" t="s">
        <v>5</v>
      </c>
      <c r="AB60" s="265" t="s">
        <v>5</v>
      </c>
      <c r="AC60" s="265" t="s">
        <v>5</v>
      </c>
      <c r="AD60" s="303" t="s">
        <v>5</v>
      </c>
      <c r="AE60" s="1095" t="s">
        <v>109</v>
      </c>
      <c r="AF60" s="1096"/>
      <c r="AG60" s="1096"/>
      <c r="AH60" s="1096"/>
      <c r="AI60" s="1096"/>
      <c r="AJ60" s="1097"/>
      <c r="AK60" s="490"/>
      <c r="BA60" s="49"/>
      <c r="BB60" s="49"/>
      <c r="BC60" s="49"/>
      <c r="BD60" s="49"/>
      <c r="BE60" s="49"/>
      <c r="BF60" s="49"/>
      <c r="BG60" s="49"/>
      <c r="BH60" s="49"/>
      <c r="BI60" s="49"/>
      <c r="BJ60" s="49"/>
      <c r="BK60" s="49"/>
      <c r="BL60" s="49"/>
      <c r="BM60" s="174"/>
      <c r="BN60" s="49"/>
      <c r="BO60" s="49"/>
      <c r="BP60" s="49"/>
      <c r="BQ60" s="49"/>
      <c r="BR60" s="49"/>
      <c r="BS60" s="49"/>
      <c r="BT60" s="49"/>
      <c r="BU60" s="49"/>
      <c r="BV60" s="49"/>
      <c r="BW60" s="49"/>
      <c r="BX60" s="49"/>
      <c r="BY60" s="49"/>
      <c r="BZ60" s="49"/>
      <c r="CA60" s="49"/>
      <c r="CB60" s="49"/>
      <c r="CC60" s="49"/>
      <c r="CD60" s="49"/>
      <c r="CE60" s="49"/>
      <c r="CF60" s="49"/>
      <c r="CG60" s="49"/>
      <c r="CH60" s="49"/>
    </row>
    <row r="61" spans="1:86" ht="13.5" thickBot="1">
      <c r="A61" s="479" t="s">
        <v>338</v>
      </c>
      <c r="B61" s="480" t="s">
        <v>630</v>
      </c>
      <c r="C61" s="481" t="s">
        <v>20</v>
      </c>
      <c r="D61" s="486" t="s">
        <v>7</v>
      </c>
      <c r="E61" s="487" t="s">
        <v>880</v>
      </c>
      <c r="F61" s="488" t="s">
        <v>842</v>
      </c>
      <c r="G61" s="537" t="s">
        <v>844</v>
      </c>
      <c r="H61" s="539" t="s">
        <v>844</v>
      </c>
      <c r="I61" s="539" t="s">
        <v>844</v>
      </c>
      <c r="J61" s="539" t="s">
        <v>844</v>
      </c>
      <c r="K61" s="539" t="s">
        <v>844</v>
      </c>
      <c r="L61" s="541" t="s">
        <v>844</v>
      </c>
      <c r="M61" s="543" t="s">
        <v>844</v>
      </c>
      <c r="N61" s="535" t="s">
        <v>844</v>
      </c>
      <c r="O61" s="535" t="s">
        <v>844</v>
      </c>
      <c r="P61" s="535" t="s">
        <v>844</v>
      </c>
      <c r="Q61" s="535" t="s">
        <v>844</v>
      </c>
      <c r="R61" s="547" t="s">
        <v>844</v>
      </c>
      <c r="S61" s="537" t="s">
        <v>5</v>
      </c>
      <c r="T61" s="539" t="s">
        <v>5</v>
      </c>
      <c r="U61" s="539" t="s">
        <v>5</v>
      </c>
      <c r="V61" s="539" t="s">
        <v>5</v>
      </c>
      <c r="W61" s="539" t="s">
        <v>5</v>
      </c>
      <c r="X61" s="541" t="s">
        <v>5</v>
      </c>
      <c r="Y61" s="543" t="s">
        <v>844</v>
      </c>
      <c r="Z61" s="535" t="s">
        <v>844</v>
      </c>
      <c r="AA61" s="535" t="s">
        <v>844</v>
      </c>
      <c r="AB61" s="535" t="s">
        <v>844</v>
      </c>
      <c r="AC61" s="535" t="s">
        <v>844</v>
      </c>
      <c r="AD61" s="547" t="s">
        <v>844</v>
      </c>
      <c r="AE61" s="1098" t="s">
        <v>109</v>
      </c>
      <c r="AF61" s="1099"/>
      <c r="AG61" s="1099"/>
      <c r="AH61" s="1099"/>
      <c r="AI61" s="1099"/>
      <c r="AJ61" s="1100"/>
      <c r="AK61" s="344"/>
      <c r="BA61" s="49"/>
      <c r="BB61" s="49"/>
      <c r="BC61" s="49"/>
      <c r="BD61" s="49" t="s">
        <v>449</v>
      </c>
      <c r="BE61" s="49"/>
      <c r="BF61" s="49"/>
      <c r="BG61" s="49"/>
      <c r="BH61" s="49" t="s">
        <v>658</v>
      </c>
      <c r="BI61" s="49"/>
      <c r="BJ61" s="49"/>
      <c r="BK61" s="49"/>
      <c r="BL61" s="49"/>
      <c r="BM61" s="174" t="s">
        <v>518</v>
      </c>
      <c r="BN61" s="49"/>
      <c r="BO61" s="49"/>
      <c r="BP61" s="49"/>
      <c r="BQ61" s="49"/>
      <c r="BR61" s="49"/>
      <c r="BS61" s="49"/>
      <c r="BT61" s="49"/>
      <c r="BU61" s="49" t="s">
        <v>711</v>
      </c>
      <c r="BV61" s="49"/>
      <c r="BW61" s="49"/>
      <c r="BX61" s="49"/>
      <c r="BY61" s="49"/>
      <c r="BZ61" s="49"/>
      <c r="CA61" s="49"/>
      <c r="CB61" s="49"/>
      <c r="CC61" s="49"/>
      <c r="CD61" s="49"/>
      <c r="CE61" s="49"/>
      <c r="CF61" s="49"/>
      <c r="CG61" s="49"/>
      <c r="CH61" s="49"/>
    </row>
    <row r="62" spans="1:86" ht="12.75">
      <c r="A62" s="299" t="s">
        <v>338</v>
      </c>
      <c r="B62" s="489" t="s">
        <v>643</v>
      </c>
      <c r="C62" s="301" t="s">
        <v>20</v>
      </c>
      <c r="D62" s="314" t="s">
        <v>7</v>
      </c>
      <c r="E62" s="304" t="s">
        <v>1199</v>
      </c>
      <c r="F62" s="303" t="s">
        <v>842</v>
      </c>
      <c r="G62" s="312" t="s">
        <v>5</v>
      </c>
      <c r="H62" s="265" t="s">
        <v>5</v>
      </c>
      <c r="I62" s="265" t="s">
        <v>5</v>
      </c>
      <c r="J62" s="265" t="s">
        <v>5</v>
      </c>
      <c r="K62" s="265" t="s">
        <v>5</v>
      </c>
      <c r="L62" s="313" t="s">
        <v>5</v>
      </c>
      <c r="M62" s="314" t="s">
        <v>5</v>
      </c>
      <c r="N62" s="265" t="s">
        <v>5</v>
      </c>
      <c r="O62" s="265" t="s">
        <v>5</v>
      </c>
      <c r="P62" s="265" t="s">
        <v>5</v>
      </c>
      <c r="Q62" s="265" t="s">
        <v>5</v>
      </c>
      <c r="R62" s="303" t="s">
        <v>5</v>
      </c>
      <c r="S62" s="312" t="s">
        <v>5</v>
      </c>
      <c r="T62" s="265" t="s">
        <v>5</v>
      </c>
      <c r="U62" s="265" t="s">
        <v>5</v>
      </c>
      <c r="V62" s="265" t="s">
        <v>5</v>
      </c>
      <c r="W62" s="265" t="s">
        <v>5</v>
      </c>
      <c r="X62" s="313" t="s">
        <v>5</v>
      </c>
      <c r="Y62" s="314" t="s">
        <v>5</v>
      </c>
      <c r="Z62" s="265" t="s">
        <v>5</v>
      </c>
      <c r="AA62" s="265" t="s">
        <v>5</v>
      </c>
      <c r="AB62" s="265" t="s">
        <v>5</v>
      </c>
      <c r="AC62" s="265" t="s">
        <v>5</v>
      </c>
      <c r="AD62" s="303" t="s">
        <v>5</v>
      </c>
      <c r="AE62" s="1095" t="s">
        <v>109</v>
      </c>
      <c r="AF62" s="1096"/>
      <c r="AG62" s="1096"/>
      <c r="AH62" s="1096"/>
      <c r="AI62" s="1096"/>
      <c r="AJ62" s="1097"/>
      <c r="AK62" s="340"/>
      <c r="BA62" s="49"/>
      <c r="BB62" s="49"/>
      <c r="BC62" s="49"/>
      <c r="BD62" s="49"/>
      <c r="BE62" s="49"/>
      <c r="BF62" s="49"/>
      <c r="BG62" s="49"/>
      <c r="BH62" s="49"/>
      <c r="BI62" s="49"/>
      <c r="BJ62" s="49"/>
      <c r="BK62" s="49"/>
      <c r="BL62" s="49"/>
      <c r="BM62" s="174"/>
      <c r="BN62" s="49"/>
      <c r="BO62" s="49"/>
      <c r="BP62" s="49"/>
      <c r="BQ62" s="49"/>
      <c r="BR62" s="49"/>
      <c r="BS62" s="49"/>
      <c r="BT62" s="49"/>
      <c r="BU62" s="49"/>
      <c r="BV62" s="49"/>
      <c r="BW62" s="49"/>
      <c r="BX62" s="49"/>
      <c r="BY62" s="49"/>
      <c r="BZ62" s="49"/>
      <c r="CA62" s="49"/>
      <c r="CB62" s="49"/>
      <c r="CC62" s="49"/>
      <c r="CD62" s="49"/>
      <c r="CE62" s="49"/>
      <c r="CF62" s="49"/>
      <c r="CG62" s="49"/>
      <c r="CH62" s="49"/>
    </row>
    <row r="63" spans="1:86" ht="13.5" thickBot="1">
      <c r="A63" s="315" t="s">
        <v>338</v>
      </c>
      <c r="B63" s="316" t="s">
        <v>1061</v>
      </c>
      <c r="C63" s="317" t="s">
        <v>20</v>
      </c>
      <c r="D63" s="491" t="s">
        <v>7</v>
      </c>
      <c r="E63" s="492" t="s">
        <v>880</v>
      </c>
      <c r="F63" s="493" t="s">
        <v>846</v>
      </c>
      <c r="G63" s="536" t="s">
        <v>5</v>
      </c>
      <c r="H63" s="538" t="s">
        <v>5</v>
      </c>
      <c r="I63" s="538" t="s">
        <v>5</v>
      </c>
      <c r="J63" s="538" t="s">
        <v>5</v>
      </c>
      <c r="K63" s="538" t="s">
        <v>5</v>
      </c>
      <c r="L63" s="540" t="s">
        <v>5</v>
      </c>
      <c r="M63" s="542" t="s">
        <v>5</v>
      </c>
      <c r="N63" s="545" t="s">
        <v>5</v>
      </c>
      <c r="O63" s="545" t="s">
        <v>5</v>
      </c>
      <c r="P63" s="545" t="s">
        <v>5</v>
      </c>
      <c r="Q63" s="545" t="s">
        <v>5</v>
      </c>
      <c r="R63" s="546" t="s">
        <v>5</v>
      </c>
      <c r="S63" s="548" t="s">
        <v>5</v>
      </c>
      <c r="T63" s="545" t="s">
        <v>5</v>
      </c>
      <c r="U63" s="545" t="s">
        <v>5</v>
      </c>
      <c r="V63" s="545" t="s">
        <v>5</v>
      </c>
      <c r="W63" s="545" t="s">
        <v>5</v>
      </c>
      <c r="X63" s="549" t="s">
        <v>5</v>
      </c>
      <c r="Y63" s="542" t="s">
        <v>5</v>
      </c>
      <c r="Z63" s="545" t="s">
        <v>5</v>
      </c>
      <c r="AA63" s="545" t="s">
        <v>5</v>
      </c>
      <c r="AB63" s="545" t="s">
        <v>5</v>
      </c>
      <c r="AC63" s="545" t="s">
        <v>5</v>
      </c>
      <c r="AD63" s="546" t="s">
        <v>5</v>
      </c>
      <c r="AE63" s="1092" t="s">
        <v>109</v>
      </c>
      <c r="AF63" s="1093"/>
      <c r="AG63" s="1093"/>
      <c r="AH63" s="1093"/>
      <c r="AI63" s="1093"/>
      <c r="AJ63" s="1094"/>
      <c r="AK63" s="344"/>
      <c r="BA63" s="49"/>
      <c r="BB63" s="49"/>
      <c r="BC63" s="49"/>
      <c r="BD63" s="49"/>
      <c r="BE63" s="49"/>
      <c r="BF63" s="49"/>
      <c r="BG63" s="49"/>
      <c r="BH63" s="49"/>
      <c r="BI63" s="49"/>
      <c r="BJ63" s="49"/>
      <c r="BK63" s="49"/>
      <c r="BL63" s="49"/>
      <c r="BM63" s="174"/>
      <c r="BN63" s="49"/>
      <c r="BO63" s="49"/>
      <c r="BP63" s="49"/>
      <c r="BQ63" s="49"/>
      <c r="BR63" s="49"/>
      <c r="BS63" s="49"/>
      <c r="BT63" s="49"/>
      <c r="BU63" s="49"/>
      <c r="BV63" s="49"/>
      <c r="BW63" s="49"/>
      <c r="BX63" s="49"/>
      <c r="BY63" s="49"/>
      <c r="BZ63" s="49"/>
      <c r="CA63" s="49"/>
      <c r="CB63" s="49"/>
      <c r="CC63" s="49"/>
      <c r="CD63" s="49"/>
      <c r="CE63" s="49"/>
      <c r="CF63" s="49"/>
      <c r="CG63" s="49"/>
      <c r="CH63" s="49"/>
    </row>
    <row r="64" spans="1:86" ht="12.75">
      <c r="A64" s="49"/>
      <c r="BA64" s="49"/>
      <c r="BB64" s="49"/>
      <c r="BC64" s="49"/>
      <c r="BD64" s="49"/>
      <c r="BE64" s="49"/>
      <c r="BF64" s="49"/>
      <c r="BG64" s="49"/>
      <c r="BH64" s="49" t="s">
        <v>114</v>
      </c>
      <c r="BI64" s="49"/>
      <c r="BJ64" s="49"/>
      <c r="BK64" s="49"/>
      <c r="BL64" s="49"/>
      <c r="BM64" s="174" t="s">
        <v>519</v>
      </c>
      <c r="BN64" s="49"/>
      <c r="BO64" s="49"/>
      <c r="BP64" s="49"/>
      <c r="BQ64" s="49"/>
      <c r="BR64" s="49"/>
      <c r="BS64" s="49"/>
      <c r="BT64" s="49"/>
      <c r="BU64" s="49"/>
      <c r="BV64" s="49"/>
      <c r="BW64" s="49"/>
      <c r="BX64" s="49"/>
      <c r="BY64" s="49"/>
      <c r="BZ64" s="49"/>
      <c r="CA64" s="49"/>
      <c r="CB64" s="49"/>
      <c r="CC64" s="49"/>
      <c r="CD64" s="49"/>
      <c r="CE64" s="49"/>
      <c r="CF64" s="49"/>
      <c r="CG64" s="49"/>
      <c r="CH64" s="49"/>
    </row>
    <row r="65" spans="1:86" ht="12.75">
      <c r="A65" s="49"/>
      <c r="BA65" s="175" t="s">
        <v>305</v>
      </c>
      <c r="BB65" s="49"/>
      <c r="BC65" s="49"/>
      <c r="BD65" s="49"/>
      <c r="BE65" s="49"/>
      <c r="BF65" s="49"/>
      <c r="BG65" s="49"/>
      <c r="BH65" s="49" t="s">
        <v>115</v>
      </c>
      <c r="BI65" s="49"/>
      <c r="BJ65" s="49"/>
      <c r="BK65" s="49"/>
      <c r="BL65" s="49"/>
      <c r="BM65" s="174" t="s">
        <v>520</v>
      </c>
      <c r="BN65" s="49"/>
      <c r="BO65" s="49"/>
      <c r="BP65" s="49"/>
      <c r="BQ65" s="49"/>
      <c r="BR65" s="49"/>
      <c r="BS65" s="49"/>
      <c r="BT65" s="49"/>
      <c r="BU65" s="49"/>
      <c r="BV65" s="49"/>
      <c r="BW65" s="49"/>
      <c r="BX65" s="49"/>
      <c r="BY65" s="49"/>
      <c r="BZ65" s="49"/>
      <c r="CA65" s="49"/>
      <c r="CB65" s="49"/>
      <c r="CC65" s="49"/>
      <c r="CD65" s="49"/>
      <c r="CE65" s="49"/>
      <c r="CF65" s="49"/>
      <c r="CG65" s="49"/>
      <c r="CH65" s="49"/>
    </row>
    <row r="66" spans="1:86" ht="12.75">
      <c r="A66" s="49"/>
      <c r="BA66" s="49" t="s">
        <v>7</v>
      </c>
      <c r="BB66" s="49"/>
      <c r="BC66" s="49"/>
      <c r="BD66" s="175" t="s">
        <v>290</v>
      </c>
      <c r="BE66" s="49"/>
      <c r="BF66" s="49"/>
      <c r="BG66" s="49"/>
      <c r="BH66" s="49" t="s">
        <v>116</v>
      </c>
      <c r="BI66" s="49"/>
      <c r="BJ66" s="49"/>
      <c r="BK66" s="49"/>
      <c r="BL66" s="49"/>
      <c r="BM66" s="174" t="s">
        <v>521</v>
      </c>
      <c r="BN66" s="49"/>
      <c r="BO66" s="49"/>
      <c r="BP66" s="49"/>
      <c r="BQ66" s="49"/>
      <c r="BR66" s="49"/>
      <c r="BS66" s="49"/>
      <c r="BT66" s="49"/>
      <c r="BU66" s="49"/>
      <c r="BV66" s="49"/>
      <c r="BW66" s="49"/>
      <c r="BX66" s="49"/>
      <c r="BY66" s="49"/>
      <c r="BZ66" s="49"/>
      <c r="CA66" s="49"/>
      <c r="CB66" s="49"/>
      <c r="CC66" s="49"/>
      <c r="CD66" s="49"/>
      <c r="CE66" s="49"/>
      <c r="CF66" s="49"/>
      <c r="CG66" s="49"/>
      <c r="CH66" s="49"/>
    </row>
    <row r="67" spans="1:86" ht="12.75">
      <c r="A67" s="49"/>
      <c r="BA67" s="49" t="s">
        <v>99</v>
      </c>
      <c r="BB67" s="49"/>
      <c r="BC67" s="49"/>
      <c r="BD67" s="49" t="s">
        <v>464</v>
      </c>
      <c r="BE67" s="49"/>
      <c r="BF67" s="49"/>
      <c r="BG67" s="49"/>
      <c r="BH67" s="49"/>
      <c r="BI67" s="49"/>
      <c r="BJ67" s="49"/>
      <c r="BK67" s="49"/>
      <c r="BL67" s="49"/>
      <c r="BM67" s="174" t="s">
        <v>522</v>
      </c>
      <c r="BN67" s="49"/>
      <c r="BO67" s="49"/>
      <c r="BP67" s="49"/>
      <c r="BQ67" s="49"/>
      <c r="BR67" s="49"/>
      <c r="BS67" s="49"/>
      <c r="BT67" s="49"/>
      <c r="BU67" s="49"/>
      <c r="BV67" s="49"/>
      <c r="BW67" s="49"/>
      <c r="BX67" s="49"/>
      <c r="BY67" s="49"/>
      <c r="BZ67" s="49"/>
      <c r="CA67" s="49"/>
      <c r="CB67" s="49"/>
      <c r="CC67" s="49"/>
      <c r="CD67" s="49"/>
      <c r="CE67" s="49"/>
      <c r="CF67" s="49"/>
      <c r="CG67" s="49"/>
      <c r="CH67" s="49"/>
    </row>
    <row r="68" spans="1:86" ht="12.75">
      <c r="A68" s="49"/>
      <c r="BA68" s="49" t="s">
        <v>211</v>
      </c>
      <c r="BB68" s="49"/>
      <c r="BC68" s="49"/>
      <c r="BD68" s="49" t="s">
        <v>465</v>
      </c>
      <c r="BE68" s="49"/>
      <c r="BF68" s="49"/>
      <c r="BG68" s="49"/>
      <c r="BH68" s="49"/>
      <c r="BI68" s="49"/>
      <c r="BJ68" s="49"/>
      <c r="BK68" s="49"/>
      <c r="BL68" s="49"/>
      <c r="BM68" s="174" t="s">
        <v>523</v>
      </c>
      <c r="BN68" s="49"/>
      <c r="BO68" s="49"/>
      <c r="BP68" s="49"/>
      <c r="BQ68" s="49"/>
      <c r="BR68" s="49"/>
      <c r="BS68" s="49"/>
      <c r="BT68" s="49"/>
      <c r="BU68" s="49"/>
      <c r="BV68" s="49"/>
      <c r="BW68" s="49"/>
      <c r="BX68" s="49"/>
      <c r="BY68" s="49"/>
      <c r="BZ68" s="49"/>
      <c r="CA68" s="49"/>
      <c r="CB68" s="49"/>
      <c r="CC68" s="49"/>
      <c r="CD68" s="49"/>
      <c r="CE68" s="49"/>
      <c r="CF68" s="49"/>
      <c r="CG68" s="49"/>
      <c r="CH68" s="49"/>
    </row>
    <row r="69" spans="1:86" ht="12.75">
      <c r="A69" s="49"/>
      <c r="BA69" s="49" t="s">
        <v>423</v>
      </c>
      <c r="BB69" s="49"/>
      <c r="BC69" s="49"/>
      <c r="BD69" s="49" t="s">
        <v>466</v>
      </c>
      <c r="BE69" s="49"/>
      <c r="BF69" s="49"/>
      <c r="BG69" s="49"/>
      <c r="BH69" s="49"/>
      <c r="BI69" s="49"/>
      <c r="BJ69" s="49"/>
      <c r="BK69" s="49"/>
      <c r="BL69" s="49"/>
      <c r="BM69" s="174" t="s">
        <v>524</v>
      </c>
      <c r="BN69" s="49"/>
      <c r="BO69" s="49"/>
      <c r="BP69" s="49"/>
      <c r="BQ69" s="49"/>
      <c r="BR69" s="49"/>
      <c r="BS69" s="49"/>
      <c r="BT69" s="49"/>
      <c r="BU69" s="49"/>
      <c r="BV69" s="49"/>
      <c r="BW69" s="49"/>
      <c r="BX69" s="49"/>
      <c r="BY69" s="49"/>
      <c r="BZ69" s="49"/>
      <c r="CA69" s="49"/>
      <c r="CB69" s="49"/>
      <c r="CC69" s="49"/>
      <c r="CD69" s="49"/>
      <c r="CE69" s="49"/>
      <c r="CF69" s="49"/>
      <c r="CG69" s="49"/>
      <c r="CH69" s="49"/>
    </row>
    <row r="70" spans="1:86" ht="12.75">
      <c r="A70" s="49"/>
      <c r="BA70" s="49" t="s">
        <v>424</v>
      </c>
      <c r="BB70" s="49"/>
      <c r="BC70" s="49"/>
      <c r="BD70" s="49"/>
      <c r="BE70" s="49"/>
      <c r="BF70" s="49"/>
      <c r="BG70" s="49"/>
      <c r="BH70" s="49"/>
      <c r="BI70" s="49"/>
      <c r="BJ70" s="49"/>
      <c r="BK70" s="49"/>
      <c r="BL70" s="49"/>
      <c r="BM70" s="174" t="s">
        <v>93</v>
      </c>
      <c r="BN70" s="49"/>
      <c r="BO70" s="49"/>
      <c r="BP70" s="49"/>
      <c r="BQ70" s="49"/>
      <c r="BR70" s="49"/>
      <c r="BS70" s="49"/>
      <c r="BT70" s="49"/>
      <c r="BU70" s="49"/>
      <c r="BV70" s="49"/>
      <c r="BW70" s="49"/>
      <c r="BX70" s="49"/>
      <c r="BY70" s="49"/>
      <c r="BZ70" s="49"/>
      <c r="CA70" s="49"/>
      <c r="CB70" s="49"/>
      <c r="CC70" s="49"/>
      <c r="CD70" s="49"/>
      <c r="CE70" s="49"/>
      <c r="CF70" s="49"/>
      <c r="CG70" s="49"/>
      <c r="CH70" s="49"/>
    </row>
    <row r="71" spans="1:86" ht="12.75">
      <c r="A71" s="49"/>
      <c r="BA71" s="49" t="s">
        <v>276</v>
      </c>
      <c r="BB71" s="49"/>
      <c r="BC71" s="49"/>
      <c r="BD71" s="49"/>
      <c r="BE71" s="49"/>
      <c r="BF71" s="49"/>
      <c r="BG71" s="49"/>
      <c r="BH71" s="49"/>
      <c r="BI71" s="49"/>
      <c r="BJ71" s="49"/>
      <c r="BK71" s="49"/>
      <c r="BL71" s="49"/>
      <c r="BM71" s="174" t="s">
        <v>525</v>
      </c>
      <c r="BN71" s="49"/>
      <c r="BO71" s="49"/>
      <c r="BP71" s="49"/>
      <c r="BQ71" s="49"/>
      <c r="BR71" s="49"/>
      <c r="BS71" s="49"/>
      <c r="BT71" s="49"/>
      <c r="BU71" s="49"/>
      <c r="BV71" s="49"/>
      <c r="BW71" s="49"/>
      <c r="BX71" s="49"/>
      <c r="BY71" s="49"/>
      <c r="BZ71" s="49"/>
      <c r="CA71" s="49"/>
      <c r="CB71" s="49"/>
      <c r="CC71" s="49"/>
      <c r="CD71" s="49"/>
      <c r="CE71" s="49"/>
      <c r="CF71" s="49"/>
      <c r="CG71" s="49"/>
      <c r="CH71" s="49"/>
    </row>
    <row r="72" spans="1:86" ht="12.75">
      <c r="A72" s="49"/>
      <c r="BA72" s="49" t="s">
        <v>425</v>
      </c>
      <c r="BB72" s="49"/>
      <c r="BC72" s="49"/>
      <c r="BD72" s="49"/>
      <c r="BE72" s="49"/>
      <c r="BF72" s="49"/>
      <c r="BG72" s="49"/>
      <c r="BH72" s="49"/>
      <c r="BI72" s="49"/>
      <c r="BJ72" s="49"/>
      <c r="BK72" s="49"/>
      <c r="BL72" s="49"/>
      <c r="BM72" s="174" t="s">
        <v>526</v>
      </c>
      <c r="BN72" s="49"/>
      <c r="BO72" s="49"/>
      <c r="BP72" s="49"/>
      <c r="BQ72" s="49"/>
      <c r="BR72" s="49"/>
      <c r="BS72" s="49"/>
      <c r="BT72" s="49"/>
      <c r="BU72" s="49"/>
      <c r="BV72" s="49"/>
      <c r="BW72" s="49"/>
      <c r="BX72" s="49"/>
      <c r="BY72" s="49"/>
      <c r="BZ72" s="49"/>
      <c r="CA72" s="49"/>
      <c r="CB72" s="49"/>
      <c r="CC72" s="49"/>
      <c r="CD72" s="49"/>
      <c r="CE72" s="49"/>
      <c r="CF72" s="49"/>
      <c r="CG72" s="49"/>
      <c r="CH72" s="49"/>
    </row>
    <row r="73" spans="1:86" ht="12.75">
      <c r="A73" s="49"/>
      <c r="BA73" s="49" t="s">
        <v>426</v>
      </c>
      <c r="BB73" s="49"/>
      <c r="BC73" s="49"/>
      <c r="BD73" s="49"/>
      <c r="BE73" s="49"/>
      <c r="BF73" s="49"/>
      <c r="BG73" s="49"/>
      <c r="BH73" s="49"/>
      <c r="BI73" s="49"/>
      <c r="BJ73" s="49"/>
      <c r="BK73" s="49"/>
      <c r="BL73" s="49"/>
      <c r="BM73" s="174" t="s">
        <v>527</v>
      </c>
      <c r="BN73" s="49"/>
      <c r="BO73" s="49"/>
      <c r="BP73" s="49"/>
      <c r="BQ73" s="49"/>
      <c r="BR73" s="49"/>
      <c r="BS73" s="49"/>
      <c r="BT73" s="49"/>
      <c r="BU73" s="49"/>
      <c r="BV73" s="49"/>
      <c r="BW73" s="49"/>
      <c r="BX73" s="49"/>
      <c r="BY73" s="49"/>
      <c r="BZ73" s="49"/>
      <c r="CA73" s="49"/>
      <c r="CB73" s="49"/>
      <c r="CC73" s="49"/>
      <c r="CD73" s="49"/>
      <c r="CE73" s="49"/>
      <c r="CF73" s="49"/>
      <c r="CG73" s="49"/>
      <c r="CH73" s="49"/>
    </row>
    <row r="74" spans="1:86" ht="12.75">
      <c r="A74" s="49"/>
      <c r="BA74" s="49" t="s">
        <v>427</v>
      </c>
      <c r="BB74" s="49"/>
      <c r="BC74" s="49"/>
      <c r="BD74" s="49"/>
      <c r="BE74" s="49"/>
      <c r="BF74" s="49"/>
      <c r="BG74" s="49"/>
      <c r="BH74" s="49"/>
      <c r="BI74" s="49"/>
      <c r="BJ74" s="49"/>
      <c r="BK74" s="49"/>
      <c r="BL74" s="49"/>
      <c r="BM74" s="174" t="s">
        <v>528</v>
      </c>
      <c r="BN74" s="49"/>
      <c r="BO74" s="49"/>
      <c r="BP74" s="49"/>
      <c r="BQ74" s="49"/>
      <c r="BR74" s="49"/>
      <c r="BS74" s="49"/>
      <c r="BT74" s="49"/>
      <c r="BU74" s="49"/>
      <c r="BV74" s="49"/>
      <c r="BW74" s="49"/>
      <c r="BX74" s="49"/>
      <c r="BY74" s="49"/>
      <c r="BZ74" s="49"/>
      <c r="CA74" s="49"/>
      <c r="CB74" s="49"/>
      <c r="CC74" s="49"/>
      <c r="CD74" s="49"/>
      <c r="CE74" s="49"/>
      <c r="CF74" s="49"/>
      <c r="CG74" s="49"/>
      <c r="CH74" s="49"/>
    </row>
    <row r="75" spans="1:86" ht="12.75">
      <c r="A75" s="49"/>
      <c r="BA75" s="49" t="s">
        <v>428</v>
      </c>
      <c r="BB75" s="49"/>
      <c r="BC75" s="49"/>
      <c r="BD75" s="49"/>
      <c r="BE75" s="49"/>
      <c r="BF75" s="49"/>
      <c r="BG75" s="49"/>
      <c r="BH75" s="49"/>
      <c r="BI75" s="49"/>
      <c r="BJ75" s="49"/>
      <c r="BK75" s="49"/>
      <c r="BL75" s="49"/>
      <c r="BM75" s="174" t="s">
        <v>529</v>
      </c>
      <c r="BN75" s="49"/>
      <c r="BO75" s="49"/>
      <c r="BP75" s="49"/>
      <c r="BQ75" s="49"/>
      <c r="BR75" s="49"/>
      <c r="BS75" s="49"/>
      <c r="BT75" s="49"/>
      <c r="BU75" s="49"/>
      <c r="BV75" s="49"/>
      <c r="BW75" s="49"/>
      <c r="BX75" s="49"/>
      <c r="BY75" s="49"/>
      <c r="BZ75" s="49"/>
      <c r="CA75" s="49"/>
      <c r="CB75" s="49"/>
      <c r="CC75" s="49"/>
      <c r="CD75" s="49"/>
      <c r="CE75" s="49"/>
      <c r="CF75" s="49"/>
      <c r="CG75" s="49"/>
      <c r="CH75" s="49"/>
    </row>
    <row r="76" spans="1:86" ht="12.75">
      <c r="A76" s="49"/>
      <c r="BA76" s="49" t="s">
        <v>429</v>
      </c>
      <c r="BB76" s="49"/>
      <c r="BC76" s="49"/>
      <c r="BD76" s="49"/>
      <c r="BE76" s="49"/>
      <c r="BF76" s="49"/>
      <c r="BG76" s="49"/>
      <c r="BH76" s="49"/>
      <c r="BI76" s="49"/>
      <c r="BJ76" s="49"/>
      <c r="BK76" s="49"/>
      <c r="BL76" s="49"/>
      <c r="BM76" s="174" t="s">
        <v>530</v>
      </c>
      <c r="BN76" s="49"/>
      <c r="BO76" s="49"/>
      <c r="BP76" s="49"/>
      <c r="BQ76" s="49"/>
      <c r="BR76" s="49"/>
      <c r="BS76" s="49"/>
      <c r="BT76" s="49"/>
      <c r="BU76" s="49"/>
      <c r="BV76" s="49"/>
      <c r="BW76" s="49"/>
      <c r="BX76" s="49"/>
      <c r="BY76" s="49"/>
      <c r="BZ76" s="49"/>
      <c r="CA76" s="49"/>
      <c r="CB76" s="49"/>
      <c r="CC76" s="49"/>
      <c r="CD76" s="49"/>
      <c r="CE76" s="49"/>
      <c r="CF76" s="49"/>
      <c r="CG76" s="49"/>
      <c r="CH76" s="49"/>
    </row>
    <row r="77" spans="1:86" ht="12.75">
      <c r="A77" s="49"/>
      <c r="BA77" s="49" t="s">
        <v>430</v>
      </c>
      <c r="BB77" s="49"/>
      <c r="BC77" s="49"/>
      <c r="BD77" s="49"/>
      <c r="BE77" s="49"/>
      <c r="BF77" s="49"/>
      <c r="BG77" s="49"/>
      <c r="BH77" s="49"/>
      <c r="BI77" s="49"/>
      <c r="BJ77" s="49"/>
      <c r="BK77" s="49"/>
      <c r="BL77" s="49"/>
      <c r="BM77" s="174" t="s">
        <v>531</v>
      </c>
      <c r="BN77" s="49"/>
      <c r="BO77" s="49"/>
      <c r="BP77" s="49"/>
      <c r="BQ77" s="49"/>
      <c r="BR77" s="49"/>
      <c r="BS77" s="49"/>
      <c r="BT77" s="49"/>
      <c r="BU77" s="49"/>
      <c r="BV77" s="49"/>
      <c r="BW77" s="49"/>
      <c r="BX77" s="49"/>
      <c r="BY77" s="49"/>
      <c r="BZ77" s="49"/>
      <c r="CA77" s="49"/>
      <c r="CB77" s="49"/>
      <c r="CC77" s="49"/>
      <c r="CD77" s="49"/>
      <c r="CE77" s="49"/>
      <c r="CF77" s="49"/>
      <c r="CG77" s="49"/>
      <c r="CH77" s="49"/>
    </row>
    <row r="78" spans="1:86" ht="12.75">
      <c r="A78" s="49"/>
      <c r="BA78" s="49" t="s">
        <v>431</v>
      </c>
      <c r="BB78" s="49"/>
      <c r="BC78" s="49"/>
      <c r="BD78" s="49"/>
      <c r="BE78" s="49"/>
      <c r="BF78" s="49"/>
      <c r="BG78" s="49"/>
      <c r="BH78" s="49"/>
      <c r="BI78" s="49"/>
      <c r="BJ78" s="49"/>
      <c r="BK78" s="49"/>
      <c r="BL78" s="49"/>
      <c r="BM78" s="174" t="s">
        <v>532</v>
      </c>
      <c r="BN78" s="49"/>
      <c r="BO78" s="49"/>
      <c r="BP78" s="49"/>
      <c r="BQ78" s="49"/>
      <c r="BR78" s="49"/>
      <c r="BS78" s="49"/>
      <c r="BT78" s="49"/>
      <c r="BU78" s="49"/>
      <c r="BV78" s="49"/>
      <c r="BW78" s="49"/>
      <c r="BX78" s="49"/>
      <c r="BY78" s="49"/>
      <c r="BZ78" s="49"/>
      <c r="CA78" s="49"/>
      <c r="CB78" s="49"/>
      <c r="CC78" s="49"/>
      <c r="CD78" s="49"/>
      <c r="CE78" s="49"/>
      <c r="CF78" s="49"/>
      <c r="CG78" s="49"/>
      <c r="CH78" s="49"/>
    </row>
    <row r="79" spans="1:86" ht="12.75">
      <c r="A79" s="49"/>
      <c r="BA79" s="49"/>
      <c r="BB79" s="49"/>
      <c r="BC79" s="49"/>
      <c r="BD79" s="49"/>
      <c r="BE79" s="49"/>
      <c r="BF79" s="49"/>
      <c r="BG79" s="49"/>
      <c r="BH79" s="49"/>
      <c r="BI79" s="49"/>
      <c r="BJ79" s="49"/>
      <c r="BK79" s="49"/>
      <c r="BL79" s="49"/>
      <c r="BM79" s="174" t="s">
        <v>533</v>
      </c>
      <c r="BN79" s="49"/>
      <c r="BO79" s="49"/>
      <c r="BP79" s="49"/>
      <c r="BQ79" s="49"/>
      <c r="BR79" s="49"/>
      <c r="BS79" s="49"/>
      <c r="BT79" s="49"/>
      <c r="BU79" s="49"/>
      <c r="BV79" s="49"/>
      <c r="BW79" s="49"/>
      <c r="BX79" s="49"/>
      <c r="BY79" s="49"/>
      <c r="BZ79" s="49"/>
      <c r="CA79" s="49"/>
      <c r="CB79" s="49"/>
      <c r="CC79" s="49"/>
      <c r="CD79" s="49"/>
      <c r="CE79" s="49"/>
      <c r="CF79" s="49"/>
      <c r="CG79" s="49"/>
      <c r="CH79" s="49"/>
    </row>
    <row r="80" spans="1:86" ht="12.75">
      <c r="A80" s="49"/>
      <c r="BA80" s="49"/>
      <c r="BB80" s="49"/>
      <c r="BC80" s="49"/>
      <c r="BD80" s="49"/>
      <c r="BE80" s="49"/>
      <c r="BF80" s="49"/>
      <c r="BG80" s="49"/>
      <c r="BH80" s="49"/>
      <c r="BI80" s="49"/>
      <c r="BJ80" s="49"/>
      <c r="BK80" s="49"/>
      <c r="BL80" s="49"/>
      <c r="BM80" s="174" t="s">
        <v>534</v>
      </c>
      <c r="BN80" s="49"/>
      <c r="BO80" s="49"/>
      <c r="BP80" s="49"/>
      <c r="BQ80" s="49"/>
      <c r="BR80" s="49"/>
      <c r="BS80" s="49"/>
      <c r="BT80" s="49"/>
      <c r="BU80" s="49"/>
      <c r="BV80" s="49"/>
      <c r="BW80" s="49"/>
      <c r="BX80" s="49"/>
      <c r="BY80" s="49"/>
      <c r="BZ80" s="49"/>
      <c r="CA80" s="49"/>
      <c r="CB80" s="49"/>
      <c r="CC80" s="49"/>
      <c r="CD80" s="49"/>
      <c r="CE80" s="49"/>
      <c r="CF80" s="49"/>
      <c r="CG80" s="49"/>
      <c r="CH80" s="49"/>
    </row>
    <row r="81" spans="1:86" ht="12.75">
      <c r="A81" s="49"/>
      <c r="BA81" s="195" t="s">
        <v>767</v>
      </c>
      <c r="BB81" s="49"/>
      <c r="BC81" s="49"/>
      <c r="BD81" s="49"/>
      <c r="BE81" s="49"/>
      <c r="BF81" s="49"/>
      <c r="BG81" s="49"/>
      <c r="BH81" s="49"/>
      <c r="BI81" s="49"/>
      <c r="BJ81" s="49"/>
      <c r="BK81" s="49"/>
      <c r="BL81" s="49"/>
      <c r="BM81" s="174" t="s">
        <v>663</v>
      </c>
      <c r="BN81" s="49"/>
      <c r="BO81" s="49"/>
      <c r="BP81" s="49"/>
      <c r="BQ81" s="49"/>
      <c r="BR81" s="49"/>
      <c r="BS81" s="49"/>
      <c r="BT81" s="49"/>
      <c r="BU81" s="49"/>
      <c r="BV81" s="49"/>
      <c r="BW81" s="49"/>
      <c r="BX81" s="49"/>
      <c r="BY81" s="49"/>
      <c r="BZ81" s="49"/>
      <c r="CA81" s="49"/>
      <c r="CB81" s="49"/>
      <c r="CC81" s="49"/>
      <c r="CD81" s="49"/>
      <c r="CE81" s="49"/>
      <c r="CF81" s="49"/>
      <c r="CG81" s="49"/>
      <c r="CH81" s="49"/>
    </row>
    <row r="82" spans="1:86" ht="15">
      <c r="A82" s="49"/>
      <c r="BA82" s="196" t="s">
        <v>768</v>
      </c>
      <c r="BB82" s="49"/>
      <c r="BC82" s="49"/>
      <c r="BD82" s="49"/>
      <c r="BE82" s="49"/>
      <c r="BF82" s="49"/>
      <c r="BG82" s="49"/>
      <c r="BH82" s="49"/>
      <c r="BI82" s="49"/>
      <c r="BJ82" s="49"/>
      <c r="BK82" s="49"/>
      <c r="BL82" s="49"/>
      <c r="BM82" s="173" t="s">
        <v>535</v>
      </c>
      <c r="BN82" s="49"/>
      <c r="BO82" s="49"/>
      <c r="BP82" s="49"/>
      <c r="BQ82" s="49"/>
      <c r="BR82" s="49"/>
      <c r="BS82" s="49"/>
      <c r="BT82" s="49"/>
      <c r="BU82" s="49"/>
      <c r="BV82" s="49"/>
      <c r="BW82" s="49"/>
      <c r="BX82" s="49"/>
      <c r="BY82" s="49"/>
      <c r="BZ82" s="49"/>
      <c r="CA82" s="49"/>
      <c r="CB82" s="49"/>
      <c r="CC82" s="49"/>
      <c r="CD82" s="49"/>
      <c r="CE82" s="49"/>
      <c r="CF82" s="49"/>
      <c r="CG82" s="49"/>
      <c r="CH82" s="49"/>
    </row>
    <row r="83" spans="1:86" ht="12.75">
      <c r="A83" s="49"/>
      <c r="BA83" s="152" t="s">
        <v>210</v>
      </c>
      <c r="BB83" s="49"/>
      <c r="BC83" s="49"/>
      <c r="BD83" s="49"/>
      <c r="BE83" s="49"/>
      <c r="BF83" s="49"/>
      <c r="BG83" s="49"/>
      <c r="BH83" s="49"/>
      <c r="BI83" s="49"/>
      <c r="BJ83" s="49"/>
      <c r="BK83" s="49"/>
      <c r="BL83" s="49"/>
      <c r="BM83" s="174" t="s">
        <v>536</v>
      </c>
      <c r="BN83" s="49"/>
      <c r="BO83" s="49"/>
      <c r="BP83" s="49"/>
      <c r="BQ83" s="49"/>
      <c r="BR83" s="49"/>
      <c r="BS83" s="49"/>
      <c r="BT83" s="49"/>
      <c r="BU83" s="49"/>
      <c r="BV83" s="49"/>
      <c r="BW83" s="49"/>
      <c r="BX83" s="49"/>
      <c r="BY83" s="49"/>
      <c r="BZ83" s="49"/>
      <c r="CA83" s="49"/>
      <c r="CB83" s="49"/>
      <c r="CC83" s="49"/>
      <c r="CD83" s="49"/>
      <c r="CE83" s="49"/>
      <c r="CF83" s="49"/>
      <c r="CG83" s="49"/>
      <c r="CH83" s="49"/>
    </row>
    <row r="84" spans="1:86" ht="12.75">
      <c r="A84" s="49"/>
      <c r="BA84" s="152" t="s">
        <v>825</v>
      </c>
      <c r="BB84" s="49"/>
      <c r="BC84" s="49"/>
      <c r="BD84" s="49"/>
      <c r="BE84" s="49"/>
      <c r="BF84" s="49"/>
      <c r="BG84" s="49"/>
      <c r="BH84" s="49"/>
      <c r="BI84" s="49"/>
      <c r="BJ84" s="49"/>
      <c r="BK84" s="49"/>
      <c r="BL84" s="49"/>
      <c r="BM84" s="174" t="s">
        <v>537</v>
      </c>
      <c r="BN84" s="49"/>
      <c r="BO84" s="49"/>
      <c r="BP84" s="49"/>
      <c r="BQ84" s="49"/>
      <c r="BR84" s="49"/>
      <c r="BS84" s="49"/>
      <c r="BT84" s="49"/>
      <c r="BU84" s="49"/>
      <c r="BV84" s="49"/>
      <c r="BW84" s="49"/>
      <c r="BX84" s="49"/>
      <c r="BY84" s="49"/>
      <c r="BZ84" s="49"/>
      <c r="CA84" s="49"/>
      <c r="CB84" s="49"/>
      <c r="CC84" s="49"/>
      <c r="CD84" s="49"/>
      <c r="CE84" s="49"/>
      <c r="CF84" s="49"/>
      <c r="CG84" s="49"/>
      <c r="CH84" s="49"/>
    </row>
    <row r="85" spans="1:86" ht="12.75">
      <c r="A85" s="49"/>
      <c r="BA85" s="152" t="s">
        <v>826</v>
      </c>
      <c r="BB85" s="49"/>
      <c r="BC85" s="49"/>
      <c r="BD85" s="49"/>
      <c r="BE85" s="49"/>
      <c r="BF85" s="49"/>
      <c r="BG85" s="49"/>
      <c r="BH85" s="49"/>
      <c r="BI85" s="49"/>
      <c r="BJ85" s="49"/>
      <c r="BK85" s="49"/>
      <c r="BL85" s="49"/>
      <c r="BM85" s="174" t="s">
        <v>538</v>
      </c>
      <c r="BN85" s="49"/>
      <c r="BO85" s="49"/>
      <c r="BP85" s="49"/>
      <c r="BQ85" s="49"/>
      <c r="BR85" s="49"/>
      <c r="BS85" s="49"/>
      <c r="BT85" s="49"/>
      <c r="BU85" s="49"/>
      <c r="BV85" s="49"/>
      <c r="BW85" s="49"/>
      <c r="BX85" s="49"/>
      <c r="BY85" s="49"/>
      <c r="BZ85" s="49"/>
      <c r="CA85" s="49"/>
      <c r="CB85" s="49"/>
      <c r="CC85" s="49"/>
      <c r="CD85" s="49"/>
      <c r="CE85" s="49"/>
      <c r="CF85" s="49"/>
      <c r="CG85" s="49"/>
      <c r="CH85" s="49"/>
    </row>
    <row r="86" spans="1:86" ht="12.75">
      <c r="A86" s="49"/>
      <c r="BA86" s="152" t="s">
        <v>63</v>
      </c>
      <c r="BB86" s="49"/>
      <c r="BC86" s="49"/>
      <c r="BD86" s="49"/>
      <c r="BE86" s="49"/>
      <c r="BF86" s="49"/>
      <c r="BG86" s="49"/>
      <c r="BH86" s="49"/>
      <c r="BI86" s="49"/>
      <c r="BJ86" s="49"/>
      <c r="BK86" s="49"/>
      <c r="BL86" s="49"/>
      <c r="BM86" s="174" t="s">
        <v>539</v>
      </c>
      <c r="BN86" s="49"/>
      <c r="BO86" s="49"/>
      <c r="BP86" s="49"/>
      <c r="BQ86" s="49"/>
      <c r="BR86" s="49"/>
      <c r="BS86" s="49"/>
      <c r="BT86" s="49"/>
      <c r="BU86" s="49"/>
      <c r="BV86" s="49"/>
      <c r="BW86" s="49"/>
      <c r="BX86" s="49"/>
      <c r="BY86" s="49"/>
      <c r="BZ86" s="49"/>
      <c r="CA86" s="49"/>
      <c r="CB86" s="49"/>
      <c r="CC86" s="49"/>
      <c r="CD86" s="49"/>
      <c r="CE86" s="49"/>
      <c r="CF86" s="49"/>
      <c r="CG86" s="49"/>
      <c r="CH86" s="49"/>
    </row>
    <row r="87" spans="1:86" ht="12.75">
      <c r="A87" s="49"/>
      <c r="BA87" s="152" t="s">
        <v>827</v>
      </c>
      <c r="BB87" s="49"/>
      <c r="BC87" s="49"/>
      <c r="BD87" s="49"/>
      <c r="BE87" s="49"/>
      <c r="BF87" s="49"/>
      <c r="BG87" s="49"/>
      <c r="BH87" s="49"/>
      <c r="BI87" s="49"/>
      <c r="BJ87" s="49"/>
      <c r="BK87" s="49"/>
      <c r="BL87" s="49"/>
      <c r="BM87" s="174" t="s">
        <v>540</v>
      </c>
      <c r="BN87" s="49"/>
      <c r="BO87" s="49"/>
      <c r="BP87" s="49"/>
      <c r="BQ87" s="49"/>
      <c r="BR87" s="49"/>
      <c r="BS87" s="49"/>
      <c r="BT87" s="49"/>
      <c r="BU87" s="49"/>
      <c r="BV87" s="49"/>
      <c r="BW87" s="49"/>
      <c r="BX87" s="49"/>
      <c r="BY87" s="49"/>
      <c r="BZ87" s="49"/>
      <c r="CA87" s="49"/>
      <c r="CB87" s="49"/>
      <c r="CC87" s="49"/>
      <c r="CD87" s="49"/>
      <c r="CE87" s="49"/>
      <c r="CF87" s="49"/>
      <c r="CG87" s="49"/>
      <c r="CH87" s="49"/>
    </row>
    <row r="88" spans="1:86" ht="15">
      <c r="A88" s="49"/>
      <c r="BA88" s="196" t="s">
        <v>769</v>
      </c>
      <c r="BB88" s="49"/>
      <c r="BC88" s="49"/>
      <c r="BD88" s="49"/>
      <c r="BE88" s="49"/>
      <c r="BF88" s="49"/>
      <c r="BG88" s="49"/>
      <c r="BH88" s="49"/>
      <c r="BI88" s="49"/>
      <c r="BJ88" s="49"/>
      <c r="BK88" s="49"/>
      <c r="BL88" s="49"/>
      <c r="BM88" s="174" t="s">
        <v>541</v>
      </c>
      <c r="BN88" s="49"/>
      <c r="BO88" s="49"/>
      <c r="BP88" s="49"/>
      <c r="BQ88" s="49"/>
      <c r="BR88" s="49"/>
      <c r="BS88" s="49"/>
      <c r="BT88" s="49"/>
      <c r="BU88" s="49"/>
      <c r="BV88" s="49"/>
      <c r="BW88" s="49"/>
      <c r="BX88" s="49"/>
      <c r="BY88" s="49"/>
      <c r="BZ88" s="49"/>
      <c r="CA88" s="49"/>
      <c r="CB88" s="49"/>
      <c r="CC88" s="49"/>
      <c r="CD88" s="49"/>
      <c r="CE88" s="49"/>
      <c r="CF88" s="49"/>
      <c r="CG88" s="49"/>
      <c r="CH88" s="49"/>
    </row>
    <row r="89" spans="1:86" ht="12.75">
      <c r="A89" s="49"/>
      <c r="BA89" s="176" t="s">
        <v>770</v>
      </c>
      <c r="BB89" s="49"/>
      <c r="BC89" s="49"/>
      <c r="BD89" s="49"/>
      <c r="BE89" s="49"/>
      <c r="BF89" s="49"/>
      <c r="BG89" s="49"/>
      <c r="BH89" s="49"/>
      <c r="BI89" s="49"/>
      <c r="BJ89" s="49"/>
      <c r="BK89" s="49"/>
      <c r="BL89" s="49"/>
      <c r="BM89" s="174" t="s">
        <v>542</v>
      </c>
      <c r="BN89" s="49"/>
      <c r="BO89" s="49"/>
      <c r="BP89" s="49"/>
      <c r="BQ89" s="49"/>
      <c r="BR89" s="49"/>
      <c r="BS89" s="49"/>
      <c r="BT89" s="49"/>
      <c r="BU89" s="49"/>
      <c r="BV89" s="49"/>
      <c r="BW89" s="49"/>
      <c r="BX89" s="49"/>
      <c r="BY89" s="49"/>
      <c r="BZ89" s="49"/>
      <c r="CA89" s="49"/>
      <c r="CB89" s="49"/>
      <c r="CC89" s="49"/>
      <c r="CD89" s="49"/>
      <c r="CE89" s="49"/>
      <c r="CF89" s="49"/>
      <c r="CG89" s="49"/>
      <c r="CH89" s="49"/>
    </row>
    <row r="90" spans="1:86" ht="12.75">
      <c r="A90" s="49"/>
      <c r="BA90" s="176" t="s">
        <v>771</v>
      </c>
      <c r="BB90" s="49"/>
      <c r="BC90" s="49"/>
      <c r="BD90" s="49"/>
      <c r="BE90" s="49"/>
      <c r="BF90" s="49"/>
      <c r="BG90" s="49"/>
      <c r="BH90" s="49"/>
      <c r="BI90" s="49"/>
      <c r="BJ90" s="49"/>
      <c r="BK90" s="49"/>
      <c r="BL90" s="49"/>
      <c r="BM90" s="174" t="s">
        <v>543</v>
      </c>
      <c r="BN90" s="49"/>
      <c r="BO90" s="49"/>
      <c r="BP90" s="49"/>
      <c r="BQ90" s="49"/>
      <c r="BR90" s="49"/>
      <c r="BS90" s="49"/>
      <c r="BT90" s="49"/>
      <c r="BU90" s="49"/>
      <c r="BV90" s="49"/>
      <c r="BW90" s="49"/>
      <c r="BX90" s="49"/>
      <c r="BY90" s="49"/>
      <c r="BZ90" s="49"/>
      <c r="CA90" s="49"/>
      <c r="CB90" s="49"/>
      <c r="CC90" s="49"/>
      <c r="CD90" s="49"/>
      <c r="CE90" s="49"/>
      <c r="CF90" s="49"/>
      <c r="CG90" s="49"/>
      <c r="CH90" s="49"/>
    </row>
    <row r="91" spans="1:86" ht="12.75">
      <c r="A91" s="49"/>
      <c r="BA91" s="176" t="s">
        <v>772</v>
      </c>
      <c r="BB91" s="49"/>
      <c r="BC91" s="49"/>
      <c r="BD91" s="49"/>
      <c r="BE91" s="49"/>
      <c r="BF91" s="49"/>
      <c r="BG91" s="49"/>
      <c r="BH91" s="49"/>
      <c r="BI91" s="49"/>
      <c r="BJ91" s="49"/>
      <c r="BK91" s="49"/>
      <c r="BL91" s="49"/>
      <c r="BM91" s="174" t="s">
        <v>544</v>
      </c>
      <c r="BN91" s="49"/>
      <c r="BO91" s="49"/>
      <c r="BP91" s="49"/>
      <c r="BQ91" s="49"/>
      <c r="BR91" s="49"/>
      <c r="BS91" s="49"/>
      <c r="BT91" s="49"/>
      <c r="BU91" s="49"/>
      <c r="BV91" s="49"/>
      <c r="BW91" s="49"/>
      <c r="BX91" s="49"/>
      <c r="BY91" s="49"/>
      <c r="BZ91" s="49"/>
      <c r="CA91" s="49"/>
      <c r="CB91" s="49"/>
      <c r="CC91" s="49"/>
      <c r="CD91" s="49"/>
      <c r="CE91" s="49"/>
      <c r="CF91" s="49"/>
      <c r="CG91" s="49"/>
      <c r="CH91" s="49"/>
    </row>
    <row r="92" spans="1:86" ht="12.75">
      <c r="A92" s="49"/>
      <c r="BA92" s="176" t="s">
        <v>773</v>
      </c>
      <c r="BB92" s="49"/>
      <c r="BC92" s="49"/>
      <c r="BD92" s="49"/>
      <c r="BE92" s="49"/>
      <c r="BF92" s="49"/>
      <c r="BG92" s="49"/>
      <c r="BH92" s="49"/>
      <c r="BI92" s="49"/>
      <c r="BJ92" s="49"/>
      <c r="BK92" s="49"/>
      <c r="BL92" s="49"/>
      <c r="BM92" s="174" t="s">
        <v>545</v>
      </c>
      <c r="BN92" s="49"/>
      <c r="BO92" s="49"/>
      <c r="BP92" s="49"/>
      <c r="BQ92" s="49"/>
      <c r="BR92" s="49"/>
      <c r="BS92" s="49"/>
      <c r="BT92" s="49"/>
      <c r="BU92" s="49"/>
      <c r="BV92" s="49"/>
      <c r="BW92" s="49"/>
      <c r="BX92" s="49"/>
      <c r="BY92" s="49"/>
      <c r="BZ92" s="49"/>
      <c r="CA92" s="49"/>
      <c r="CB92" s="49"/>
      <c r="CC92" s="49"/>
      <c r="CD92" s="49"/>
      <c r="CE92" s="49"/>
      <c r="CF92" s="49"/>
      <c r="CG92" s="49"/>
      <c r="CH92" s="49"/>
    </row>
    <row r="93" spans="1:86" ht="12.75">
      <c r="A93" s="49"/>
      <c r="BA93" s="176" t="s">
        <v>774</v>
      </c>
      <c r="BB93" s="49"/>
      <c r="BC93" s="49"/>
      <c r="BD93" s="49"/>
      <c r="BE93" s="49"/>
      <c r="BF93" s="49"/>
      <c r="BG93" s="49"/>
      <c r="BH93" s="49"/>
      <c r="BI93" s="49"/>
      <c r="BJ93" s="49"/>
      <c r="BK93" s="49"/>
      <c r="BL93" s="49"/>
      <c r="BM93" s="174" t="s">
        <v>546</v>
      </c>
      <c r="BN93" s="49"/>
      <c r="BO93" s="49"/>
      <c r="BP93" s="49"/>
      <c r="BQ93" s="49"/>
      <c r="BR93" s="49"/>
      <c r="BS93" s="49"/>
      <c r="BT93" s="49"/>
      <c r="BU93" s="49"/>
      <c r="BV93" s="49"/>
      <c r="BW93" s="49"/>
      <c r="BX93" s="49"/>
      <c r="BY93" s="49"/>
      <c r="BZ93" s="49"/>
      <c r="CA93" s="49"/>
      <c r="CB93" s="49"/>
      <c r="CC93" s="49"/>
      <c r="CD93" s="49"/>
      <c r="CE93" s="49"/>
      <c r="CF93" s="49"/>
      <c r="CG93" s="49"/>
      <c r="CH93" s="49"/>
    </row>
    <row r="94" spans="1:86" ht="12.75">
      <c r="A94" s="49"/>
      <c r="BA94" s="176" t="s">
        <v>775</v>
      </c>
      <c r="BB94" s="49"/>
      <c r="BC94" s="49"/>
      <c r="BD94" s="49"/>
      <c r="BE94" s="49"/>
      <c r="BF94" s="49"/>
      <c r="BG94" s="49"/>
      <c r="BH94" s="49"/>
      <c r="BI94" s="49"/>
      <c r="BJ94" s="49"/>
      <c r="BK94" s="49"/>
      <c r="BL94" s="49"/>
      <c r="BM94" s="174" t="s">
        <v>547</v>
      </c>
      <c r="BN94" s="49"/>
      <c r="BO94" s="49"/>
      <c r="BP94" s="49"/>
      <c r="BQ94" s="49"/>
      <c r="BR94" s="49"/>
      <c r="BS94" s="49"/>
      <c r="BT94" s="49"/>
      <c r="BU94" s="49"/>
      <c r="BV94" s="49"/>
      <c r="BW94" s="49"/>
      <c r="BX94" s="49"/>
      <c r="BY94" s="49"/>
      <c r="BZ94" s="49"/>
      <c r="CA94" s="49"/>
      <c r="CB94" s="49"/>
      <c r="CC94" s="49"/>
      <c r="CD94" s="49"/>
      <c r="CE94" s="49"/>
      <c r="CF94" s="49"/>
      <c r="CG94" s="49"/>
      <c r="CH94" s="49"/>
    </row>
    <row r="95" spans="1:86" ht="12.75">
      <c r="A95" s="49"/>
      <c r="BA95" s="176" t="s">
        <v>776</v>
      </c>
      <c r="BB95" s="49"/>
      <c r="BC95" s="49"/>
      <c r="BD95" s="49"/>
      <c r="BE95" s="49"/>
      <c r="BF95" s="49"/>
      <c r="BG95" s="49"/>
      <c r="BH95" s="49"/>
      <c r="BI95" s="49"/>
      <c r="BJ95" s="49"/>
      <c r="BK95" s="49"/>
      <c r="BL95" s="49"/>
      <c r="BM95" s="174" t="s">
        <v>548</v>
      </c>
      <c r="BN95" s="49"/>
      <c r="BO95" s="49"/>
      <c r="BP95" s="49"/>
      <c r="BQ95" s="49"/>
      <c r="BR95" s="49"/>
      <c r="BS95" s="49"/>
      <c r="BT95" s="49"/>
      <c r="BU95" s="49"/>
      <c r="BV95" s="49"/>
      <c r="BW95" s="49"/>
      <c r="BX95" s="49"/>
      <c r="BY95" s="49"/>
      <c r="BZ95" s="49"/>
      <c r="CA95" s="49"/>
      <c r="CB95" s="49"/>
      <c r="CC95" s="49"/>
      <c r="CD95" s="49"/>
      <c r="CE95" s="49"/>
      <c r="CF95" s="49"/>
      <c r="CG95" s="49"/>
      <c r="CH95" s="49"/>
    </row>
    <row r="96" spans="1:86" ht="12.75">
      <c r="A96" s="49"/>
      <c r="BA96" s="176" t="s">
        <v>777</v>
      </c>
      <c r="BB96" s="49"/>
      <c r="BC96" s="49"/>
      <c r="BD96" s="49"/>
      <c r="BE96" s="49"/>
      <c r="BF96" s="49"/>
      <c r="BG96" s="49"/>
      <c r="BH96" s="49"/>
      <c r="BI96" s="49"/>
      <c r="BJ96" s="49"/>
      <c r="BK96" s="49"/>
      <c r="BL96" s="49"/>
      <c r="BM96" s="174" t="s">
        <v>549</v>
      </c>
      <c r="BN96" s="49"/>
      <c r="BO96" s="49"/>
      <c r="BP96" s="49"/>
      <c r="BQ96" s="49"/>
      <c r="BR96" s="49"/>
      <c r="BS96" s="49"/>
      <c r="BT96" s="49"/>
      <c r="BU96" s="49"/>
      <c r="BV96" s="49"/>
      <c r="BW96" s="49"/>
      <c r="BX96" s="49"/>
      <c r="BY96" s="49"/>
      <c r="BZ96" s="49"/>
      <c r="CA96" s="49"/>
      <c r="CB96" s="49"/>
      <c r="CC96" s="49"/>
      <c r="CD96" s="49"/>
      <c r="CE96" s="49"/>
      <c r="CF96" s="49"/>
      <c r="CG96" s="49"/>
      <c r="CH96" s="49"/>
    </row>
    <row r="97" spans="1:86" ht="12.75">
      <c r="A97" s="49"/>
      <c r="BA97" s="176" t="s">
        <v>778</v>
      </c>
      <c r="BB97" s="49"/>
      <c r="BC97" s="49"/>
      <c r="BD97" s="49"/>
      <c r="BE97" s="49"/>
      <c r="BF97" s="49"/>
      <c r="BG97" s="49"/>
      <c r="BH97" s="49"/>
      <c r="BI97" s="49"/>
      <c r="BJ97" s="49"/>
      <c r="BK97" s="49"/>
      <c r="BL97" s="49"/>
      <c r="BM97" s="174" t="s">
        <v>550</v>
      </c>
      <c r="BN97" s="49"/>
      <c r="BO97" s="49"/>
      <c r="BP97" s="49"/>
      <c r="BQ97" s="49"/>
      <c r="BR97" s="49"/>
      <c r="BS97" s="49"/>
      <c r="BT97" s="49"/>
      <c r="BU97" s="49"/>
      <c r="BV97" s="49"/>
      <c r="BW97" s="49"/>
      <c r="BX97" s="49"/>
      <c r="BY97" s="49"/>
      <c r="BZ97" s="49"/>
      <c r="CA97" s="49"/>
      <c r="CB97" s="49"/>
      <c r="CC97" s="49"/>
      <c r="CD97" s="49"/>
      <c r="CE97" s="49"/>
      <c r="CF97" s="49"/>
      <c r="CG97" s="49"/>
      <c r="CH97" s="49"/>
    </row>
    <row r="98" spans="1:86" ht="15">
      <c r="A98" s="49"/>
      <c r="BA98" s="196" t="s">
        <v>821</v>
      </c>
      <c r="BB98" s="49"/>
      <c r="BC98" s="49"/>
      <c r="BD98" s="49"/>
      <c r="BE98" s="49"/>
      <c r="BF98" s="49"/>
      <c r="BG98" s="49"/>
      <c r="BH98" s="49"/>
      <c r="BI98" s="49"/>
      <c r="BJ98" s="49"/>
      <c r="BK98" s="49"/>
      <c r="BL98" s="49"/>
      <c r="BM98" s="173" t="s">
        <v>551</v>
      </c>
      <c r="BN98" s="49"/>
      <c r="BO98" s="49"/>
      <c r="BP98" s="49"/>
      <c r="BQ98" s="49"/>
      <c r="BR98" s="49"/>
      <c r="BS98" s="49"/>
      <c r="BT98" s="49"/>
      <c r="BU98" s="49"/>
      <c r="BV98" s="49"/>
      <c r="BW98" s="49"/>
      <c r="BX98" s="49"/>
      <c r="BY98" s="49"/>
      <c r="BZ98" s="49"/>
      <c r="CA98" s="49"/>
      <c r="CB98" s="49"/>
      <c r="CC98" s="49"/>
      <c r="CD98" s="49"/>
      <c r="CE98" s="49"/>
      <c r="CF98" s="49"/>
      <c r="CG98" s="49"/>
      <c r="CH98" s="49"/>
    </row>
    <row r="99" spans="1:86" ht="12.75">
      <c r="A99" s="49"/>
      <c r="BA99" s="176" t="s">
        <v>818</v>
      </c>
      <c r="BB99" s="49"/>
      <c r="BC99" s="49"/>
      <c r="BD99" s="49"/>
      <c r="BE99" s="49"/>
      <c r="BF99" s="49"/>
      <c r="BG99" s="49"/>
      <c r="BH99" s="49"/>
      <c r="BI99" s="49"/>
      <c r="BJ99" s="49"/>
      <c r="BK99" s="49"/>
      <c r="BL99" s="49"/>
      <c r="BM99" s="174" t="s">
        <v>552</v>
      </c>
      <c r="BN99" s="49"/>
      <c r="BO99" s="49"/>
      <c r="BP99" s="49"/>
      <c r="BQ99" s="49"/>
      <c r="BR99" s="49"/>
      <c r="BS99" s="49"/>
      <c r="BT99" s="49"/>
      <c r="BU99" s="49"/>
      <c r="BV99" s="49"/>
      <c r="BW99" s="49"/>
      <c r="BX99" s="49"/>
      <c r="BY99" s="49"/>
      <c r="BZ99" s="49"/>
      <c r="CA99" s="49"/>
      <c r="CB99" s="49"/>
      <c r="CC99" s="49"/>
      <c r="CD99" s="49"/>
      <c r="CE99" s="49"/>
      <c r="CF99" s="49"/>
      <c r="CG99" s="49"/>
      <c r="CH99" s="49"/>
    </row>
    <row r="100" spans="1:86" ht="12.75">
      <c r="A100" s="49"/>
      <c r="BA100" s="176" t="s">
        <v>819</v>
      </c>
      <c r="BB100" s="49"/>
      <c r="BC100" s="49"/>
      <c r="BD100" s="49"/>
      <c r="BE100" s="49"/>
      <c r="BF100" s="49"/>
      <c r="BG100" s="49"/>
      <c r="BH100" s="49"/>
      <c r="BI100" s="49"/>
      <c r="BJ100" s="49"/>
      <c r="BK100" s="49"/>
      <c r="BL100" s="49"/>
      <c r="BM100" s="174" t="s">
        <v>553</v>
      </c>
      <c r="BN100" s="49"/>
      <c r="BO100" s="49"/>
      <c r="BP100" s="49"/>
      <c r="BQ100" s="49"/>
      <c r="BR100" s="49"/>
      <c r="BS100" s="49"/>
      <c r="BT100" s="49"/>
      <c r="BU100" s="49"/>
      <c r="BV100" s="49"/>
      <c r="BW100" s="49"/>
      <c r="BX100" s="49"/>
      <c r="BY100" s="49"/>
      <c r="BZ100" s="49"/>
      <c r="CA100" s="49"/>
      <c r="CB100" s="49"/>
      <c r="CC100" s="49"/>
      <c r="CD100" s="49"/>
      <c r="CE100" s="49"/>
      <c r="CF100" s="49"/>
      <c r="CG100" s="49"/>
      <c r="CH100" s="49"/>
    </row>
    <row r="101" spans="1:86" ht="12.75">
      <c r="A101" s="49"/>
      <c r="BA101" s="176" t="s">
        <v>820</v>
      </c>
      <c r="BB101" s="49"/>
      <c r="BC101" s="49"/>
      <c r="BD101" s="49"/>
      <c r="BE101" s="49"/>
      <c r="BF101" s="49"/>
      <c r="BG101" s="49"/>
      <c r="BH101" s="49"/>
      <c r="BI101" s="49"/>
      <c r="BJ101" s="49"/>
      <c r="BK101" s="49"/>
      <c r="BL101" s="49"/>
      <c r="BM101" s="174" t="s">
        <v>554</v>
      </c>
      <c r="BN101" s="49"/>
      <c r="BO101" s="49"/>
      <c r="BP101" s="49"/>
      <c r="BQ101" s="49"/>
      <c r="BR101" s="49"/>
      <c r="BS101" s="49"/>
      <c r="BT101" s="49"/>
      <c r="BU101" s="49"/>
      <c r="BV101" s="49"/>
      <c r="BW101" s="49"/>
      <c r="BX101" s="49"/>
      <c r="BY101" s="49"/>
      <c r="BZ101" s="49"/>
      <c r="CA101" s="49"/>
      <c r="CB101" s="49"/>
      <c r="CC101" s="49"/>
      <c r="CD101" s="49"/>
      <c r="CE101" s="49"/>
      <c r="CF101" s="49"/>
      <c r="CG101" s="49"/>
      <c r="CH101" s="49"/>
    </row>
    <row r="102" spans="1:86" ht="15">
      <c r="A102" s="49"/>
      <c r="BA102" s="196" t="s">
        <v>779</v>
      </c>
      <c r="BB102" s="49"/>
      <c r="BC102" s="49"/>
      <c r="BD102" s="49"/>
      <c r="BE102" s="49"/>
      <c r="BF102" s="49"/>
      <c r="BG102" s="49"/>
      <c r="BH102" s="49"/>
      <c r="BI102" s="49"/>
      <c r="BJ102" s="49"/>
      <c r="BK102" s="49"/>
      <c r="BL102" s="49"/>
      <c r="BM102" s="174" t="s">
        <v>555</v>
      </c>
      <c r="BN102" s="49"/>
      <c r="BO102" s="49"/>
      <c r="BP102" s="49"/>
      <c r="BQ102" s="49"/>
      <c r="BR102" s="49"/>
      <c r="BS102" s="49"/>
      <c r="BT102" s="49"/>
      <c r="BU102" s="49"/>
      <c r="BV102" s="49"/>
      <c r="BW102" s="49"/>
      <c r="BX102" s="49"/>
      <c r="BY102" s="49"/>
      <c r="BZ102" s="49"/>
      <c r="CA102" s="49"/>
      <c r="CB102" s="49"/>
      <c r="CC102" s="49"/>
      <c r="CD102" s="49"/>
      <c r="CE102" s="49"/>
      <c r="CF102" s="49"/>
      <c r="CG102" s="49"/>
      <c r="CH102" s="49"/>
    </row>
    <row r="103" spans="1:86" ht="12.75">
      <c r="A103" s="49"/>
      <c r="BA103" s="176" t="s">
        <v>780</v>
      </c>
      <c r="BB103" s="49"/>
      <c r="BC103" s="49"/>
      <c r="BD103" s="49"/>
      <c r="BE103" s="49"/>
      <c r="BF103" s="49"/>
      <c r="BG103" s="49"/>
      <c r="BH103" s="49"/>
      <c r="BI103" s="49"/>
      <c r="BJ103" s="49"/>
      <c r="BK103" s="49"/>
      <c r="BL103" s="49"/>
      <c r="BM103" s="174" t="s">
        <v>100</v>
      </c>
      <c r="BN103" s="49"/>
      <c r="BO103" s="49"/>
      <c r="BP103" s="49"/>
      <c r="BQ103" s="49"/>
      <c r="BR103" s="49"/>
      <c r="BS103" s="49"/>
      <c r="BT103" s="49"/>
      <c r="BU103" s="49"/>
      <c r="BV103" s="49"/>
      <c r="BW103" s="49"/>
      <c r="BX103" s="49"/>
      <c r="BY103" s="49"/>
      <c r="BZ103" s="49"/>
      <c r="CA103" s="49"/>
      <c r="CB103" s="49"/>
      <c r="CC103" s="49"/>
      <c r="CD103" s="49"/>
      <c r="CE103" s="49"/>
      <c r="CF103" s="49"/>
      <c r="CG103" s="49"/>
      <c r="CH103" s="49"/>
    </row>
    <row r="104" spans="1:86" ht="12.75">
      <c r="A104" s="49"/>
      <c r="BA104" s="176" t="s">
        <v>781</v>
      </c>
      <c r="BB104" s="49"/>
      <c r="BC104" s="49"/>
      <c r="BD104" s="49"/>
      <c r="BE104" s="49"/>
      <c r="BF104" s="49"/>
      <c r="BG104" s="49"/>
      <c r="BH104" s="49"/>
      <c r="BI104" s="49"/>
      <c r="BJ104" s="49"/>
      <c r="BK104" s="49"/>
      <c r="BL104" s="49"/>
      <c r="BM104" s="174" t="s">
        <v>664</v>
      </c>
      <c r="BN104" s="49"/>
      <c r="BO104" s="49"/>
      <c r="BP104" s="49"/>
      <c r="BQ104" s="49"/>
      <c r="BR104" s="49"/>
      <c r="BS104" s="49"/>
      <c r="BT104" s="49"/>
      <c r="BU104" s="49"/>
      <c r="BV104" s="49"/>
      <c r="BW104" s="49"/>
      <c r="BX104" s="49"/>
      <c r="BY104" s="49"/>
      <c r="BZ104" s="49"/>
      <c r="CA104" s="49"/>
      <c r="CB104" s="49"/>
      <c r="CC104" s="49"/>
      <c r="CD104" s="49"/>
      <c r="CE104" s="49"/>
      <c r="CF104" s="49"/>
      <c r="CG104" s="49"/>
      <c r="CH104" s="49"/>
    </row>
    <row r="105" spans="1:86" ht="12.75">
      <c r="A105" s="49"/>
      <c r="BA105" s="176" t="s">
        <v>782</v>
      </c>
      <c r="BB105" s="49"/>
      <c r="BC105" s="49"/>
      <c r="BD105" s="49"/>
      <c r="BE105" s="49"/>
      <c r="BF105" s="49"/>
      <c r="BG105" s="49"/>
      <c r="BH105" s="49"/>
      <c r="BI105" s="49"/>
      <c r="BJ105" s="49"/>
      <c r="BK105" s="49"/>
      <c r="BL105" s="49"/>
      <c r="BM105" s="174" t="s">
        <v>556</v>
      </c>
      <c r="BN105" s="49"/>
      <c r="BO105" s="49"/>
      <c r="BP105" s="49"/>
      <c r="BQ105" s="49"/>
      <c r="BR105" s="49"/>
      <c r="BS105" s="49"/>
      <c r="BT105" s="49"/>
      <c r="BU105" s="49"/>
      <c r="BV105" s="49"/>
      <c r="BW105" s="49"/>
      <c r="BX105" s="49"/>
      <c r="BY105" s="49"/>
      <c r="BZ105" s="49"/>
      <c r="CA105" s="49"/>
      <c r="CB105" s="49"/>
      <c r="CC105" s="49"/>
      <c r="CD105" s="49"/>
      <c r="CE105" s="49"/>
      <c r="CF105" s="49"/>
      <c r="CG105" s="49"/>
      <c r="CH105" s="49"/>
    </row>
    <row r="106" spans="1:86" ht="12.75">
      <c r="A106" s="49"/>
      <c r="BA106" s="176" t="s">
        <v>783</v>
      </c>
      <c r="BB106" s="49"/>
      <c r="BC106" s="49"/>
      <c r="BD106" s="49"/>
      <c r="BE106" s="49"/>
      <c r="BF106" s="49"/>
      <c r="BG106" s="49"/>
      <c r="BH106" s="49"/>
      <c r="BI106" s="49"/>
      <c r="BJ106" s="49"/>
      <c r="BK106" s="49"/>
      <c r="BL106" s="49"/>
      <c r="BM106" s="174" t="s">
        <v>557</v>
      </c>
      <c r="BN106" s="49"/>
      <c r="BO106" s="49"/>
      <c r="BP106" s="49"/>
      <c r="BQ106" s="49"/>
      <c r="BR106" s="49"/>
      <c r="BS106" s="49"/>
      <c r="BT106" s="49"/>
      <c r="BU106" s="49"/>
      <c r="BV106" s="49"/>
      <c r="BW106" s="49"/>
      <c r="BX106" s="49"/>
      <c r="BY106" s="49"/>
      <c r="BZ106" s="49"/>
      <c r="CA106" s="49"/>
      <c r="CB106" s="49"/>
      <c r="CC106" s="49"/>
      <c r="CD106" s="49"/>
      <c r="CE106" s="49"/>
      <c r="CF106" s="49"/>
      <c r="CG106" s="49"/>
      <c r="CH106" s="49"/>
    </row>
    <row r="107" spans="1:86" ht="12.75">
      <c r="A107" s="49"/>
      <c r="BA107" s="176" t="s">
        <v>81</v>
      </c>
      <c r="BB107" s="49"/>
      <c r="BC107" s="49"/>
      <c r="BD107" s="49"/>
      <c r="BE107" s="49"/>
      <c r="BF107" s="49"/>
      <c r="BG107" s="49"/>
      <c r="BH107" s="49"/>
      <c r="BI107" s="49"/>
      <c r="BJ107" s="49"/>
      <c r="BK107" s="49"/>
      <c r="BL107" s="49"/>
      <c r="BM107" s="174" t="s">
        <v>558</v>
      </c>
      <c r="BN107" s="49"/>
      <c r="BO107" s="49"/>
      <c r="BP107" s="49"/>
      <c r="BQ107" s="49"/>
      <c r="BR107" s="49"/>
      <c r="BS107" s="49"/>
      <c r="BT107" s="49"/>
      <c r="BU107" s="49"/>
      <c r="BV107" s="49"/>
      <c r="BW107" s="49"/>
      <c r="BX107" s="49"/>
      <c r="BY107" s="49"/>
      <c r="BZ107" s="49"/>
      <c r="CA107" s="49"/>
      <c r="CB107" s="49"/>
      <c r="CC107" s="49"/>
      <c r="CD107" s="49"/>
      <c r="CE107" s="49"/>
      <c r="CF107" s="49"/>
      <c r="CG107" s="49"/>
      <c r="CH107" s="49"/>
    </row>
    <row r="108" spans="1:86" ht="12.75">
      <c r="A108" s="49"/>
      <c r="BA108" s="176" t="s">
        <v>784</v>
      </c>
      <c r="BB108" s="49"/>
      <c r="BC108" s="49"/>
      <c r="BD108" s="49"/>
      <c r="BE108" s="49"/>
      <c r="BF108" s="49"/>
      <c r="BG108" s="49"/>
      <c r="BH108" s="49"/>
      <c r="BI108" s="49"/>
      <c r="BJ108" s="49"/>
      <c r="BK108" s="49"/>
      <c r="BL108" s="49"/>
      <c r="BM108" s="174" t="s">
        <v>559</v>
      </c>
      <c r="BN108" s="49"/>
      <c r="BO108" s="49"/>
      <c r="BP108" s="49"/>
      <c r="BQ108" s="49"/>
      <c r="BR108" s="49"/>
      <c r="BS108" s="49"/>
      <c r="BT108" s="49"/>
      <c r="BU108" s="49"/>
      <c r="BV108" s="49"/>
      <c r="BW108" s="49"/>
      <c r="BX108" s="49"/>
      <c r="BY108" s="49"/>
      <c r="BZ108" s="49"/>
      <c r="CA108" s="49"/>
      <c r="CB108" s="49"/>
      <c r="CC108" s="49"/>
      <c r="CD108" s="49"/>
      <c r="CE108" s="49"/>
      <c r="CF108" s="49"/>
      <c r="CG108" s="49"/>
      <c r="CH108" s="49"/>
    </row>
    <row r="109" spans="1:86" ht="12.75">
      <c r="A109" s="49"/>
      <c r="BA109" s="176" t="s">
        <v>785</v>
      </c>
      <c r="BB109" s="49"/>
      <c r="BC109" s="49"/>
      <c r="BD109" s="49"/>
      <c r="BE109" s="49"/>
      <c r="BF109" s="49"/>
      <c r="BG109" s="49"/>
      <c r="BH109" s="49"/>
      <c r="BI109" s="49"/>
      <c r="BJ109" s="49"/>
      <c r="BK109" s="49"/>
      <c r="BL109" s="49"/>
      <c r="BM109" s="174" t="s">
        <v>560</v>
      </c>
      <c r="BN109" s="49"/>
      <c r="BO109" s="49"/>
      <c r="BP109" s="49"/>
      <c r="BQ109" s="49"/>
      <c r="BR109" s="49"/>
      <c r="BS109" s="49"/>
      <c r="BT109" s="49"/>
      <c r="BU109" s="49"/>
      <c r="BV109" s="49"/>
      <c r="BW109" s="49"/>
      <c r="BX109" s="49"/>
      <c r="BY109" s="49"/>
      <c r="BZ109" s="49"/>
      <c r="CA109" s="49"/>
      <c r="CB109" s="49"/>
      <c r="CC109" s="49"/>
      <c r="CD109" s="49"/>
      <c r="CE109" s="49"/>
      <c r="CF109" s="49"/>
      <c r="CG109" s="49"/>
      <c r="CH109" s="49"/>
    </row>
    <row r="110" spans="1:86" ht="12.75">
      <c r="A110" s="49"/>
      <c r="BA110" s="176" t="s">
        <v>786</v>
      </c>
      <c r="BB110" s="49"/>
      <c r="BC110" s="49"/>
      <c r="BD110" s="49"/>
      <c r="BE110" s="49"/>
      <c r="BF110" s="49"/>
      <c r="BG110" s="49"/>
      <c r="BH110" s="49"/>
      <c r="BI110" s="49"/>
      <c r="BJ110" s="49"/>
      <c r="BK110" s="49"/>
      <c r="BL110" s="49"/>
      <c r="BM110" s="173" t="s">
        <v>561</v>
      </c>
      <c r="BN110" s="49"/>
      <c r="BO110" s="49"/>
      <c r="BP110" s="49"/>
      <c r="BQ110" s="49"/>
      <c r="BR110" s="49"/>
      <c r="BS110" s="49"/>
      <c r="BT110" s="49"/>
      <c r="BU110" s="49"/>
      <c r="BV110" s="49"/>
      <c r="BW110" s="49"/>
      <c r="BX110" s="49"/>
      <c r="BY110" s="49"/>
      <c r="BZ110" s="49"/>
      <c r="CA110" s="49"/>
      <c r="CB110" s="49"/>
      <c r="CC110" s="49"/>
      <c r="CD110" s="49"/>
      <c r="CE110" s="49"/>
      <c r="CF110" s="49"/>
      <c r="CG110" s="49"/>
      <c r="CH110" s="49"/>
    </row>
    <row r="111" spans="1:86" ht="12.75">
      <c r="A111" s="49"/>
      <c r="BA111" s="176" t="s">
        <v>787</v>
      </c>
      <c r="BB111" s="49"/>
      <c r="BC111" s="49"/>
      <c r="BD111" s="49"/>
      <c r="BE111" s="49"/>
      <c r="BF111" s="49"/>
      <c r="BG111" s="49"/>
      <c r="BH111" s="49"/>
      <c r="BI111" s="49"/>
      <c r="BJ111" s="49"/>
      <c r="BK111" s="49"/>
      <c r="BL111" s="49"/>
      <c r="BM111" s="174" t="s">
        <v>562</v>
      </c>
      <c r="BN111" s="49"/>
      <c r="BO111" s="49"/>
      <c r="BP111" s="49"/>
      <c r="BQ111" s="49"/>
      <c r="BR111" s="49"/>
      <c r="BS111" s="49"/>
      <c r="BT111" s="49"/>
      <c r="BU111" s="49"/>
      <c r="BV111" s="49"/>
      <c r="BW111" s="49"/>
      <c r="BX111" s="49"/>
      <c r="BY111" s="49"/>
      <c r="BZ111" s="49"/>
      <c r="CA111" s="49"/>
      <c r="CB111" s="49"/>
      <c r="CC111" s="49"/>
      <c r="CD111" s="49"/>
      <c r="CE111" s="49"/>
      <c r="CF111" s="49"/>
      <c r="CG111" s="49"/>
      <c r="CH111" s="49"/>
    </row>
    <row r="112" spans="1:86" ht="12.75">
      <c r="A112" s="49"/>
      <c r="BA112" s="176" t="s">
        <v>788</v>
      </c>
      <c r="BB112" s="49"/>
      <c r="BC112" s="49"/>
      <c r="BD112" s="49"/>
      <c r="BE112" s="49"/>
      <c r="BF112" s="49"/>
      <c r="BG112" s="49"/>
      <c r="BH112" s="49"/>
      <c r="BI112" s="49"/>
      <c r="BJ112" s="49"/>
      <c r="BK112" s="49"/>
      <c r="BL112" s="49"/>
      <c r="BM112" s="174" t="s">
        <v>563</v>
      </c>
      <c r="BN112" s="49"/>
      <c r="BO112" s="49"/>
      <c r="BP112" s="49"/>
      <c r="BQ112" s="49"/>
      <c r="BR112" s="49"/>
      <c r="BS112" s="49"/>
      <c r="BT112" s="49"/>
      <c r="BU112" s="49"/>
      <c r="BV112" s="49"/>
      <c r="BW112" s="49"/>
      <c r="BX112" s="49"/>
      <c r="BY112" s="49"/>
      <c r="BZ112" s="49"/>
      <c r="CA112" s="49"/>
      <c r="CB112" s="49"/>
      <c r="CC112" s="49"/>
      <c r="CD112" s="49"/>
      <c r="CE112" s="49"/>
      <c r="CF112" s="49"/>
      <c r="CG112" s="49"/>
      <c r="CH112" s="49"/>
    </row>
    <row r="113" spans="1:86" ht="12.75">
      <c r="A113" s="49"/>
      <c r="BA113" s="176" t="s">
        <v>789</v>
      </c>
      <c r="BB113" s="49"/>
      <c r="BC113" s="49"/>
      <c r="BD113" s="49"/>
      <c r="BE113" s="49"/>
      <c r="BF113" s="49"/>
      <c r="BG113" s="49"/>
      <c r="BH113" s="49"/>
      <c r="BI113" s="49"/>
      <c r="BJ113" s="49"/>
      <c r="BK113" s="49"/>
      <c r="BL113" s="49"/>
      <c r="BM113" s="174" t="s">
        <v>564</v>
      </c>
      <c r="BN113" s="49"/>
      <c r="BO113" s="49"/>
      <c r="BP113" s="49"/>
      <c r="BQ113" s="49"/>
      <c r="BR113" s="49"/>
      <c r="BS113" s="49"/>
      <c r="BT113" s="49"/>
      <c r="BU113" s="49"/>
      <c r="BV113" s="49"/>
      <c r="BW113" s="49"/>
      <c r="BX113" s="49"/>
      <c r="BY113" s="49"/>
      <c r="BZ113" s="49"/>
      <c r="CA113" s="49"/>
      <c r="CB113" s="49"/>
      <c r="CC113" s="49"/>
      <c r="CD113" s="49"/>
      <c r="CE113" s="49"/>
      <c r="CF113" s="49"/>
      <c r="CG113" s="49"/>
      <c r="CH113" s="49"/>
    </row>
    <row r="114" spans="1:86" ht="12.75">
      <c r="A114" s="49"/>
      <c r="BA114" s="176" t="s">
        <v>790</v>
      </c>
      <c r="BB114" s="49"/>
      <c r="BC114" s="49"/>
      <c r="BD114" s="49"/>
      <c r="BE114" s="49"/>
      <c r="BF114" s="49"/>
      <c r="BG114" s="49"/>
      <c r="BH114" s="49"/>
      <c r="BI114" s="49"/>
      <c r="BJ114" s="49"/>
      <c r="BK114" s="49"/>
      <c r="BL114" s="49"/>
      <c r="BM114" s="174" t="s">
        <v>565</v>
      </c>
      <c r="BN114" s="49"/>
      <c r="BO114" s="49"/>
      <c r="BP114" s="49"/>
      <c r="BQ114" s="49"/>
      <c r="BR114" s="49"/>
      <c r="BS114" s="49"/>
      <c r="BT114" s="49"/>
      <c r="BU114" s="49"/>
      <c r="BV114" s="49"/>
      <c r="BW114" s="49"/>
      <c r="BX114" s="49"/>
      <c r="BY114" s="49"/>
      <c r="BZ114" s="49"/>
      <c r="CA114" s="49"/>
      <c r="CB114" s="49"/>
      <c r="CC114" s="49"/>
      <c r="CD114" s="49"/>
      <c r="CE114" s="49"/>
      <c r="CF114" s="49"/>
      <c r="CG114" s="49"/>
      <c r="CH114" s="49"/>
    </row>
    <row r="115" spans="1:86" ht="12.75">
      <c r="A115" s="49"/>
      <c r="BA115" s="176" t="s">
        <v>791</v>
      </c>
      <c r="BB115" s="49"/>
      <c r="BC115" s="49"/>
      <c r="BD115" s="49"/>
      <c r="BE115" s="49"/>
      <c r="BF115" s="49"/>
      <c r="BG115" s="49"/>
      <c r="BH115" s="49"/>
      <c r="BI115" s="49"/>
      <c r="BJ115" s="49"/>
      <c r="BK115" s="49"/>
      <c r="BL115" s="49"/>
      <c r="BM115" s="174" t="s">
        <v>566</v>
      </c>
      <c r="BN115" s="49"/>
      <c r="BO115" s="49"/>
      <c r="BP115" s="49"/>
      <c r="BQ115" s="49"/>
      <c r="BR115" s="49"/>
      <c r="BS115" s="49"/>
      <c r="BT115" s="49"/>
      <c r="BU115" s="49"/>
      <c r="BV115" s="49"/>
      <c r="BW115" s="49"/>
      <c r="BX115" s="49"/>
      <c r="BY115" s="49"/>
      <c r="BZ115" s="49"/>
      <c r="CA115" s="49"/>
      <c r="CB115" s="49"/>
      <c r="CC115" s="49"/>
      <c r="CD115" s="49"/>
      <c r="CE115" s="49"/>
      <c r="CF115" s="49"/>
      <c r="CG115" s="49"/>
      <c r="CH115" s="49"/>
    </row>
    <row r="116" spans="1:86" ht="12.75">
      <c r="A116" s="49"/>
      <c r="BA116" s="176" t="s">
        <v>792</v>
      </c>
      <c r="BB116" s="49"/>
      <c r="BC116" s="49"/>
      <c r="BD116" s="49"/>
      <c r="BE116" s="49"/>
      <c r="BF116" s="49"/>
      <c r="BG116" s="49"/>
      <c r="BH116" s="49"/>
      <c r="BI116" s="49"/>
      <c r="BJ116" s="49"/>
      <c r="BK116" s="49"/>
      <c r="BL116" s="49"/>
      <c r="BM116" s="174" t="s">
        <v>665</v>
      </c>
      <c r="BN116" s="49"/>
      <c r="BO116" s="49"/>
      <c r="BP116" s="49"/>
      <c r="BQ116" s="49"/>
      <c r="BR116" s="49"/>
      <c r="BS116" s="49"/>
      <c r="BT116" s="49"/>
      <c r="BU116" s="49"/>
      <c r="BV116" s="49"/>
      <c r="BW116" s="49"/>
      <c r="BX116" s="49"/>
      <c r="BY116" s="49"/>
      <c r="BZ116" s="49"/>
      <c r="CA116" s="49"/>
      <c r="CB116" s="49"/>
      <c r="CC116" s="49"/>
      <c r="CD116" s="49"/>
      <c r="CE116" s="49"/>
      <c r="CF116" s="49"/>
      <c r="CG116" s="49"/>
      <c r="CH116" s="49"/>
    </row>
    <row r="117" spans="1:86" ht="12.75">
      <c r="A117" s="49"/>
      <c r="BA117" s="176" t="s">
        <v>793</v>
      </c>
      <c r="BB117" s="49"/>
      <c r="BC117" s="49"/>
      <c r="BD117" s="49"/>
      <c r="BE117" s="49"/>
      <c r="BF117" s="49"/>
      <c r="BG117" s="49"/>
      <c r="BH117" s="49"/>
      <c r="BI117" s="49"/>
      <c r="BJ117" s="49"/>
      <c r="BK117" s="49"/>
      <c r="BL117" s="49"/>
      <c r="BM117" s="174" t="s">
        <v>567</v>
      </c>
      <c r="BN117" s="49"/>
      <c r="BO117" s="49"/>
      <c r="BP117" s="49"/>
      <c r="BQ117" s="49"/>
      <c r="BR117" s="49"/>
      <c r="BS117" s="49"/>
      <c r="BT117" s="49"/>
      <c r="BU117" s="49"/>
      <c r="BV117" s="49"/>
      <c r="BW117" s="49"/>
      <c r="BX117" s="49"/>
      <c r="BY117" s="49"/>
      <c r="BZ117" s="49"/>
      <c r="CA117" s="49"/>
      <c r="CB117" s="49"/>
      <c r="CC117" s="49"/>
      <c r="CD117" s="49"/>
      <c r="CE117" s="49"/>
      <c r="CF117" s="49"/>
      <c r="CG117" s="49"/>
      <c r="CH117" s="49"/>
    </row>
    <row r="118" spans="1:86" ht="12.75">
      <c r="A118" s="49"/>
      <c r="BA118" s="176" t="s">
        <v>794</v>
      </c>
      <c r="BB118" s="49"/>
      <c r="BC118" s="49"/>
      <c r="BD118" s="49"/>
      <c r="BE118" s="49"/>
      <c r="BF118" s="49"/>
      <c r="BG118" s="49"/>
      <c r="BH118" s="49"/>
      <c r="BI118" s="49"/>
      <c r="BJ118" s="49"/>
      <c r="BK118" s="49"/>
      <c r="BL118" s="49"/>
      <c r="BM118" s="174" t="s">
        <v>96</v>
      </c>
      <c r="BN118" s="49"/>
      <c r="BO118" s="49"/>
      <c r="BP118" s="49"/>
      <c r="BQ118" s="49"/>
      <c r="BR118" s="49"/>
      <c r="BS118" s="49"/>
      <c r="BT118" s="49"/>
      <c r="BU118" s="49"/>
      <c r="BV118" s="49"/>
      <c r="BW118" s="49"/>
      <c r="BX118" s="49"/>
      <c r="BY118" s="49"/>
      <c r="BZ118" s="49"/>
      <c r="CA118" s="49"/>
      <c r="CB118" s="49"/>
      <c r="CC118" s="49"/>
      <c r="CD118" s="49"/>
      <c r="CE118" s="49"/>
      <c r="CF118" s="49"/>
      <c r="CG118" s="49"/>
      <c r="CH118" s="49"/>
    </row>
    <row r="119" spans="1:86" ht="12.75">
      <c r="A119" s="49"/>
      <c r="BA119" s="176" t="s">
        <v>795</v>
      </c>
      <c r="BB119" s="49"/>
      <c r="BC119" s="49"/>
      <c r="BD119" s="49"/>
      <c r="BE119" s="49"/>
      <c r="BF119" s="49"/>
      <c r="BG119" s="49"/>
      <c r="BH119" s="49"/>
      <c r="BI119" s="49"/>
      <c r="BJ119" s="49"/>
      <c r="BK119" s="49"/>
      <c r="BL119" s="49"/>
      <c r="BM119" s="174" t="s">
        <v>568</v>
      </c>
      <c r="BN119" s="49"/>
      <c r="BO119" s="49"/>
      <c r="BP119" s="49"/>
      <c r="BQ119" s="49"/>
      <c r="BR119" s="49"/>
      <c r="BS119" s="49"/>
      <c r="BT119" s="49"/>
      <c r="BU119" s="49"/>
      <c r="BV119" s="49"/>
      <c r="BW119" s="49"/>
      <c r="BX119" s="49"/>
      <c r="BY119" s="49"/>
      <c r="BZ119" s="49"/>
      <c r="CA119" s="49"/>
      <c r="CB119" s="49"/>
      <c r="CC119" s="49"/>
      <c r="CD119" s="49"/>
      <c r="CE119" s="49"/>
      <c r="CF119" s="49"/>
      <c r="CG119" s="49"/>
      <c r="CH119" s="49"/>
    </row>
    <row r="120" spans="1:86" ht="12.75">
      <c r="A120" s="49"/>
      <c r="BA120" s="176" t="s">
        <v>796</v>
      </c>
      <c r="BB120" s="49"/>
      <c r="BC120" s="49"/>
      <c r="BD120" s="49"/>
      <c r="BE120" s="49"/>
      <c r="BF120" s="49"/>
      <c r="BG120" s="49"/>
      <c r="BH120" s="49"/>
      <c r="BI120" s="49"/>
      <c r="BJ120" s="49"/>
      <c r="BK120" s="49"/>
      <c r="BL120" s="49"/>
      <c r="BM120" s="174" t="s">
        <v>569</v>
      </c>
      <c r="BN120" s="49"/>
      <c r="BO120" s="49"/>
      <c r="BP120" s="49"/>
      <c r="BQ120" s="49"/>
      <c r="BR120" s="49"/>
      <c r="BS120" s="49"/>
      <c r="BT120" s="49"/>
      <c r="BU120" s="49"/>
      <c r="BV120" s="49"/>
      <c r="BW120" s="49"/>
      <c r="BX120" s="49"/>
      <c r="BY120" s="49"/>
      <c r="BZ120" s="49"/>
      <c r="CA120" s="49"/>
      <c r="CB120" s="49"/>
      <c r="CC120" s="49"/>
      <c r="CD120" s="49"/>
      <c r="CE120" s="49"/>
      <c r="CF120" s="49"/>
      <c r="CG120" s="49"/>
      <c r="CH120" s="49"/>
    </row>
    <row r="121" spans="1:86" ht="12.75">
      <c r="A121" s="49"/>
      <c r="BA121" s="176" t="s">
        <v>797</v>
      </c>
      <c r="BB121" s="49"/>
      <c r="BC121" s="49"/>
      <c r="BD121" s="49"/>
      <c r="BE121" s="49"/>
      <c r="BF121" s="49"/>
      <c r="BG121" s="49"/>
      <c r="BH121" s="49"/>
      <c r="BI121" s="49"/>
      <c r="BJ121" s="49"/>
      <c r="BK121" s="49"/>
      <c r="BL121" s="49"/>
      <c r="BM121" s="174" t="s">
        <v>570</v>
      </c>
      <c r="BN121" s="49"/>
      <c r="BO121" s="49"/>
      <c r="BP121" s="49"/>
      <c r="BQ121" s="49"/>
      <c r="BR121" s="49"/>
      <c r="BS121" s="49"/>
      <c r="BT121" s="49"/>
      <c r="BU121" s="49"/>
      <c r="BV121" s="49"/>
      <c r="BW121" s="49"/>
      <c r="BX121" s="49"/>
      <c r="BY121" s="49"/>
      <c r="BZ121" s="49"/>
      <c r="CA121" s="49"/>
      <c r="CB121" s="49"/>
      <c r="CC121" s="49"/>
      <c r="CD121" s="49"/>
      <c r="CE121" s="49"/>
      <c r="CF121" s="49"/>
      <c r="CG121" s="49"/>
      <c r="CH121" s="49"/>
    </row>
    <row r="122" spans="1:86" ht="15">
      <c r="A122" s="49"/>
      <c r="BA122" s="196" t="s">
        <v>798</v>
      </c>
      <c r="BB122" s="49"/>
      <c r="BC122" s="49"/>
      <c r="BD122" s="49"/>
      <c r="BE122" s="49"/>
      <c r="BF122" s="49"/>
      <c r="BG122" s="49"/>
      <c r="BH122" s="49"/>
      <c r="BI122" s="49"/>
      <c r="BJ122" s="49"/>
      <c r="BK122" s="49"/>
      <c r="BL122" s="49"/>
      <c r="BM122" s="174" t="s">
        <v>571</v>
      </c>
      <c r="BN122" s="49"/>
      <c r="BO122" s="49"/>
      <c r="BP122" s="49"/>
      <c r="BQ122" s="49"/>
      <c r="BR122" s="49"/>
      <c r="BS122" s="49"/>
      <c r="BT122" s="49"/>
      <c r="BU122" s="49"/>
      <c r="BV122" s="49"/>
      <c r="BW122" s="49"/>
      <c r="BX122" s="49"/>
      <c r="BY122" s="49"/>
      <c r="BZ122" s="49"/>
      <c r="CA122" s="49"/>
      <c r="CB122" s="49"/>
      <c r="CC122" s="49"/>
      <c r="CD122" s="49"/>
      <c r="CE122" s="49"/>
      <c r="CF122" s="49"/>
      <c r="CG122" s="49"/>
      <c r="CH122" s="49"/>
    </row>
    <row r="123" spans="1:86" ht="12.75">
      <c r="A123" s="49"/>
      <c r="BA123" s="176" t="s">
        <v>822</v>
      </c>
      <c r="BB123" s="49"/>
      <c r="BC123" s="49"/>
      <c r="BD123" s="49"/>
      <c r="BE123" s="49"/>
      <c r="BF123" s="49"/>
      <c r="BG123" s="49"/>
      <c r="BH123" s="49"/>
      <c r="BI123" s="49"/>
      <c r="BJ123" s="49"/>
      <c r="BK123" s="49"/>
      <c r="BL123" s="49"/>
      <c r="BM123" s="174" t="s">
        <v>572</v>
      </c>
      <c r="BN123" s="49"/>
      <c r="BO123" s="49"/>
      <c r="BP123" s="49"/>
      <c r="BQ123" s="49"/>
      <c r="BR123" s="49"/>
      <c r="BS123" s="49"/>
      <c r="BT123" s="49"/>
      <c r="BU123" s="49"/>
      <c r="BV123" s="49"/>
      <c r="BW123" s="49"/>
      <c r="BX123" s="49"/>
      <c r="BY123" s="49"/>
      <c r="BZ123" s="49"/>
      <c r="CA123" s="49"/>
      <c r="CB123" s="49"/>
      <c r="CC123" s="49"/>
      <c r="CD123" s="49"/>
      <c r="CE123" s="49"/>
      <c r="CF123" s="49"/>
      <c r="CG123" s="49"/>
      <c r="CH123" s="49"/>
    </row>
    <row r="124" spans="1:86" ht="12.75">
      <c r="A124" s="49"/>
      <c r="BA124" s="176" t="s">
        <v>823</v>
      </c>
      <c r="BB124" s="49"/>
      <c r="BC124" s="49"/>
      <c r="BD124" s="49"/>
      <c r="BE124" s="49"/>
      <c r="BF124" s="49"/>
      <c r="BG124" s="49"/>
      <c r="BH124" s="49"/>
      <c r="BI124" s="49"/>
      <c r="BJ124" s="49"/>
      <c r="BK124" s="49"/>
      <c r="BL124" s="49"/>
      <c r="BM124" s="174" t="s">
        <v>573</v>
      </c>
      <c r="BN124" s="49"/>
      <c r="BO124" s="49"/>
      <c r="BP124" s="49"/>
      <c r="BQ124" s="49"/>
      <c r="BR124" s="49"/>
      <c r="BS124" s="49"/>
      <c r="BT124" s="49"/>
      <c r="BU124" s="49"/>
      <c r="BV124" s="49"/>
      <c r="BW124" s="49"/>
      <c r="BX124" s="49"/>
      <c r="BY124" s="49"/>
      <c r="BZ124" s="49"/>
      <c r="CA124" s="49"/>
      <c r="CB124" s="49"/>
      <c r="CC124" s="49"/>
      <c r="CD124" s="49"/>
      <c r="CE124" s="49"/>
      <c r="CF124" s="49"/>
      <c r="CG124" s="49"/>
      <c r="CH124" s="49"/>
    </row>
    <row r="125" spans="1:86" ht="12.75">
      <c r="A125" s="49"/>
      <c r="BA125" s="176" t="s">
        <v>824</v>
      </c>
      <c r="BB125" s="49"/>
      <c r="BC125" s="49"/>
      <c r="BD125" s="49"/>
      <c r="BE125" s="49"/>
      <c r="BF125" s="49"/>
      <c r="BG125" s="49"/>
      <c r="BH125" s="49"/>
      <c r="BI125" s="49"/>
      <c r="BJ125" s="49"/>
      <c r="BK125" s="49"/>
      <c r="BL125" s="49"/>
      <c r="BM125" s="174" t="s">
        <v>666</v>
      </c>
      <c r="BN125" s="49"/>
      <c r="BO125" s="49"/>
      <c r="BP125" s="49"/>
      <c r="BQ125" s="49"/>
      <c r="BR125" s="49"/>
      <c r="BS125" s="49"/>
      <c r="BT125" s="49"/>
      <c r="BU125" s="49"/>
      <c r="BV125" s="49"/>
      <c r="BW125" s="49"/>
      <c r="BX125" s="49"/>
      <c r="BY125" s="49"/>
      <c r="BZ125" s="49"/>
      <c r="CA125" s="49"/>
      <c r="CB125" s="49"/>
      <c r="CC125" s="49"/>
      <c r="CD125" s="49"/>
      <c r="CE125" s="49"/>
      <c r="CF125" s="49"/>
      <c r="CG125" s="49"/>
      <c r="CH125" s="49"/>
    </row>
    <row r="126" spans="1:86" ht="15">
      <c r="A126" s="49"/>
      <c r="BA126" s="196" t="s">
        <v>799</v>
      </c>
      <c r="BB126" s="49"/>
      <c r="BC126" s="49"/>
      <c r="BD126" s="49"/>
      <c r="BE126" s="49"/>
      <c r="BF126" s="49"/>
      <c r="BG126" s="49"/>
      <c r="BH126" s="49"/>
      <c r="BI126" s="49"/>
      <c r="BJ126" s="49"/>
      <c r="BK126" s="49"/>
      <c r="BL126" s="49"/>
      <c r="BM126" s="174" t="s">
        <v>82</v>
      </c>
      <c r="BN126" s="49"/>
      <c r="BO126" s="49"/>
      <c r="BP126" s="49"/>
      <c r="BQ126" s="49"/>
      <c r="BR126" s="49"/>
      <c r="BS126" s="49"/>
      <c r="BT126" s="49"/>
      <c r="BU126" s="49"/>
      <c r="BV126" s="49"/>
      <c r="BW126" s="49"/>
      <c r="BX126" s="49"/>
      <c r="BY126" s="49"/>
      <c r="BZ126" s="49"/>
      <c r="CA126" s="49"/>
      <c r="CB126" s="49"/>
      <c r="CC126" s="49"/>
      <c r="CD126" s="49"/>
      <c r="CE126" s="49"/>
      <c r="CF126" s="49"/>
      <c r="CG126" s="49"/>
      <c r="CH126" s="49"/>
    </row>
    <row r="127" spans="1:86" ht="12.75">
      <c r="A127" s="49"/>
      <c r="BA127" s="176" t="s">
        <v>800</v>
      </c>
      <c r="BB127" s="49"/>
      <c r="BC127" s="49"/>
      <c r="BD127" s="49"/>
      <c r="BE127" s="49"/>
      <c r="BF127" s="49"/>
      <c r="BG127" s="49"/>
      <c r="BH127" s="49"/>
      <c r="BI127" s="49"/>
      <c r="BJ127" s="49"/>
      <c r="BK127" s="49"/>
      <c r="BL127" s="49"/>
      <c r="BM127" s="174" t="s">
        <v>574</v>
      </c>
      <c r="BN127" s="49"/>
      <c r="BO127" s="49"/>
      <c r="BP127" s="49"/>
      <c r="BQ127" s="49"/>
      <c r="BR127" s="49"/>
      <c r="BS127" s="49"/>
      <c r="BT127" s="49"/>
      <c r="BU127" s="49"/>
      <c r="BV127" s="49"/>
      <c r="BW127" s="49"/>
      <c r="BX127" s="49"/>
      <c r="BY127" s="49"/>
      <c r="BZ127" s="49"/>
      <c r="CA127" s="49"/>
      <c r="CB127" s="49"/>
      <c r="CC127" s="49"/>
      <c r="CD127" s="49"/>
      <c r="CE127" s="49"/>
      <c r="CF127" s="49"/>
      <c r="CG127" s="49"/>
      <c r="CH127" s="49"/>
    </row>
    <row r="128" spans="1:86" ht="15">
      <c r="A128" s="49"/>
      <c r="BA128" s="196" t="s">
        <v>801</v>
      </c>
      <c r="BB128" s="49"/>
      <c r="BC128" s="49"/>
      <c r="BD128" s="49"/>
      <c r="BE128" s="49"/>
      <c r="BF128" s="49"/>
      <c r="BG128" s="49"/>
      <c r="BH128" s="49"/>
      <c r="BI128" s="49"/>
      <c r="BJ128" s="49"/>
      <c r="BK128" s="49"/>
      <c r="BL128" s="49"/>
      <c r="BM128" s="174" t="s">
        <v>575</v>
      </c>
      <c r="BN128" s="49"/>
      <c r="BO128" s="49"/>
      <c r="BP128" s="49"/>
      <c r="BQ128" s="49"/>
      <c r="BR128" s="49"/>
      <c r="BS128" s="49"/>
      <c r="BT128" s="49"/>
      <c r="BU128" s="49"/>
      <c r="BV128" s="49"/>
      <c r="BW128" s="49"/>
      <c r="BX128" s="49"/>
      <c r="BY128" s="49"/>
      <c r="BZ128" s="49"/>
      <c r="CA128" s="49"/>
      <c r="CB128" s="49"/>
      <c r="CC128" s="49"/>
      <c r="CD128" s="49"/>
      <c r="CE128" s="49"/>
      <c r="CF128" s="49"/>
      <c r="CG128" s="49"/>
      <c r="CH128" s="49"/>
    </row>
    <row r="129" spans="1:86" ht="12.75">
      <c r="A129" s="49"/>
      <c r="BA129" s="176" t="s">
        <v>802</v>
      </c>
      <c r="BB129" s="49"/>
      <c r="BC129" s="49"/>
      <c r="BD129" s="49"/>
      <c r="BE129" s="49"/>
      <c r="BF129" s="49"/>
      <c r="BG129" s="49"/>
      <c r="BH129" s="49"/>
      <c r="BI129" s="49"/>
      <c r="BJ129" s="49"/>
      <c r="BK129" s="49"/>
      <c r="BL129" s="49"/>
      <c r="BM129" s="174" t="s">
        <v>576</v>
      </c>
      <c r="BN129" s="49"/>
      <c r="BO129" s="49"/>
      <c r="BP129" s="49"/>
      <c r="BQ129" s="49"/>
      <c r="BR129" s="49"/>
      <c r="BS129" s="49"/>
      <c r="BT129" s="49"/>
      <c r="BU129" s="49"/>
      <c r="BV129" s="49"/>
      <c r="BW129" s="49"/>
      <c r="BX129" s="49"/>
      <c r="BY129" s="49"/>
      <c r="BZ129" s="49"/>
      <c r="CA129" s="49"/>
      <c r="CB129" s="49"/>
      <c r="CC129" s="49"/>
      <c r="CD129" s="49"/>
      <c r="CE129" s="49"/>
      <c r="CF129" s="49"/>
      <c r="CG129" s="49"/>
      <c r="CH129" s="49"/>
    </row>
    <row r="130" spans="1:86" ht="12.75">
      <c r="A130" s="49"/>
      <c r="BA130" s="176" t="s">
        <v>803</v>
      </c>
      <c r="BB130" s="49"/>
      <c r="BC130" s="49"/>
      <c r="BD130" s="49"/>
      <c r="BE130" s="49"/>
      <c r="BF130" s="49"/>
      <c r="BG130" s="49"/>
      <c r="BH130" s="49"/>
      <c r="BI130" s="49"/>
      <c r="BJ130" s="49"/>
      <c r="BK130" s="49"/>
      <c r="BL130" s="49"/>
      <c r="BM130" s="174" t="s">
        <v>577</v>
      </c>
      <c r="BN130" s="49"/>
      <c r="BO130" s="49"/>
      <c r="BP130" s="49"/>
      <c r="BQ130" s="49"/>
      <c r="BR130" s="49"/>
      <c r="BS130" s="49"/>
      <c r="BT130" s="49"/>
      <c r="BU130" s="49"/>
      <c r="BV130" s="49"/>
      <c r="BW130" s="49"/>
      <c r="BX130" s="49"/>
      <c r="BY130" s="49"/>
      <c r="BZ130" s="49"/>
      <c r="CA130" s="49"/>
      <c r="CB130" s="49"/>
      <c r="CC130" s="49"/>
      <c r="CD130" s="49"/>
      <c r="CE130" s="49"/>
      <c r="CF130" s="49"/>
      <c r="CG130" s="49"/>
      <c r="CH130" s="49"/>
    </row>
    <row r="131" spans="1:86" ht="12.75">
      <c r="A131" s="49"/>
      <c r="BA131" s="176" t="s">
        <v>804</v>
      </c>
      <c r="BB131" s="49"/>
      <c r="BC131" s="49"/>
      <c r="BD131" s="49"/>
      <c r="BE131" s="49"/>
      <c r="BF131" s="49"/>
      <c r="BG131" s="49"/>
      <c r="BH131" s="49"/>
      <c r="BI131" s="49"/>
      <c r="BJ131" s="49"/>
      <c r="BK131" s="49"/>
      <c r="BL131" s="49"/>
      <c r="BM131" s="174" t="s">
        <v>578</v>
      </c>
      <c r="BN131" s="49"/>
      <c r="BO131" s="49"/>
      <c r="BP131" s="49"/>
      <c r="BQ131" s="49"/>
      <c r="BR131" s="49"/>
      <c r="BS131" s="49"/>
      <c r="BT131" s="49"/>
      <c r="BU131" s="49"/>
      <c r="BV131" s="49"/>
      <c r="BW131" s="49"/>
      <c r="BX131" s="49"/>
      <c r="BY131" s="49"/>
      <c r="BZ131" s="49"/>
      <c r="CA131" s="49"/>
      <c r="CB131" s="49"/>
      <c r="CC131" s="49"/>
      <c r="CD131" s="49"/>
      <c r="CE131" s="49"/>
      <c r="CF131" s="49"/>
      <c r="CG131" s="49"/>
      <c r="CH131" s="49"/>
    </row>
    <row r="132" spans="1:86" ht="12.75">
      <c r="A132" s="49"/>
      <c r="BA132" s="176" t="s">
        <v>805</v>
      </c>
      <c r="BB132" s="49"/>
      <c r="BC132" s="49"/>
      <c r="BD132" s="49"/>
      <c r="BE132" s="49"/>
      <c r="BF132" s="49"/>
      <c r="BG132" s="49"/>
      <c r="BH132" s="49"/>
      <c r="BI132" s="49"/>
      <c r="BJ132" s="49"/>
      <c r="BK132" s="49"/>
      <c r="BL132" s="49"/>
      <c r="BM132" s="174" t="s">
        <v>579</v>
      </c>
      <c r="BN132" s="49"/>
      <c r="BO132" s="49"/>
      <c r="BP132" s="49"/>
      <c r="BQ132" s="49"/>
      <c r="BR132" s="49"/>
      <c r="BS132" s="49"/>
      <c r="BT132" s="49"/>
      <c r="BU132" s="49"/>
      <c r="BV132" s="49"/>
      <c r="BW132" s="49"/>
      <c r="BX132" s="49"/>
      <c r="BY132" s="49"/>
      <c r="BZ132" s="49"/>
      <c r="CA132" s="49"/>
      <c r="CB132" s="49"/>
      <c r="CC132" s="49"/>
      <c r="CD132" s="49"/>
      <c r="CE132" s="49"/>
      <c r="CF132" s="49"/>
      <c r="CG132" s="49"/>
      <c r="CH132" s="49"/>
    </row>
    <row r="133" spans="1:86" ht="15">
      <c r="A133" s="49"/>
      <c r="BA133" s="196" t="s">
        <v>806</v>
      </c>
      <c r="BB133" s="49"/>
      <c r="BC133" s="49"/>
      <c r="BD133" s="49"/>
      <c r="BE133" s="49"/>
      <c r="BF133" s="49"/>
      <c r="BG133" s="49"/>
      <c r="BH133" s="49"/>
      <c r="BI133" s="49"/>
      <c r="BJ133" s="49"/>
      <c r="BK133" s="49"/>
      <c r="BL133" s="49"/>
      <c r="BM133" s="174" t="s">
        <v>580</v>
      </c>
      <c r="BN133" s="49"/>
      <c r="BO133" s="49"/>
      <c r="BP133" s="49"/>
      <c r="BQ133" s="49"/>
      <c r="BR133" s="49"/>
      <c r="BS133" s="49"/>
      <c r="BT133" s="49"/>
      <c r="BU133" s="49"/>
      <c r="BV133" s="49"/>
      <c r="BW133" s="49"/>
      <c r="BX133" s="49"/>
      <c r="BY133" s="49"/>
      <c r="BZ133" s="49"/>
      <c r="CA133" s="49"/>
      <c r="CB133" s="49"/>
      <c r="CC133" s="49"/>
      <c r="CD133" s="49"/>
      <c r="CE133" s="49"/>
      <c r="CF133" s="49"/>
      <c r="CG133" s="49"/>
      <c r="CH133" s="49"/>
    </row>
    <row r="134" spans="1:86" ht="12.75">
      <c r="A134" s="49"/>
      <c r="BA134" s="176" t="s">
        <v>807</v>
      </c>
      <c r="BB134" s="49"/>
      <c r="BC134" s="49"/>
      <c r="BD134" s="49"/>
      <c r="BE134" s="49"/>
      <c r="BF134" s="49"/>
      <c r="BG134" s="49"/>
      <c r="BH134" s="49"/>
      <c r="BI134" s="49"/>
      <c r="BJ134" s="49"/>
      <c r="BK134" s="49"/>
      <c r="BL134" s="49"/>
      <c r="BM134" s="174" t="s">
        <v>83</v>
      </c>
      <c r="BN134" s="49"/>
      <c r="BO134" s="49"/>
      <c r="BP134" s="49"/>
      <c r="BQ134" s="49"/>
      <c r="BR134" s="49"/>
      <c r="BS134" s="49"/>
      <c r="BT134" s="49"/>
      <c r="BU134" s="49"/>
      <c r="BV134" s="49"/>
      <c r="BW134" s="49"/>
      <c r="BX134" s="49"/>
      <c r="BY134" s="49"/>
      <c r="BZ134" s="49"/>
      <c r="CA134" s="49"/>
      <c r="CB134" s="49"/>
      <c r="CC134" s="49"/>
      <c r="CD134" s="49"/>
      <c r="CE134" s="49"/>
      <c r="CF134" s="49"/>
      <c r="CG134" s="49"/>
      <c r="CH134" s="49"/>
    </row>
    <row r="135" spans="1:86" ht="12.75">
      <c r="A135" s="49"/>
      <c r="BA135" s="176" t="s">
        <v>808</v>
      </c>
      <c r="BB135" s="49"/>
      <c r="BC135" s="49"/>
      <c r="BD135" s="49"/>
      <c r="BE135" s="49"/>
      <c r="BF135" s="49"/>
      <c r="BG135" s="49"/>
      <c r="BH135" s="49"/>
      <c r="BI135" s="49"/>
      <c r="BJ135" s="49"/>
      <c r="BK135" s="49"/>
      <c r="BL135" s="49"/>
      <c r="BM135" s="174" t="s">
        <v>581</v>
      </c>
      <c r="BN135" s="49"/>
      <c r="BO135" s="49"/>
      <c r="BP135" s="49"/>
      <c r="BQ135" s="49"/>
      <c r="BR135" s="49"/>
      <c r="BS135" s="49"/>
      <c r="BT135" s="49"/>
      <c r="BU135" s="49"/>
      <c r="BV135" s="49"/>
      <c r="BW135" s="49"/>
      <c r="BX135" s="49"/>
      <c r="BY135" s="49"/>
      <c r="BZ135" s="49"/>
      <c r="CA135" s="49"/>
      <c r="CB135" s="49"/>
      <c r="CC135" s="49"/>
      <c r="CD135" s="49"/>
      <c r="CE135" s="49"/>
      <c r="CF135" s="49"/>
      <c r="CG135" s="49"/>
      <c r="CH135" s="49"/>
    </row>
    <row r="136" spans="1:86" ht="12.75">
      <c r="A136" s="49"/>
      <c r="BA136" s="176" t="s">
        <v>809</v>
      </c>
      <c r="BB136" s="49"/>
      <c r="BC136" s="49"/>
      <c r="BD136" s="49"/>
      <c r="BE136" s="49"/>
      <c r="BF136" s="49"/>
      <c r="BG136" s="49"/>
      <c r="BH136" s="49"/>
      <c r="BI136" s="49"/>
      <c r="BJ136" s="49"/>
      <c r="BK136" s="49"/>
      <c r="BL136" s="49"/>
      <c r="BM136" s="174" t="s">
        <v>582</v>
      </c>
      <c r="BN136" s="49"/>
      <c r="BO136" s="49"/>
      <c r="BP136" s="49"/>
      <c r="BQ136" s="49"/>
      <c r="BR136" s="49"/>
      <c r="BS136" s="49"/>
      <c r="BT136" s="49"/>
      <c r="BU136" s="49"/>
      <c r="BV136" s="49"/>
      <c r="BW136" s="49"/>
      <c r="BX136" s="49"/>
      <c r="BY136" s="49"/>
      <c r="BZ136" s="49"/>
      <c r="CA136" s="49"/>
      <c r="CB136" s="49"/>
      <c r="CC136" s="49"/>
      <c r="CD136" s="49"/>
      <c r="CE136" s="49"/>
      <c r="CF136" s="49"/>
      <c r="CG136" s="49"/>
      <c r="CH136" s="49"/>
    </row>
    <row r="137" spans="1:86" ht="12.75">
      <c r="A137" s="49"/>
      <c r="BA137" s="176" t="s">
        <v>810</v>
      </c>
      <c r="BB137" s="49"/>
      <c r="BC137" s="49"/>
      <c r="BD137" s="49"/>
      <c r="BE137" s="49"/>
      <c r="BF137" s="49"/>
      <c r="BG137" s="49"/>
      <c r="BH137" s="49"/>
      <c r="BI137" s="49"/>
      <c r="BJ137" s="49"/>
      <c r="BK137" s="49"/>
      <c r="BL137" s="49"/>
      <c r="BM137" s="174" t="s">
        <v>583</v>
      </c>
      <c r="BN137" s="49"/>
      <c r="BO137" s="49"/>
      <c r="BP137" s="49"/>
      <c r="BQ137" s="49"/>
      <c r="BR137" s="49"/>
      <c r="BS137" s="49"/>
      <c r="BT137" s="49"/>
      <c r="BU137" s="49"/>
      <c r="BV137" s="49"/>
      <c r="BW137" s="49"/>
      <c r="BX137" s="49"/>
      <c r="BY137" s="49"/>
      <c r="BZ137" s="49"/>
      <c r="CA137" s="49"/>
      <c r="CB137" s="49"/>
      <c r="CC137" s="49"/>
      <c r="CD137" s="49"/>
      <c r="CE137" s="49"/>
      <c r="CF137" s="49"/>
      <c r="CG137" s="49"/>
      <c r="CH137" s="49"/>
    </row>
    <row r="138" spans="1:86" ht="12.75">
      <c r="A138" s="49"/>
      <c r="BA138" s="176" t="s">
        <v>811</v>
      </c>
      <c r="BB138" s="49"/>
      <c r="BC138" s="49"/>
      <c r="BD138" s="49"/>
      <c r="BE138" s="49"/>
      <c r="BF138" s="49"/>
      <c r="BG138" s="49"/>
      <c r="BH138" s="49"/>
      <c r="BI138" s="49"/>
      <c r="BJ138" s="49"/>
      <c r="BK138" s="49"/>
      <c r="BL138" s="49"/>
      <c r="BM138" s="174" t="s">
        <v>584</v>
      </c>
      <c r="BN138" s="49"/>
      <c r="BO138" s="49"/>
      <c r="BP138" s="49"/>
      <c r="BQ138" s="49"/>
      <c r="BR138" s="49"/>
      <c r="BS138" s="49"/>
      <c r="BT138" s="49"/>
      <c r="BU138" s="49"/>
      <c r="BV138" s="49"/>
      <c r="BW138" s="49"/>
      <c r="BX138" s="49"/>
      <c r="BY138" s="49"/>
      <c r="BZ138" s="49"/>
      <c r="CA138" s="49"/>
      <c r="CB138" s="49"/>
      <c r="CC138" s="49"/>
      <c r="CD138" s="49"/>
      <c r="CE138" s="49"/>
      <c r="CF138" s="49"/>
      <c r="CG138" s="49"/>
      <c r="CH138" s="49"/>
    </row>
    <row r="139" spans="1:86" ht="12.75">
      <c r="A139" s="49"/>
      <c r="BA139" s="176" t="s">
        <v>812</v>
      </c>
      <c r="BB139" s="49"/>
      <c r="BC139" s="49"/>
      <c r="BD139" s="49"/>
      <c r="BE139" s="49"/>
      <c r="BF139" s="49"/>
      <c r="BG139" s="49"/>
      <c r="BH139" s="49"/>
      <c r="BI139" s="49"/>
      <c r="BJ139" s="49"/>
      <c r="BK139" s="49"/>
      <c r="BL139" s="49"/>
      <c r="BM139" s="174" t="s">
        <v>585</v>
      </c>
      <c r="BN139" s="49"/>
      <c r="BO139" s="49"/>
      <c r="BP139" s="49"/>
      <c r="BQ139" s="49"/>
      <c r="BR139" s="49"/>
      <c r="BS139" s="49"/>
      <c r="BT139" s="49"/>
      <c r="BU139" s="49"/>
      <c r="BV139" s="49"/>
      <c r="BW139" s="49"/>
      <c r="BX139" s="49"/>
      <c r="BY139" s="49"/>
      <c r="BZ139" s="49"/>
      <c r="CA139" s="49"/>
      <c r="CB139" s="49"/>
      <c r="CC139" s="49"/>
      <c r="CD139" s="49"/>
      <c r="CE139" s="49"/>
      <c r="CF139" s="49"/>
      <c r="CG139" s="49"/>
      <c r="CH139" s="49"/>
    </row>
    <row r="140" spans="1:86" ht="15">
      <c r="A140" s="49"/>
      <c r="BA140" s="196" t="s">
        <v>813</v>
      </c>
      <c r="BB140" s="49"/>
      <c r="BC140" s="49"/>
      <c r="BD140" s="49"/>
      <c r="BE140" s="49"/>
      <c r="BF140" s="49"/>
      <c r="BG140" s="49"/>
      <c r="BH140" s="49"/>
      <c r="BI140" s="49"/>
      <c r="BJ140" s="49"/>
      <c r="BK140" s="49"/>
      <c r="BL140" s="49"/>
      <c r="BM140" s="174" t="s">
        <v>586</v>
      </c>
      <c r="BN140" s="49"/>
      <c r="BO140" s="49"/>
      <c r="BP140" s="49"/>
      <c r="BQ140" s="49"/>
      <c r="BR140" s="49"/>
      <c r="BS140" s="49"/>
      <c r="BT140" s="49"/>
      <c r="BU140" s="49"/>
      <c r="BV140" s="49"/>
      <c r="BW140" s="49"/>
      <c r="BX140" s="49"/>
      <c r="BY140" s="49"/>
      <c r="BZ140" s="49"/>
      <c r="CA140" s="49"/>
      <c r="CB140" s="49"/>
      <c r="CC140" s="49"/>
      <c r="CD140" s="49"/>
      <c r="CE140" s="49"/>
      <c r="CF140" s="49"/>
      <c r="CG140" s="49"/>
      <c r="CH140" s="49"/>
    </row>
    <row r="141" spans="1:86" ht="12.75">
      <c r="A141" s="49"/>
      <c r="BA141" s="176" t="s">
        <v>814</v>
      </c>
      <c r="BB141" s="49"/>
      <c r="BC141" s="49"/>
      <c r="BD141" s="49"/>
      <c r="BE141" s="49"/>
      <c r="BF141" s="49"/>
      <c r="BG141" s="49"/>
      <c r="BH141" s="49"/>
      <c r="BI141" s="49"/>
      <c r="BJ141" s="49"/>
      <c r="BK141" s="49"/>
      <c r="BL141" s="49"/>
      <c r="BM141" s="174" t="s">
        <v>587</v>
      </c>
      <c r="BN141" s="49"/>
      <c r="BO141" s="49"/>
      <c r="BP141" s="49"/>
      <c r="BQ141" s="49"/>
      <c r="BR141" s="49"/>
      <c r="BS141" s="49"/>
      <c r="BT141" s="49"/>
      <c r="BU141" s="49"/>
      <c r="BV141" s="49"/>
      <c r="BW141" s="49"/>
      <c r="BX141" s="49"/>
      <c r="BY141" s="49"/>
      <c r="BZ141" s="49"/>
      <c r="CA141" s="49"/>
      <c r="CB141" s="49"/>
      <c r="CC141" s="49"/>
      <c r="CD141" s="49"/>
      <c r="CE141" s="49"/>
      <c r="CF141" s="49"/>
      <c r="CG141" s="49"/>
      <c r="CH141" s="49"/>
    </row>
    <row r="142" spans="1:86" ht="15">
      <c r="A142" s="49"/>
      <c r="BA142" s="196" t="s">
        <v>815</v>
      </c>
      <c r="BB142" s="49"/>
      <c r="BC142" s="49"/>
      <c r="BD142" s="49"/>
      <c r="BE142" s="49"/>
      <c r="BF142" s="49"/>
      <c r="BG142" s="49"/>
      <c r="BH142" s="49"/>
      <c r="BI142" s="49"/>
      <c r="BJ142" s="49"/>
      <c r="BK142" s="49"/>
      <c r="BL142" s="49"/>
      <c r="BM142" s="174" t="s">
        <v>588</v>
      </c>
      <c r="BN142" s="49"/>
      <c r="BO142" s="49"/>
      <c r="BP142" s="49"/>
      <c r="BQ142" s="49"/>
      <c r="BR142" s="49"/>
      <c r="BS142" s="49"/>
      <c r="BT142" s="49"/>
      <c r="BU142" s="49"/>
      <c r="BV142" s="49"/>
      <c r="BW142" s="49"/>
      <c r="BX142" s="49"/>
      <c r="BY142" s="49"/>
      <c r="BZ142" s="49"/>
      <c r="CA142" s="49"/>
      <c r="CB142" s="49"/>
      <c r="CC142" s="49"/>
      <c r="CD142" s="49"/>
      <c r="CE142" s="49"/>
      <c r="CF142" s="49"/>
      <c r="CG142" s="49"/>
      <c r="CH142" s="49"/>
    </row>
    <row r="143" spans="1:86" ht="12.75">
      <c r="A143" s="49"/>
      <c r="BA143" s="176" t="s">
        <v>816</v>
      </c>
      <c r="BB143" s="49"/>
      <c r="BC143" s="49"/>
      <c r="BD143" s="49"/>
      <c r="BE143" s="49"/>
      <c r="BF143" s="49"/>
      <c r="BG143" s="49"/>
      <c r="BH143" s="49"/>
      <c r="BI143" s="49"/>
      <c r="BJ143" s="49"/>
      <c r="BK143" s="49"/>
      <c r="BL143" s="49"/>
      <c r="BM143" s="174" t="s">
        <v>589</v>
      </c>
      <c r="BN143" s="49"/>
      <c r="BO143" s="49"/>
      <c r="BP143" s="49"/>
      <c r="BQ143" s="49"/>
      <c r="BR143" s="49"/>
      <c r="BS143" s="49"/>
      <c r="BT143" s="49"/>
      <c r="BU143" s="49"/>
      <c r="BV143" s="49"/>
      <c r="BW143" s="49"/>
      <c r="BX143" s="49"/>
      <c r="BY143" s="49"/>
      <c r="BZ143" s="49"/>
      <c r="CA143" s="49"/>
      <c r="CB143" s="49"/>
      <c r="CC143" s="49"/>
      <c r="CD143" s="49"/>
      <c r="CE143" s="49"/>
      <c r="CF143" s="49"/>
      <c r="CG143" s="49"/>
      <c r="CH143" s="49"/>
    </row>
    <row r="144" spans="1:86" ht="12.75">
      <c r="A144" s="49"/>
      <c r="BA144" s="49"/>
      <c r="BB144" s="49"/>
      <c r="BC144" s="49"/>
      <c r="BD144" s="49"/>
      <c r="BE144" s="49"/>
      <c r="BF144" s="49"/>
      <c r="BG144" s="49"/>
      <c r="BH144" s="49"/>
      <c r="BI144" s="49"/>
      <c r="BJ144" s="49"/>
      <c r="BK144" s="49"/>
      <c r="BL144" s="49"/>
      <c r="BM144" s="174" t="s">
        <v>590</v>
      </c>
      <c r="BN144" s="49"/>
      <c r="BO144" s="49"/>
      <c r="BP144" s="49"/>
      <c r="BQ144" s="49"/>
      <c r="BR144" s="49"/>
      <c r="BS144" s="49"/>
      <c r="BT144" s="49"/>
      <c r="BU144" s="49"/>
      <c r="BV144" s="49"/>
      <c r="BW144" s="49"/>
      <c r="BX144" s="49"/>
      <c r="BY144" s="49"/>
      <c r="BZ144" s="49"/>
      <c r="CA144" s="49"/>
      <c r="CB144" s="49"/>
      <c r="CC144" s="49"/>
      <c r="CD144" s="49"/>
      <c r="CE144" s="49"/>
      <c r="CF144" s="49"/>
      <c r="CG144" s="49"/>
      <c r="CH144" s="49"/>
    </row>
    <row r="145" spans="1:86" ht="12.75">
      <c r="A145" s="49"/>
      <c r="BA145" s="49"/>
      <c r="BB145" s="49"/>
      <c r="BC145" s="49"/>
      <c r="BD145" s="49"/>
      <c r="BE145" s="49"/>
      <c r="BF145" s="49"/>
      <c r="BG145" s="49"/>
      <c r="BH145" s="49"/>
      <c r="BI145" s="49"/>
      <c r="BJ145" s="49"/>
      <c r="BK145" s="49"/>
      <c r="BL145" s="49"/>
      <c r="BM145" s="174" t="s">
        <v>591</v>
      </c>
      <c r="BN145" s="49"/>
      <c r="BO145" s="49"/>
      <c r="BP145" s="49"/>
      <c r="BQ145" s="49"/>
      <c r="BR145" s="49"/>
      <c r="BS145" s="49"/>
      <c r="BT145" s="49"/>
      <c r="BU145" s="49"/>
      <c r="BV145" s="49"/>
      <c r="BW145" s="49"/>
      <c r="BX145" s="49"/>
      <c r="BY145" s="49"/>
      <c r="BZ145" s="49"/>
      <c r="CA145" s="49"/>
      <c r="CB145" s="49"/>
      <c r="CC145" s="49"/>
      <c r="CD145" s="49"/>
      <c r="CE145" s="49"/>
      <c r="CF145" s="49"/>
      <c r="CG145" s="49"/>
      <c r="CH145" s="49"/>
    </row>
    <row r="146" spans="1:86" ht="12.75">
      <c r="A146" s="49"/>
      <c r="BA146" s="49"/>
      <c r="BB146" s="49"/>
      <c r="BC146" s="49"/>
      <c r="BD146" s="49"/>
      <c r="BE146" s="49"/>
      <c r="BF146" s="49"/>
      <c r="BG146" s="49"/>
      <c r="BH146" s="49"/>
      <c r="BI146" s="49"/>
      <c r="BJ146" s="49"/>
      <c r="BK146" s="49"/>
      <c r="BL146" s="49"/>
      <c r="BM146" s="174" t="s">
        <v>592</v>
      </c>
      <c r="BN146" s="49"/>
      <c r="BO146" s="49"/>
      <c r="BP146" s="49"/>
      <c r="BQ146" s="49"/>
      <c r="BR146" s="49"/>
      <c r="BS146" s="49"/>
      <c r="BT146" s="49"/>
      <c r="BU146" s="49"/>
      <c r="BV146" s="49"/>
      <c r="BW146" s="49"/>
      <c r="BX146" s="49"/>
      <c r="BY146" s="49"/>
      <c r="BZ146" s="49"/>
      <c r="CA146" s="49"/>
      <c r="CB146" s="49"/>
      <c r="CC146" s="49"/>
      <c r="CD146" s="49"/>
      <c r="CE146" s="49"/>
      <c r="CF146" s="49"/>
      <c r="CG146" s="49"/>
      <c r="CH146" s="49"/>
    </row>
    <row r="147" spans="1:86" ht="12.75">
      <c r="A147" s="49"/>
      <c r="BA147" s="49"/>
      <c r="BB147" s="49"/>
      <c r="BC147" s="49"/>
      <c r="BD147" s="49"/>
      <c r="BE147" s="49"/>
      <c r="BF147" s="49"/>
      <c r="BG147" s="49"/>
      <c r="BH147" s="49"/>
      <c r="BI147" s="49"/>
      <c r="BJ147" s="49"/>
      <c r="BK147" s="49"/>
      <c r="BL147" s="49"/>
      <c r="BM147" s="174" t="s">
        <v>593</v>
      </c>
      <c r="BN147" s="49"/>
      <c r="BO147" s="49"/>
      <c r="BP147" s="49"/>
      <c r="BQ147" s="49"/>
      <c r="BR147" s="49"/>
      <c r="BS147" s="49"/>
      <c r="BT147" s="49"/>
      <c r="BU147" s="49"/>
      <c r="BV147" s="49"/>
      <c r="BW147" s="49"/>
      <c r="BX147" s="49"/>
      <c r="BY147" s="49"/>
      <c r="BZ147" s="49"/>
      <c r="CA147" s="49"/>
      <c r="CB147" s="49"/>
      <c r="CC147" s="49"/>
      <c r="CD147" s="49"/>
      <c r="CE147" s="49"/>
      <c r="CF147" s="49"/>
      <c r="CG147" s="49"/>
      <c r="CH147" s="49"/>
    </row>
    <row r="148" spans="1:86" ht="12.75">
      <c r="A148" s="49"/>
      <c r="BA148" s="49"/>
      <c r="BB148" s="49"/>
      <c r="BC148" s="49"/>
      <c r="BD148" s="49"/>
      <c r="BE148" s="49"/>
      <c r="BF148" s="49"/>
      <c r="BG148" s="49"/>
      <c r="BH148" s="49"/>
      <c r="BI148" s="49"/>
      <c r="BJ148" s="49"/>
      <c r="BK148" s="49"/>
      <c r="BL148" s="49"/>
      <c r="BM148" s="174" t="s">
        <v>594</v>
      </c>
      <c r="BN148" s="49"/>
      <c r="BO148" s="49"/>
      <c r="BP148" s="49"/>
      <c r="BQ148" s="49"/>
      <c r="BR148" s="49"/>
      <c r="BS148" s="49"/>
      <c r="BT148" s="49"/>
      <c r="BU148" s="49"/>
      <c r="BV148" s="49"/>
      <c r="BW148" s="49"/>
      <c r="BX148" s="49"/>
      <c r="BY148" s="49"/>
      <c r="BZ148" s="49"/>
      <c r="CA148" s="49"/>
      <c r="CB148" s="49"/>
      <c r="CC148" s="49"/>
      <c r="CD148" s="49"/>
      <c r="CE148" s="49"/>
      <c r="CF148" s="49"/>
      <c r="CG148" s="49"/>
      <c r="CH148" s="49"/>
    </row>
    <row r="149" spans="1:86" ht="12.75">
      <c r="A149" s="49"/>
      <c r="BA149" s="49"/>
      <c r="BB149" s="49"/>
      <c r="BC149" s="49"/>
      <c r="BD149" s="49"/>
      <c r="BE149" s="49"/>
      <c r="BF149" s="49"/>
      <c r="BG149" s="49"/>
      <c r="BH149" s="49"/>
      <c r="BI149" s="49"/>
      <c r="BJ149" s="49"/>
      <c r="BK149" s="49"/>
      <c r="BL149" s="49"/>
      <c r="BM149" s="174" t="s">
        <v>595</v>
      </c>
      <c r="BN149" s="49"/>
      <c r="BO149" s="49"/>
      <c r="BP149" s="49"/>
      <c r="BQ149" s="49"/>
      <c r="BR149" s="49"/>
      <c r="BS149" s="49"/>
      <c r="BT149" s="49"/>
      <c r="BU149" s="49"/>
      <c r="BV149" s="49"/>
      <c r="BW149" s="49"/>
      <c r="BX149" s="49"/>
      <c r="BY149" s="49"/>
      <c r="BZ149" s="49"/>
      <c r="CA149" s="49"/>
      <c r="CB149" s="49"/>
      <c r="CC149" s="49"/>
      <c r="CD149" s="49"/>
      <c r="CE149" s="49"/>
      <c r="CF149" s="49"/>
      <c r="CG149" s="49"/>
      <c r="CH149" s="49"/>
    </row>
    <row r="150" spans="1:86" ht="12.75">
      <c r="A150" s="49"/>
      <c r="BA150" s="49"/>
      <c r="BB150" s="49"/>
      <c r="BC150" s="49"/>
      <c r="BD150" s="49"/>
      <c r="BE150" s="49"/>
      <c r="BF150" s="49"/>
      <c r="BG150" s="49"/>
      <c r="BH150" s="49"/>
      <c r="BI150" s="49"/>
      <c r="BJ150" s="49"/>
      <c r="BK150" s="49"/>
      <c r="BL150" s="49"/>
      <c r="BM150" s="174" t="s">
        <v>596</v>
      </c>
      <c r="BN150" s="49"/>
      <c r="BO150" s="49"/>
      <c r="BP150" s="49"/>
      <c r="BQ150" s="49"/>
      <c r="BR150" s="49"/>
      <c r="BS150" s="49"/>
      <c r="BT150" s="49"/>
      <c r="BU150" s="49"/>
      <c r="BV150" s="49"/>
      <c r="BW150" s="49"/>
      <c r="BX150" s="49"/>
      <c r="BY150" s="49"/>
      <c r="BZ150" s="49"/>
      <c r="CA150" s="49"/>
      <c r="CB150" s="49"/>
      <c r="CC150" s="49"/>
      <c r="CD150" s="49"/>
      <c r="CE150" s="49"/>
      <c r="CF150" s="49"/>
      <c r="CG150" s="49"/>
      <c r="CH150" s="49"/>
    </row>
    <row r="151" spans="1:86" ht="12.75">
      <c r="A151" s="49"/>
      <c r="BA151" s="49"/>
      <c r="BB151" s="49"/>
      <c r="BC151" s="49"/>
      <c r="BD151" s="49"/>
      <c r="BE151" s="49"/>
      <c r="BF151" s="49"/>
      <c r="BG151" s="49"/>
      <c r="BH151" s="49"/>
      <c r="BI151" s="49"/>
      <c r="BJ151" s="49"/>
      <c r="BK151" s="49"/>
      <c r="BL151" s="49"/>
      <c r="BM151" s="174" t="s">
        <v>597</v>
      </c>
      <c r="BN151" s="49"/>
      <c r="BO151" s="49"/>
      <c r="BP151" s="49"/>
      <c r="BQ151" s="49"/>
      <c r="BR151" s="49"/>
      <c r="BS151" s="49"/>
      <c r="BT151" s="49"/>
      <c r="BU151" s="49"/>
      <c r="BV151" s="49"/>
      <c r="BW151" s="49"/>
      <c r="BX151" s="49"/>
      <c r="BY151" s="49"/>
      <c r="BZ151" s="49"/>
      <c r="CA151" s="49"/>
      <c r="CB151" s="49"/>
      <c r="CC151" s="49"/>
      <c r="CD151" s="49"/>
      <c r="CE151" s="49"/>
      <c r="CF151" s="49"/>
      <c r="CG151" s="49"/>
      <c r="CH151" s="49"/>
    </row>
    <row r="152" spans="1:86" ht="12.75">
      <c r="A152" s="49"/>
      <c r="BA152" s="49"/>
      <c r="BB152" s="49"/>
      <c r="BC152" s="49"/>
      <c r="BD152" s="49"/>
      <c r="BE152" s="49"/>
      <c r="BF152" s="49"/>
      <c r="BG152" s="49"/>
      <c r="BH152" s="49"/>
      <c r="BI152" s="49"/>
      <c r="BJ152" s="49"/>
      <c r="BK152" s="49"/>
      <c r="BL152" s="49"/>
      <c r="BM152" s="174" t="s">
        <v>667</v>
      </c>
      <c r="BN152" s="49"/>
      <c r="BO152" s="49"/>
      <c r="BP152" s="49"/>
      <c r="BQ152" s="49"/>
      <c r="BR152" s="49"/>
      <c r="BS152" s="49"/>
      <c r="BT152" s="49"/>
      <c r="BU152" s="49"/>
      <c r="BV152" s="49"/>
      <c r="BW152" s="49"/>
      <c r="BX152" s="49"/>
      <c r="BY152" s="49"/>
      <c r="BZ152" s="49"/>
      <c r="CA152" s="49"/>
      <c r="CB152" s="49"/>
      <c r="CC152" s="49"/>
      <c r="CD152" s="49"/>
      <c r="CE152" s="49"/>
      <c r="CF152" s="49"/>
      <c r="CG152" s="49"/>
      <c r="CH152" s="49"/>
    </row>
    <row r="153" spans="1:86" ht="12.75">
      <c r="A153" s="49"/>
      <c r="BA153" s="49"/>
      <c r="BB153" s="49"/>
      <c r="BC153" s="49"/>
      <c r="BD153" s="49"/>
      <c r="BE153" s="49"/>
      <c r="BF153" s="49"/>
      <c r="BG153" s="49"/>
      <c r="BH153" s="49"/>
      <c r="BI153" s="49"/>
      <c r="BJ153" s="49"/>
      <c r="BK153" s="49"/>
      <c r="BL153" s="49"/>
      <c r="BM153" s="174" t="s">
        <v>598</v>
      </c>
      <c r="BN153" s="49"/>
      <c r="BO153" s="49"/>
      <c r="BP153" s="49"/>
      <c r="BQ153" s="49"/>
      <c r="BR153" s="49"/>
      <c r="BS153" s="49"/>
      <c r="BT153" s="49"/>
      <c r="BU153" s="49"/>
      <c r="BV153" s="49"/>
      <c r="BW153" s="49"/>
      <c r="BX153" s="49"/>
      <c r="BY153" s="49"/>
      <c r="BZ153" s="49"/>
      <c r="CA153" s="49"/>
      <c r="CB153" s="49"/>
      <c r="CC153" s="49"/>
      <c r="CD153" s="49"/>
      <c r="CE153" s="49"/>
      <c r="CF153" s="49"/>
      <c r="CG153" s="49"/>
      <c r="CH153" s="49"/>
    </row>
    <row r="154" spans="1:86" ht="12.75">
      <c r="A154" s="49"/>
      <c r="BA154" s="49"/>
      <c r="BB154" s="49"/>
      <c r="BC154" s="49"/>
      <c r="BD154" s="49"/>
      <c r="BE154" s="49"/>
      <c r="BF154" s="49"/>
      <c r="BG154" s="49"/>
      <c r="BH154" s="49"/>
      <c r="BI154" s="49"/>
      <c r="BJ154" s="49"/>
      <c r="BK154" s="49"/>
      <c r="BL154" s="49"/>
      <c r="BM154" s="173" t="s">
        <v>599</v>
      </c>
      <c r="BN154" s="49"/>
      <c r="BO154" s="49"/>
      <c r="BP154" s="49"/>
      <c r="BQ154" s="49"/>
      <c r="BR154" s="49"/>
      <c r="BS154" s="49"/>
      <c r="BT154" s="49"/>
      <c r="BU154" s="49"/>
      <c r="BV154" s="49"/>
      <c r="BW154" s="49"/>
      <c r="BX154" s="49"/>
      <c r="BY154" s="49"/>
      <c r="BZ154" s="49"/>
      <c r="CA154" s="49"/>
      <c r="CB154" s="49"/>
      <c r="CC154" s="49"/>
      <c r="CD154" s="49"/>
      <c r="CE154" s="49"/>
      <c r="CF154" s="49"/>
      <c r="CG154" s="49"/>
      <c r="CH154" s="49"/>
    </row>
    <row r="155" spans="1:86" ht="12.75">
      <c r="A155" s="49"/>
      <c r="BA155" s="49"/>
      <c r="BB155" s="49"/>
      <c r="BC155" s="49"/>
      <c r="BD155" s="49"/>
      <c r="BE155" s="49"/>
      <c r="BF155" s="49"/>
      <c r="BG155" s="49"/>
      <c r="BH155" s="49"/>
      <c r="BI155" s="49"/>
      <c r="BJ155" s="49"/>
      <c r="BK155" s="49"/>
      <c r="BL155" s="49"/>
      <c r="BM155" s="174" t="s">
        <v>600</v>
      </c>
      <c r="BN155" s="49"/>
      <c r="BO155" s="49"/>
      <c r="BP155" s="49"/>
      <c r="BQ155" s="49"/>
      <c r="BR155" s="49"/>
      <c r="BS155" s="49"/>
      <c r="BT155" s="49"/>
      <c r="BU155" s="49"/>
      <c r="BV155" s="49"/>
      <c r="BW155" s="49"/>
      <c r="BX155" s="49"/>
      <c r="BY155" s="49"/>
      <c r="BZ155" s="49"/>
      <c r="CA155" s="49"/>
      <c r="CB155" s="49"/>
      <c r="CC155" s="49"/>
      <c r="CD155" s="49"/>
      <c r="CE155" s="49"/>
      <c r="CF155" s="49"/>
      <c r="CG155" s="49"/>
      <c r="CH155" s="49"/>
    </row>
    <row r="156" spans="1:86" ht="12.75">
      <c r="A156" s="49"/>
      <c r="BA156" s="49"/>
      <c r="BB156" s="49"/>
      <c r="BC156" s="49"/>
      <c r="BD156" s="49"/>
      <c r="BE156" s="49"/>
      <c r="BF156" s="49"/>
      <c r="BG156" s="49"/>
      <c r="BH156" s="49"/>
      <c r="BI156" s="49"/>
      <c r="BJ156" s="49"/>
      <c r="BK156" s="49"/>
      <c r="BL156" s="49"/>
      <c r="BM156" s="174" t="s">
        <v>601</v>
      </c>
      <c r="BN156" s="49"/>
      <c r="BO156" s="49"/>
      <c r="BP156" s="49"/>
      <c r="BQ156" s="49"/>
      <c r="BR156" s="49"/>
      <c r="BS156" s="49"/>
      <c r="BT156" s="49"/>
      <c r="BU156" s="49"/>
      <c r="BV156" s="49"/>
      <c r="BW156" s="49"/>
      <c r="BX156" s="49"/>
      <c r="BY156" s="49"/>
      <c r="BZ156" s="49"/>
      <c r="CA156" s="49"/>
      <c r="CB156" s="49"/>
      <c r="CC156" s="49"/>
      <c r="CD156" s="49"/>
      <c r="CE156" s="49"/>
      <c r="CF156" s="49"/>
      <c r="CG156" s="49"/>
      <c r="CH156" s="49"/>
    </row>
    <row r="157" spans="1:86" ht="12.75">
      <c r="A157" s="49"/>
      <c r="BA157" s="49"/>
      <c r="BB157" s="49"/>
      <c r="BC157" s="49"/>
      <c r="BD157" s="49"/>
      <c r="BE157" s="49"/>
      <c r="BF157" s="49"/>
      <c r="BG157" s="49"/>
      <c r="BH157" s="49"/>
      <c r="BI157" s="49"/>
      <c r="BJ157" s="49"/>
      <c r="BK157" s="49"/>
      <c r="BL157" s="49"/>
      <c r="BM157" s="174" t="s">
        <v>602</v>
      </c>
      <c r="BN157" s="49"/>
      <c r="BO157" s="49"/>
      <c r="BP157" s="49"/>
      <c r="BQ157" s="49"/>
      <c r="BR157" s="49"/>
      <c r="BS157" s="49"/>
      <c r="BT157" s="49"/>
      <c r="BU157" s="49"/>
      <c r="BV157" s="49"/>
      <c r="BW157" s="49"/>
      <c r="BX157" s="49"/>
      <c r="BY157" s="49"/>
      <c r="BZ157" s="49"/>
      <c r="CA157" s="49"/>
      <c r="CB157" s="49"/>
      <c r="CC157" s="49"/>
      <c r="CD157" s="49"/>
      <c r="CE157" s="49"/>
      <c r="CF157" s="49"/>
      <c r="CG157" s="49"/>
      <c r="CH157" s="49"/>
    </row>
    <row r="158" spans="1:86" ht="12.75">
      <c r="A158" s="49"/>
      <c r="BA158" s="49"/>
      <c r="BB158" s="49"/>
      <c r="BC158" s="49"/>
      <c r="BD158" s="49"/>
      <c r="BE158" s="49"/>
      <c r="BF158" s="49"/>
      <c r="BG158" s="49"/>
      <c r="BH158" s="49"/>
      <c r="BI158" s="49"/>
      <c r="BJ158" s="49"/>
      <c r="BK158" s="49"/>
      <c r="BL158" s="49"/>
      <c r="BM158" s="174" t="s">
        <v>603</v>
      </c>
      <c r="BN158" s="49"/>
      <c r="BO158" s="49"/>
      <c r="BP158" s="49"/>
      <c r="BQ158" s="49"/>
      <c r="BR158" s="49"/>
      <c r="BS158" s="49"/>
      <c r="BT158" s="49"/>
      <c r="BU158" s="49"/>
      <c r="BV158" s="49"/>
      <c r="BW158" s="49"/>
      <c r="BX158" s="49"/>
      <c r="BY158" s="49"/>
      <c r="BZ158" s="49"/>
      <c r="CA158" s="49"/>
      <c r="CB158" s="49"/>
      <c r="CC158" s="49"/>
      <c r="CD158" s="49"/>
      <c r="CE158" s="49"/>
      <c r="CF158" s="49"/>
      <c r="CG158" s="49"/>
      <c r="CH158" s="49"/>
    </row>
    <row r="159" spans="1:86" ht="12.75">
      <c r="A159" s="49"/>
      <c r="BA159" s="49"/>
      <c r="BB159" s="49"/>
      <c r="BC159" s="49"/>
      <c r="BD159" s="49"/>
      <c r="BE159" s="49"/>
      <c r="BF159" s="49"/>
      <c r="BG159" s="49"/>
      <c r="BH159" s="49"/>
      <c r="BI159" s="49"/>
      <c r="BJ159" s="49"/>
      <c r="BK159" s="49"/>
      <c r="BL159" s="49"/>
      <c r="BM159" s="174" t="s">
        <v>604</v>
      </c>
      <c r="BN159" s="49"/>
      <c r="BO159" s="49"/>
      <c r="BP159" s="49"/>
      <c r="BQ159" s="49"/>
      <c r="BR159" s="49"/>
      <c r="BS159" s="49"/>
      <c r="BT159" s="49"/>
      <c r="BU159" s="49"/>
      <c r="BV159" s="49"/>
      <c r="BW159" s="49"/>
      <c r="BX159" s="49"/>
      <c r="BY159" s="49"/>
      <c r="BZ159" s="49"/>
      <c r="CA159" s="49"/>
      <c r="CB159" s="49"/>
      <c r="CC159" s="49"/>
      <c r="CD159" s="49"/>
      <c r="CE159" s="49"/>
      <c r="CF159" s="49"/>
      <c r="CG159" s="49"/>
      <c r="CH159" s="49"/>
    </row>
    <row r="160" spans="1:86" ht="12.75">
      <c r="A160" s="49"/>
      <c r="BA160" s="49"/>
      <c r="BB160" s="49"/>
      <c r="BC160" s="49"/>
      <c r="BD160" s="49"/>
      <c r="BE160" s="49"/>
      <c r="BF160" s="49"/>
      <c r="BG160" s="49"/>
      <c r="BH160" s="49"/>
      <c r="BI160" s="49"/>
      <c r="BJ160" s="49"/>
      <c r="BK160" s="49"/>
      <c r="BL160" s="49"/>
      <c r="BM160" s="174" t="s">
        <v>605</v>
      </c>
      <c r="BN160" s="49"/>
      <c r="BO160" s="49"/>
      <c r="BP160" s="49"/>
      <c r="BQ160" s="49"/>
      <c r="BR160" s="49"/>
      <c r="BS160" s="49"/>
      <c r="BT160" s="49"/>
      <c r="BU160" s="49"/>
      <c r="BV160" s="49"/>
      <c r="BW160" s="49"/>
      <c r="BX160" s="49"/>
      <c r="BY160" s="49"/>
      <c r="BZ160" s="49"/>
      <c r="CA160" s="49"/>
      <c r="CB160" s="49"/>
      <c r="CC160" s="49"/>
      <c r="CD160" s="49"/>
      <c r="CE160" s="49"/>
      <c r="CF160" s="49"/>
      <c r="CG160" s="49"/>
      <c r="CH160" s="49"/>
    </row>
    <row r="161" spans="1:86" ht="12.75">
      <c r="A161" s="49"/>
      <c r="BA161" s="49"/>
      <c r="BB161" s="49"/>
      <c r="BC161" s="49"/>
      <c r="BD161" s="49"/>
      <c r="BE161" s="49"/>
      <c r="BF161" s="49"/>
      <c r="BG161" s="49"/>
      <c r="BH161" s="49"/>
      <c r="BI161" s="49"/>
      <c r="BJ161" s="49"/>
      <c r="BK161" s="49"/>
      <c r="BL161" s="49"/>
      <c r="BM161" s="174" t="s">
        <v>606</v>
      </c>
      <c r="BN161" s="49"/>
      <c r="BO161" s="49"/>
      <c r="BP161" s="49"/>
      <c r="BQ161" s="49"/>
      <c r="BR161" s="49"/>
      <c r="BS161" s="49"/>
      <c r="BT161" s="49"/>
      <c r="BU161" s="49"/>
      <c r="BV161" s="49"/>
      <c r="BW161" s="49"/>
      <c r="BX161" s="49"/>
      <c r="BY161" s="49"/>
      <c r="BZ161" s="49"/>
      <c r="CA161" s="49"/>
      <c r="CB161" s="49"/>
      <c r="CC161" s="49"/>
      <c r="CD161" s="49"/>
      <c r="CE161" s="49"/>
      <c r="CF161" s="49"/>
      <c r="CG161" s="49"/>
      <c r="CH161" s="49"/>
    </row>
    <row r="162" spans="1:86" ht="12.75">
      <c r="A162" s="49"/>
      <c r="BA162" s="49"/>
      <c r="BB162" s="49"/>
      <c r="BC162" s="49"/>
      <c r="BD162" s="49"/>
      <c r="BE162" s="49"/>
      <c r="BF162" s="49"/>
      <c r="BG162" s="49"/>
      <c r="BH162" s="49"/>
      <c r="BI162" s="49"/>
      <c r="BJ162" s="49"/>
      <c r="BK162" s="49"/>
      <c r="BL162" s="49"/>
      <c r="BM162" s="174" t="s">
        <v>607</v>
      </c>
      <c r="BN162" s="49"/>
      <c r="BO162" s="49"/>
      <c r="BP162" s="49"/>
      <c r="BQ162" s="49"/>
      <c r="BR162" s="49"/>
      <c r="BS162" s="49"/>
      <c r="BT162" s="49"/>
      <c r="BU162" s="49"/>
      <c r="BV162" s="49"/>
      <c r="BW162" s="49"/>
      <c r="BX162" s="49"/>
      <c r="BY162" s="49"/>
      <c r="BZ162" s="49"/>
      <c r="CA162" s="49"/>
      <c r="CB162" s="49"/>
      <c r="CC162" s="49"/>
      <c r="CD162" s="49"/>
      <c r="CE162" s="49"/>
      <c r="CF162" s="49"/>
      <c r="CG162" s="49"/>
      <c r="CH162" s="49"/>
    </row>
    <row r="163" spans="1:86" ht="12.75">
      <c r="A163" s="49"/>
      <c r="BA163" s="49"/>
      <c r="BB163" s="49"/>
      <c r="BC163" s="49"/>
      <c r="BD163" s="49"/>
      <c r="BE163" s="49"/>
      <c r="BF163" s="49"/>
      <c r="BG163" s="49"/>
      <c r="BH163" s="49"/>
      <c r="BI163" s="49"/>
      <c r="BJ163" s="49"/>
      <c r="BK163" s="49"/>
      <c r="BL163" s="49"/>
      <c r="BM163" s="174" t="s">
        <v>608</v>
      </c>
      <c r="BN163" s="49"/>
      <c r="BO163" s="49"/>
      <c r="BP163" s="49"/>
      <c r="BQ163" s="49"/>
      <c r="BR163" s="49"/>
      <c r="BS163" s="49"/>
      <c r="BT163" s="49"/>
      <c r="BU163" s="49"/>
      <c r="BV163" s="49"/>
      <c r="BW163" s="49"/>
      <c r="BX163" s="49"/>
      <c r="BY163" s="49"/>
      <c r="BZ163" s="49"/>
      <c r="CA163" s="49"/>
      <c r="CB163" s="49"/>
      <c r="CC163" s="49"/>
      <c r="CD163" s="49"/>
      <c r="CE163" s="49"/>
      <c r="CF163" s="49"/>
      <c r="CG163" s="49"/>
      <c r="CH163" s="49"/>
    </row>
    <row r="164" spans="1:86" ht="12.75">
      <c r="A164" s="49"/>
      <c r="BA164" s="49"/>
      <c r="BB164" s="49"/>
      <c r="BC164" s="49"/>
      <c r="BD164" s="49"/>
      <c r="BE164" s="49"/>
      <c r="BF164" s="49"/>
      <c r="BG164" s="49"/>
      <c r="BH164" s="49"/>
      <c r="BI164" s="49"/>
      <c r="BJ164" s="49"/>
      <c r="BK164" s="49"/>
      <c r="BL164" s="49"/>
      <c r="BM164" s="174" t="s">
        <v>609</v>
      </c>
      <c r="BN164" s="49"/>
      <c r="BO164" s="49"/>
      <c r="BP164" s="49"/>
      <c r="BQ164" s="49"/>
      <c r="BR164" s="49"/>
      <c r="BS164" s="49"/>
      <c r="BT164" s="49"/>
      <c r="BU164" s="49"/>
      <c r="BV164" s="49"/>
      <c r="BW164" s="49"/>
      <c r="BX164" s="49"/>
      <c r="BY164" s="49"/>
      <c r="BZ164" s="49"/>
      <c r="CA164" s="49"/>
      <c r="CB164" s="49"/>
      <c r="CC164" s="49"/>
      <c r="CD164" s="49"/>
      <c r="CE164" s="49"/>
      <c r="CF164" s="49"/>
      <c r="CG164" s="49"/>
      <c r="CH164" s="49"/>
    </row>
    <row r="165" spans="1:86" ht="12.75">
      <c r="A165" s="49"/>
      <c r="BA165" s="49"/>
      <c r="BB165" s="49"/>
      <c r="BC165" s="49"/>
      <c r="BD165" s="49"/>
      <c r="BE165" s="49"/>
      <c r="BF165" s="49"/>
      <c r="BG165" s="49"/>
      <c r="BH165" s="49"/>
      <c r="BI165" s="49"/>
      <c r="BJ165" s="49"/>
      <c r="BK165" s="49"/>
      <c r="BL165" s="49"/>
      <c r="BM165" s="174" t="s">
        <v>610</v>
      </c>
      <c r="BN165" s="49"/>
      <c r="BO165" s="49"/>
      <c r="BP165" s="49"/>
      <c r="BQ165" s="49"/>
      <c r="BR165" s="49"/>
      <c r="BS165" s="49"/>
      <c r="BT165" s="49"/>
      <c r="BU165" s="49"/>
      <c r="BV165" s="49"/>
      <c r="BW165" s="49"/>
      <c r="BX165" s="49"/>
      <c r="BY165" s="49"/>
      <c r="BZ165" s="49"/>
      <c r="CA165" s="49"/>
      <c r="CB165" s="49"/>
      <c r="CC165" s="49"/>
      <c r="CD165" s="49"/>
      <c r="CE165" s="49"/>
      <c r="CF165" s="49"/>
      <c r="CG165" s="49"/>
      <c r="CH165" s="49"/>
    </row>
    <row r="166" spans="1:86" ht="12.75">
      <c r="A166" s="49"/>
      <c r="BA166" s="49"/>
      <c r="BB166" s="49"/>
      <c r="BC166" s="49"/>
      <c r="BD166" s="49"/>
      <c r="BE166" s="49"/>
      <c r="BF166" s="49"/>
      <c r="BG166" s="49"/>
      <c r="BH166" s="49"/>
      <c r="BI166" s="49"/>
      <c r="BJ166" s="49"/>
      <c r="BK166" s="49"/>
      <c r="BL166" s="49"/>
      <c r="BM166" s="174" t="s">
        <v>611</v>
      </c>
      <c r="BN166" s="49"/>
      <c r="BO166" s="49"/>
      <c r="BP166" s="49"/>
      <c r="BQ166" s="49"/>
      <c r="BR166" s="49"/>
      <c r="BS166" s="49"/>
      <c r="BT166" s="49"/>
      <c r="BU166" s="49"/>
      <c r="BV166" s="49"/>
      <c r="BW166" s="49"/>
      <c r="BX166" s="49"/>
      <c r="BY166" s="49"/>
      <c r="BZ166" s="49"/>
      <c r="CA166" s="49"/>
      <c r="CB166" s="49"/>
      <c r="CC166" s="49"/>
      <c r="CD166" s="49"/>
      <c r="CE166" s="49"/>
      <c r="CF166" s="49"/>
      <c r="CG166" s="49"/>
      <c r="CH166" s="49"/>
    </row>
    <row r="167" spans="1:86" ht="12.75">
      <c r="A167" s="49"/>
      <c r="BA167" s="49"/>
      <c r="BB167" s="49"/>
      <c r="BC167" s="49"/>
      <c r="BD167" s="49"/>
      <c r="BE167" s="49"/>
      <c r="BF167" s="49"/>
      <c r="BG167" s="49"/>
      <c r="BH167" s="49"/>
      <c r="BI167" s="49"/>
      <c r="BJ167" s="49"/>
      <c r="BK167" s="49"/>
      <c r="BL167" s="49"/>
      <c r="BM167" s="174" t="s">
        <v>612</v>
      </c>
      <c r="BN167" s="49"/>
      <c r="BO167" s="49"/>
      <c r="BP167" s="49"/>
      <c r="BQ167" s="49"/>
      <c r="BR167" s="49"/>
      <c r="BS167" s="49"/>
      <c r="BT167" s="49"/>
      <c r="BU167" s="49"/>
      <c r="BV167" s="49"/>
      <c r="BW167" s="49"/>
      <c r="BX167" s="49"/>
      <c r="BY167" s="49"/>
      <c r="BZ167" s="49"/>
      <c r="CA167" s="49"/>
      <c r="CB167" s="49"/>
      <c r="CC167" s="49"/>
      <c r="CD167" s="49"/>
      <c r="CE167" s="49"/>
      <c r="CF167" s="49"/>
      <c r="CG167" s="49"/>
      <c r="CH167" s="49"/>
    </row>
    <row r="168" spans="1:86" ht="12.75">
      <c r="A168" s="49"/>
      <c r="BA168" s="49"/>
      <c r="BB168" s="49"/>
      <c r="BC168" s="49"/>
      <c r="BD168" s="49"/>
      <c r="BE168" s="49"/>
      <c r="BF168" s="49"/>
      <c r="BG168" s="49"/>
      <c r="BH168" s="49"/>
      <c r="BI168" s="49"/>
      <c r="BJ168" s="49"/>
      <c r="BK168" s="49"/>
      <c r="BL168" s="49"/>
      <c r="BM168" s="174" t="s">
        <v>668</v>
      </c>
      <c r="BN168" s="49"/>
      <c r="BO168" s="49"/>
      <c r="BP168" s="49"/>
      <c r="BQ168" s="49"/>
      <c r="BR168" s="49"/>
      <c r="BS168" s="49"/>
      <c r="BT168" s="49"/>
      <c r="BU168" s="49"/>
      <c r="BV168" s="49"/>
      <c r="BW168" s="49"/>
      <c r="BX168" s="49"/>
      <c r="BY168" s="49"/>
      <c r="BZ168" s="49"/>
      <c r="CA168" s="49"/>
      <c r="CB168" s="49"/>
      <c r="CC168" s="49"/>
      <c r="CD168" s="49"/>
      <c r="CE168" s="49"/>
      <c r="CF168" s="49"/>
      <c r="CG168" s="49"/>
      <c r="CH168" s="49"/>
    </row>
    <row r="169" spans="1:86" ht="12.75">
      <c r="A169" s="49"/>
      <c r="BA169" s="49"/>
      <c r="BB169" s="49"/>
      <c r="BC169" s="49"/>
      <c r="BD169" s="49"/>
      <c r="BE169" s="49"/>
      <c r="BF169" s="49"/>
      <c r="BG169" s="49"/>
      <c r="BH169" s="49"/>
      <c r="BI169" s="49"/>
      <c r="BJ169" s="49"/>
      <c r="BK169" s="49"/>
      <c r="BL169" s="49"/>
      <c r="BM169" s="174" t="s">
        <v>613</v>
      </c>
      <c r="BN169" s="49"/>
      <c r="BO169" s="49"/>
      <c r="BP169" s="49"/>
      <c r="BQ169" s="49"/>
      <c r="BR169" s="49"/>
      <c r="BS169" s="49"/>
      <c r="BT169" s="49"/>
      <c r="BU169" s="49"/>
      <c r="BV169" s="49"/>
      <c r="BW169" s="49"/>
      <c r="BX169" s="49"/>
      <c r="BY169" s="49"/>
      <c r="BZ169" s="49"/>
      <c r="CA169" s="49"/>
      <c r="CB169" s="49"/>
      <c r="CC169" s="49"/>
      <c r="CD169" s="49"/>
      <c r="CE169" s="49"/>
      <c r="CF169" s="49"/>
      <c r="CG169" s="49"/>
      <c r="CH169" s="49"/>
    </row>
    <row r="170" spans="1:86" ht="12.75">
      <c r="A170" s="49"/>
      <c r="BA170" s="49"/>
      <c r="BB170" s="49"/>
      <c r="BC170" s="49"/>
      <c r="BD170" s="49"/>
      <c r="BE170" s="49"/>
      <c r="BF170" s="49"/>
      <c r="BG170" s="49"/>
      <c r="BH170" s="49"/>
      <c r="BI170" s="49"/>
      <c r="BJ170" s="49"/>
      <c r="BK170" s="49"/>
      <c r="BL170" s="49"/>
      <c r="BM170" s="174" t="s">
        <v>614</v>
      </c>
      <c r="BN170" s="49"/>
      <c r="BO170" s="49"/>
      <c r="BP170" s="49"/>
      <c r="BQ170" s="49"/>
      <c r="BR170" s="49"/>
      <c r="BS170" s="49"/>
      <c r="BT170" s="49"/>
      <c r="BU170" s="49"/>
      <c r="BV170" s="49"/>
      <c r="BW170" s="49"/>
      <c r="BX170" s="49"/>
      <c r="BY170" s="49"/>
      <c r="BZ170" s="49"/>
      <c r="CA170" s="49"/>
      <c r="CB170" s="49"/>
      <c r="CC170" s="49"/>
      <c r="CD170" s="49"/>
      <c r="CE170" s="49"/>
      <c r="CF170" s="49"/>
      <c r="CG170" s="49"/>
      <c r="CH170" s="49"/>
    </row>
    <row r="171" spans="1:86" ht="12.75">
      <c r="A171" s="49"/>
      <c r="BA171" s="49"/>
      <c r="BB171" s="49"/>
      <c r="BC171" s="49"/>
      <c r="BD171" s="49"/>
      <c r="BE171" s="49"/>
      <c r="BF171" s="49"/>
      <c r="BG171" s="49"/>
      <c r="BH171" s="49"/>
      <c r="BI171" s="49"/>
      <c r="BJ171" s="49"/>
      <c r="BK171" s="49"/>
      <c r="BL171" s="49"/>
      <c r="BM171" s="174" t="s">
        <v>615</v>
      </c>
      <c r="BN171" s="49"/>
      <c r="BO171" s="49"/>
      <c r="BP171" s="49"/>
      <c r="BQ171" s="49"/>
      <c r="BR171" s="49"/>
      <c r="BS171" s="49"/>
      <c r="BT171" s="49"/>
      <c r="BU171" s="49"/>
      <c r="BV171" s="49"/>
      <c r="BW171" s="49"/>
      <c r="BX171" s="49"/>
      <c r="BY171" s="49"/>
      <c r="BZ171" s="49"/>
      <c r="CA171" s="49"/>
      <c r="CB171" s="49"/>
      <c r="CC171" s="49"/>
      <c r="CD171" s="49"/>
      <c r="CE171" s="49"/>
      <c r="CF171" s="49"/>
      <c r="CG171" s="49"/>
      <c r="CH171" s="49"/>
    </row>
    <row r="172" spans="1:86" ht="12.75">
      <c r="A172" s="49"/>
      <c r="BA172" s="49"/>
      <c r="BB172" s="49"/>
      <c r="BC172" s="49"/>
      <c r="BD172" s="49"/>
      <c r="BE172" s="49"/>
      <c r="BF172" s="49"/>
      <c r="BG172" s="49"/>
      <c r="BH172" s="49"/>
      <c r="BI172" s="49"/>
      <c r="BJ172" s="49"/>
      <c r="BK172" s="49"/>
      <c r="BL172" s="49"/>
      <c r="BM172" s="174" t="s">
        <v>616</v>
      </c>
      <c r="BN172" s="49"/>
      <c r="BO172" s="49"/>
      <c r="BP172" s="49"/>
      <c r="BQ172" s="49"/>
      <c r="BR172" s="49"/>
      <c r="BS172" s="49"/>
      <c r="BT172" s="49"/>
      <c r="BU172" s="49"/>
      <c r="BV172" s="49"/>
      <c r="BW172" s="49"/>
      <c r="BX172" s="49"/>
      <c r="BY172" s="49"/>
      <c r="BZ172" s="49"/>
      <c r="CA172" s="49"/>
      <c r="CB172" s="49"/>
      <c r="CC172" s="49"/>
      <c r="CD172" s="49"/>
      <c r="CE172" s="49"/>
      <c r="CF172" s="49"/>
      <c r="CG172" s="49"/>
      <c r="CH172" s="49"/>
    </row>
    <row r="173" spans="1:86" ht="12.75">
      <c r="A173" s="49"/>
      <c r="BA173" s="49"/>
      <c r="BB173" s="49"/>
      <c r="BC173" s="49"/>
      <c r="BD173" s="49"/>
      <c r="BE173" s="49"/>
      <c r="BF173" s="49"/>
      <c r="BG173" s="49"/>
      <c r="BH173" s="49"/>
      <c r="BI173" s="49"/>
      <c r="BJ173" s="49"/>
      <c r="BK173" s="49"/>
      <c r="BL173" s="49"/>
      <c r="BM173" s="174" t="s">
        <v>617</v>
      </c>
      <c r="BN173" s="49"/>
      <c r="BO173" s="49"/>
      <c r="BP173" s="49"/>
      <c r="BQ173" s="49"/>
      <c r="BR173" s="49"/>
      <c r="BS173" s="49"/>
      <c r="BT173" s="49"/>
      <c r="BU173" s="49"/>
      <c r="BV173" s="49"/>
      <c r="BW173" s="49"/>
      <c r="BX173" s="49"/>
      <c r="BY173" s="49"/>
      <c r="BZ173" s="49"/>
      <c r="CA173" s="49"/>
      <c r="CB173" s="49"/>
      <c r="CC173" s="49"/>
      <c r="CD173" s="49"/>
      <c r="CE173" s="49"/>
      <c r="CF173" s="49"/>
      <c r="CG173" s="49"/>
      <c r="CH173" s="49"/>
    </row>
    <row r="174" spans="1:86" ht="12.75">
      <c r="A174" s="49"/>
      <c r="BA174" s="49"/>
      <c r="BB174" s="49"/>
      <c r="BC174" s="49"/>
      <c r="BD174" s="49"/>
      <c r="BE174" s="49"/>
      <c r="BF174" s="49"/>
      <c r="BG174" s="49"/>
      <c r="BH174" s="49"/>
      <c r="BI174" s="49"/>
      <c r="BJ174" s="49"/>
      <c r="BK174" s="49"/>
      <c r="BL174" s="49"/>
      <c r="BM174" s="174" t="s">
        <v>669</v>
      </c>
      <c r="BN174" s="49"/>
      <c r="BO174" s="49"/>
      <c r="BP174" s="49"/>
      <c r="BQ174" s="49"/>
      <c r="BR174" s="49"/>
      <c r="BS174" s="49"/>
      <c r="BT174" s="49"/>
      <c r="BU174" s="49"/>
      <c r="BV174" s="49"/>
      <c r="BW174" s="49"/>
      <c r="BX174" s="49"/>
      <c r="BY174" s="49"/>
      <c r="BZ174" s="49"/>
      <c r="CA174" s="49"/>
      <c r="CB174" s="49"/>
      <c r="CC174" s="49"/>
      <c r="CD174" s="49"/>
      <c r="CE174" s="49"/>
      <c r="CF174" s="49"/>
      <c r="CG174" s="49"/>
      <c r="CH174" s="49"/>
    </row>
    <row r="175" spans="1:86" ht="12.75">
      <c r="A175" s="49"/>
      <c r="BA175" s="49"/>
      <c r="BB175" s="49"/>
      <c r="BC175" s="49"/>
      <c r="BD175" s="49"/>
      <c r="BE175" s="49"/>
      <c r="BF175" s="49"/>
      <c r="BG175" s="49"/>
      <c r="BH175" s="49"/>
      <c r="BI175" s="49"/>
      <c r="BJ175" s="49"/>
      <c r="BK175" s="49"/>
      <c r="BL175" s="49"/>
      <c r="BM175" s="174" t="s">
        <v>618</v>
      </c>
      <c r="BN175" s="49"/>
      <c r="BO175" s="49"/>
      <c r="BP175" s="49"/>
      <c r="BQ175" s="49"/>
      <c r="BR175" s="49"/>
      <c r="BS175" s="49"/>
      <c r="BT175" s="49"/>
      <c r="BU175" s="49"/>
      <c r="BV175" s="49"/>
      <c r="BW175" s="49"/>
      <c r="BX175" s="49"/>
      <c r="BY175" s="49"/>
      <c r="BZ175" s="49"/>
      <c r="CA175" s="49"/>
      <c r="CB175" s="49"/>
      <c r="CC175" s="49"/>
      <c r="CD175" s="49"/>
      <c r="CE175" s="49"/>
      <c r="CF175" s="49"/>
      <c r="CG175" s="49"/>
      <c r="CH175" s="49"/>
    </row>
    <row r="176" spans="1:86" ht="12.75">
      <c r="A176" s="49"/>
      <c r="BA176" s="49"/>
      <c r="BB176" s="49"/>
      <c r="BC176" s="49"/>
      <c r="BD176" s="49"/>
      <c r="BE176" s="49"/>
      <c r="BF176" s="49"/>
      <c r="BG176" s="49"/>
      <c r="BH176" s="49"/>
      <c r="BI176" s="49"/>
      <c r="BJ176" s="49"/>
      <c r="BK176" s="49"/>
      <c r="BL176" s="49"/>
      <c r="BM176" s="174" t="s">
        <v>619</v>
      </c>
      <c r="BN176" s="49"/>
      <c r="BO176" s="49"/>
      <c r="BP176" s="49"/>
      <c r="BQ176" s="49"/>
      <c r="BR176" s="49"/>
      <c r="BS176" s="49"/>
      <c r="BT176" s="49"/>
      <c r="BU176" s="49"/>
      <c r="BV176" s="49"/>
      <c r="BW176" s="49"/>
      <c r="BX176" s="49"/>
      <c r="BY176" s="49"/>
      <c r="BZ176" s="49"/>
      <c r="CA176" s="49"/>
      <c r="CB176" s="49"/>
      <c r="CC176" s="49"/>
      <c r="CD176" s="49"/>
      <c r="CE176" s="49"/>
      <c r="CF176" s="49"/>
      <c r="CG176" s="49"/>
      <c r="CH176" s="49"/>
    </row>
    <row r="177" spans="1:86" ht="12.75">
      <c r="A177" s="49"/>
      <c r="BA177" s="49"/>
      <c r="BB177" s="49"/>
      <c r="BC177" s="49"/>
      <c r="BD177" s="49"/>
      <c r="BE177" s="49"/>
      <c r="BF177" s="49"/>
      <c r="BG177" s="49"/>
      <c r="BH177" s="49"/>
      <c r="BI177" s="49"/>
      <c r="BJ177" s="49"/>
      <c r="BK177" s="49"/>
      <c r="BL177" s="49"/>
      <c r="BM177" s="173" t="s">
        <v>620</v>
      </c>
      <c r="BN177" s="49"/>
      <c r="BO177" s="49"/>
      <c r="BP177" s="49"/>
      <c r="BQ177" s="49"/>
      <c r="BR177" s="49"/>
      <c r="BS177" s="49"/>
      <c r="BT177" s="49"/>
      <c r="BU177" s="49"/>
      <c r="BV177" s="49"/>
      <c r="BW177" s="49"/>
      <c r="BX177" s="49"/>
      <c r="BY177" s="49"/>
      <c r="BZ177" s="49"/>
      <c r="CA177" s="49"/>
      <c r="CB177" s="49"/>
      <c r="CC177" s="49"/>
      <c r="CD177" s="49"/>
      <c r="CE177" s="49"/>
      <c r="CF177" s="49"/>
      <c r="CG177" s="49"/>
      <c r="CH177" s="49"/>
    </row>
    <row r="178" spans="1:86" ht="12.75">
      <c r="A178" s="49"/>
      <c r="BA178" s="49"/>
      <c r="BB178" s="49"/>
      <c r="BC178" s="49"/>
      <c r="BD178" s="49"/>
      <c r="BE178" s="49"/>
      <c r="BF178" s="49"/>
      <c r="BG178" s="49"/>
      <c r="BH178" s="49"/>
      <c r="BI178" s="49"/>
      <c r="BJ178" s="49"/>
      <c r="BK178" s="49"/>
      <c r="BL178" s="49"/>
      <c r="BM178" s="174" t="s">
        <v>80</v>
      </c>
      <c r="BN178" s="49"/>
      <c r="BO178" s="49"/>
      <c r="BP178" s="49"/>
      <c r="BQ178" s="49"/>
      <c r="BR178" s="49"/>
      <c r="BS178" s="49"/>
      <c r="BT178" s="49"/>
      <c r="BU178" s="49"/>
      <c r="BV178" s="49"/>
      <c r="BW178" s="49"/>
      <c r="BX178" s="49"/>
      <c r="BY178" s="49"/>
      <c r="BZ178" s="49"/>
      <c r="CA178" s="49"/>
      <c r="CB178" s="49"/>
      <c r="CC178" s="49"/>
      <c r="CD178" s="49"/>
      <c r="CE178" s="49"/>
      <c r="CF178" s="49"/>
      <c r="CG178" s="49"/>
      <c r="CH178" s="49"/>
    </row>
    <row r="179" spans="1:86" ht="12.75">
      <c r="A179" s="49"/>
      <c r="BA179" s="49"/>
      <c r="BB179" s="49"/>
      <c r="BC179" s="49"/>
      <c r="BD179" s="49"/>
      <c r="BE179" s="49"/>
      <c r="BF179" s="49"/>
      <c r="BG179" s="49"/>
      <c r="BH179" s="49"/>
      <c r="BI179" s="49"/>
      <c r="BJ179" s="49"/>
      <c r="BK179" s="49"/>
      <c r="BL179" s="49"/>
      <c r="BM179" s="173" t="s">
        <v>621</v>
      </c>
      <c r="BN179" s="49"/>
      <c r="BO179" s="49"/>
      <c r="BP179" s="49"/>
      <c r="BQ179" s="49"/>
      <c r="BR179" s="49"/>
      <c r="BS179" s="49"/>
      <c r="BT179" s="49"/>
      <c r="BU179" s="49"/>
      <c r="BV179" s="49"/>
      <c r="BW179" s="49"/>
      <c r="BX179" s="49"/>
      <c r="BY179" s="49"/>
      <c r="BZ179" s="49"/>
      <c r="CA179" s="49"/>
      <c r="CB179" s="49"/>
      <c r="CC179" s="49"/>
      <c r="CD179" s="49"/>
      <c r="CE179" s="49"/>
      <c r="CF179" s="49"/>
      <c r="CG179" s="49"/>
      <c r="CH179" s="49"/>
    </row>
    <row r="180" spans="1:86" ht="12.75">
      <c r="A180" s="49"/>
      <c r="BA180" s="49"/>
      <c r="BB180" s="49"/>
      <c r="BC180" s="49"/>
      <c r="BD180" s="49"/>
      <c r="BE180" s="49"/>
      <c r="BF180" s="49"/>
      <c r="BG180" s="49"/>
      <c r="BH180" s="49"/>
      <c r="BI180" s="49"/>
      <c r="BJ180" s="49"/>
      <c r="BK180" s="49"/>
      <c r="BL180" s="49"/>
      <c r="BM180" s="174" t="s">
        <v>622</v>
      </c>
      <c r="BN180" s="49"/>
      <c r="BO180" s="49"/>
      <c r="BP180" s="49"/>
      <c r="BQ180" s="49"/>
      <c r="BR180" s="49"/>
      <c r="BS180" s="49"/>
      <c r="BT180" s="49"/>
      <c r="BU180" s="49"/>
      <c r="BV180" s="49"/>
      <c r="BW180" s="49"/>
      <c r="BX180" s="49"/>
      <c r="BY180" s="49"/>
      <c r="BZ180" s="49"/>
      <c r="CA180" s="49"/>
      <c r="CB180" s="49"/>
      <c r="CC180" s="49"/>
      <c r="CD180" s="49"/>
      <c r="CE180" s="49"/>
      <c r="CF180" s="49"/>
      <c r="CG180" s="49"/>
      <c r="CH180" s="49"/>
    </row>
    <row r="181" spans="1:86" ht="12.75">
      <c r="A181" s="49"/>
      <c r="BA181" s="49"/>
      <c r="BB181" s="49"/>
      <c r="BC181" s="49"/>
      <c r="BD181" s="49"/>
      <c r="BE181" s="49"/>
      <c r="BF181" s="49"/>
      <c r="BG181" s="49"/>
      <c r="BH181" s="49"/>
      <c r="BI181" s="49"/>
      <c r="BJ181" s="49"/>
      <c r="BK181" s="49"/>
      <c r="BL181" s="49"/>
      <c r="BM181" s="174" t="s">
        <v>623</v>
      </c>
      <c r="BN181" s="49"/>
      <c r="BO181" s="49"/>
      <c r="BP181" s="49"/>
      <c r="BQ181" s="49"/>
      <c r="BR181" s="49"/>
      <c r="BS181" s="49"/>
      <c r="BT181" s="49"/>
      <c r="BU181" s="49"/>
      <c r="BV181" s="49"/>
      <c r="BW181" s="49"/>
      <c r="BX181" s="49"/>
      <c r="BY181" s="49"/>
      <c r="BZ181" s="49"/>
      <c r="CA181" s="49"/>
      <c r="CB181" s="49"/>
      <c r="CC181" s="49"/>
      <c r="CD181" s="49"/>
      <c r="CE181" s="49"/>
      <c r="CF181" s="49"/>
      <c r="CG181" s="49"/>
      <c r="CH181" s="49"/>
    </row>
    <row r="182" spans="1:86" ht="12.75">
      <c r="A182" s="49"/>
      <c r="BA182" s="49"/>
      <c r="BB182" s="49"/>
      <c r="BC182" s="49"/>
      <c r="BD182" s="49"/>
      <c r="BE182" s="49"/>
      <c r="BF182" s="49"/>
      <c r="BG182" s="49"/>
      <c r="BH182" s="49"/>
      <c r="BI182" s="49"/>
      <c r="BJ182" s="49"/>
      <c r="BK182" s="49"/>
      <c r="BL182" s="49"/>
      <c r="BM182" s="174" t="s">
        <v>624</v>
      </c>
      <c r="BN182" s="49"/>
      <c r="BO182" s="49"/>
      <c r="BP182" s="49"/>
      <c r="BQ182" s="49"/>
      <c r="BR182" s="49"/>
      <c r="BS182" s="49"/>
      <c r="BT182" s="49"/>
      <c r="BU182" s="49"/>
      <c r="BV182" s="49"/>
      <c r="BW182" s="49"/>
      <c r="BX182" s="49"/>
      <c r="BY182" s="49"/>
      <c r="BZ182" s="49"/>
      <c r="CA182" s="49"/>
      <c r="CB182" s="49"/>
      <c r="CC182" s="49"/>
      <c r="CD182" s="49"/>
      <c r="CE182" s="49"/>
      <c r="CF182" s="49"/>
      <c r="CG182" s="49"/>
      <c r="CH182" s="49"/>
    </row>
    <row r="183" spans="1:86" ht="12.75">
      <c r="A183" s="49"/>
      <c r="BA183" s="49"/>
      <c r="BB183" s="49"/>
      <c r="BC183" s="49"/>
      <c r="BD183" s="49"/>
      <c r="BE183" s="49"/>
      <c r="BF183" s="49"/>
      <c r="BG183" s="49"/>
      <c r="BH183" s="49"/>
      <c r="BI183" s="49"/>
      <c r="BJ183" s="49"/>
      <c r="BK183" s="49"/>
      <c r="BL183" s="49"/>
      <c r="BM183" s="174" t="s">
        <v>625</v>
      </c>
      <c r="BN183" s="49"/>
      <c r="BO183" s="49"/>
      <c r="BP183" s="49"/>
      <c r="BQ183" s="49"/>
      <c r="BR183" s="49"/>
      <c r="BS183" s="49"/>
      <c r="BT183" s="49"/>
      <c r="BU183" s="49"/>
      <c r="BV183" s="49"/>
      <c r="BW183" s="49"/>
      <c r="BX183" s="49"/>
      <c r="BY183" s="49"/>
      <c r="BZ183" s="49"/>
      <c r="CA183" s="49"/>
      <c r="CB183" s="49"/>
      <c r="CC183" s="49"/>
      <c r="CD183" s="49"/>
      <c r="CE183" s="49"/>
      <c r="CF183" s="49"/>
      <c r="CG183" s="49"/>
      <c r="CH183" s="49"/>
    </row>
    <row r="184" spans="1:86" ht="12.75">
      <c r="A184" s="49"/>
      <c r="BA184" s="49"/>
      <c r="BB184" s="49"/>
      <c r="BC184" s="49"/>
      <c r="BD184" s="49"/>
      <c r="BE184" s="49"/>
      <c r="BF184" s="49"/>
      <c r="BG184" s="49"/>
      <c r="BH184" s="49"/>
      <c r="BI184" s="49"/>
      <c r="BJ184" s="49"/>
      <c r="BK184" s="49"/>
      <c r="BL184" s="49"/>
      <c r="BM184" s="174" t="s">
        <v>626</v>
      </c>
      <c r="BN184" s="49"/>
      <c r="BO184" s="49"/>
      <c r="BP184" s="49"/>
      <c r="BQ184" s="49"/>
      <c r="BR184" s="49"/>
      <c r="BS184" s="49"/>
      <c r="BT184" s="49"/>
      <c r="BU184" s="49"/>
      <c r="BV184" s="49"/>
      <c r="BW184" s="49"/>
      <c r="BX184" s="49"/>
      <c r="BY184" s="49"/>
      <c r="BZ184" s="49"/>
      <c r="CA184" s="49"/>
      <c r="CB184" s="49"/>
      <c r="CC184" s="49"/>
      <c r="CD184" s="49"/>
      <c r="CE184" s="49"/>
      <c r="CF184" s="49"/>
      <c r="CG184" s="49"/>
      <c r="CH184" s="49"/>
    </row>
    <row r="185" spans="1:86" ht="12.75">
      <c r="A185" s="49"/>
      <c r="BA185" s="49"/>
      <c r="BB185" s="49"/>
      <c r="BC185" s="49"/>
      <c r="BD185" s="49"/>
      <c r="BE185" s="49"/>
      <c r="BF185" s="49"/>
      <c r="BG185" s="49"/>
      <c r="BH185" s="49"/>
      <c r="BI185" s="49"/>
      <c r="BJ185" s="49"/>
      <c r="BK185" s="49"/>
      <c r="BL185" s="49"/>
      <c r="BM185" s="174" t="s">
        <v>627</v>
      </c>
      <c r="BN185" s="49"/>
      <c r="BO185" s="49"/>
      <c r="BP185" s="49"/>
      <c r="BQ185" s="49"/>
      <c r="BR185" s="49"/>
      <c r="BS185" s="49"/>
      <c r="BT185" s="49"/>
      <c r="BU185" s="49"/>
      <c r="BV185" s="49"/>
      <c r="BW185" s="49"/>
      <c r="BX185" s="49"/>
      <c r="BY185" s="49"/>
      <c r="BZ185" s="49"/>
      <c r="CA185" s="49"/>
      <c r="CB185" s="49"/>
      <c r="CC185" s="49"/>
      <c r="CD185" s="49"/>
      <c r="CE185" s="49"/>
      <c r="CF185" s="49"/>
      <c r="CG185" s="49"/>
      <c r="CH185" s="49"/>
    </row>
    <row r="186" spans="1:86" ht="12.75">
      <c r="A186" s="49"/>
      <c r="BA186" s="49"/>
      <c r="BB186" s="49"/>
      <c r="BC186" s="49"/>
      <c r="BD186" s="49"/>
      <c r="BE186" s="49"/>
      <c r="BF186" s="49"/>
      <c r="BG186" s="49"/>
      <c r="BH186" s="49"/>
      <c r="BI186" s="49"/>
      <c r="BJ186" s="49"/>
      <c r="BK186" s="49"/>
      <c r="BL186" s="49"/>
      <c r="BM186" s="174" t="s">
        <v>628</v>
      </c>
      <c r="BN186" s="49"/>
      <c r="BO186" s="49"/>
      <c r="BP186" s="49"/>
      <c r="BQ186" s="49"/>
      <c r="BR186" s="49"/>
      <c r="BS186" s="49"/>
      <c r="BT186" s="49"/>
      <c r="BU186" s="49"/>
      <c r="BV186" s="49"/>
      <c r="BW186" s="49"/>
      <c r="BX186" s="49"/>
      <c r="BY186" s="49"/>
      <c r="BZ186" s="49"/>
      <c r="CA186" s="49"/>
      <c r="CB186" s="49"/>
      <c r="CC186" s="49"/>
      <c r="CD186" s="49"/>
      <c r="CE186" s="49"/>
      <c r="CF186" s="49"/>
      <c r="CG186" s="49"/>
      <c r="CH186" s="49"/>
    </row>
    <row r="187" spans="1:86" ht="12.75">
      <c r="A187" s="49"/>
      <c r="BA187" s="49"/>
      <c r="BB187" s="49"/>
      <c r="BC187" s="49"/>
      <c r="BD187" s="49"/>
      <c r="BE187" s="49"/>
      <c r="BF187" s="49"/>
      <c r="BG187" s="49"/>
      <c r="BH187" s="49"/>
      <c r="BI187" s="49"/>
      <c r="BJ187" s="49"/>
      <c r="BK187" s="49"/>
      <c r="BL187" s="49"/>
      <c r="BM187" s="173" t="s">
        <v>629</v>
      </c>
      <c r="BN187" s="49"/>
      <c r="BO187" s="49"/>
      <c r="BP187" s="49"/>
      <c r="BQ187" s="49"/>
      <c r="BR187" s="49"/>
      <c r="BS187" s="49"/>
      <c r="BT187" s="49"/>
      <c r="BU187" s="49"/>
      <c r="BV187" s="49"/>
      <c r="BW187" s="49"/>
      <c r="BX187" s="49"/>
      <c r="BY187" s="49"/>
      <c r="BZ187" s="49"/>
      <c r="CA187" s="49"/>
      <c r="CB187" s="49"/>
      <c r="CC187" s="49"/>
      <c r="CD187" s="49"/>
      <c r="CE187" s="49"/>
      <c r="CF187" s="49"/>
      <c r="CG187" s="49"/>
      <c r="CH187" s="49"/>
    </row>
    <row r="188" spans="1:86" ht="12.75">
      <c r="A188" s="49"/>
      <c r="BA188" s="49"/>
      <c r="BB188" s="49"/>
      <c r="BC188" s="49"/>
      <c r="BD188" s="49"/>
      <c r="BE188" s="49"/>
      <c r="BF188" s="49"/>
      <c r="BG188" s="49"/>
      <c r="BH188" s="49"/>
      <c r="BI188" s="49"/>
      <c r="BJ188" s="49"/>
      <c r="BK188" s="49"/>
      <c r="BL188" s="49"/>
      <c r="BM188" s="174" t="s">
        <v>630</v>
      </c>
      <c r="BN188" s="49"/>
      <c r="BO188" s="49"/>
      <c r="BP188" s="49"/>
      <c r="BQ188" s="49"/>
      <c r="BR188" s="49"/>
      <c r="BS188" s="49"/>
      <c r="BT188" s="49"/>
      <c r="BU188" s="49"/>
      <c r="BV188" s="49"/>
      <c r="BW188" s="49"/>
      <c r="BX188" s="49"/>
      <c r="BY188" s="49"/>
      <c r="BZ188" s="49"/>
      <c r="CA188" s="49"/>
      <c r="CB188" s="49"/>
      <c r="CC188" s="49"/>
      <c r="CD188" s="49"/>
      <c r="CE188" s="49"/>
      <c r="CF188" s="49"/>
      <c r="CG188" s="49"/>
      <c r="CH188" s="49"/>
    </row>
    <row r="189" spans="1:86" ht="12.75">
      <c r="A189" s="49"/>
      <c r="BA189" s="49"/>
      <c r="BB189" s="49"/>
      <c r="BC189" s="49"/>
      <c r="BD189" s="49"/>
      <c r="BE189" s="49"/>
      <c r="BF189" s="49"/>
      <c r="BG189" s="49"/>
      <c r="BH189" s="49"/>
      <c r="BI189" s="49"/>
      <c r="BJ189" s="49"/>
      <c r="BK189" s="49"/>
      <c r="BL189" s="49"/>
      <c r="BM189" s="174" t="s">
        <v>631</v>
      </c>
      <c r="BN189" s="49"/>
      <c r="BO189" s="49"/>
      <c r="BP189" s="49"/>
      <c r="BQ189" s="49"/>
      <c r="BR189" s="49"/>
      <c r="BS189" s="49"/>
      <c r="BT189" s="49"/>
      <c r="BU189" s="49"/>
      <c r="BV189" s="49"/>
      <c r="BW189" s="49"/>
      <c r="BX189" s="49"/>
      <c r="BY189" s="49"/>
      <c r="BZ189" s="49"/>
      <c r="CA189" s="49"/>
      <c r="CB189" s="49"/>
      <c r="CC189" s="49"/>
      <c r="CD189" s="49"/>
      <c r="CE189" s="49"/>
      <c r="CF189" s="49"/>
      <c r="CG189" s="49"/>
      <c r="CH189" s="49"/>
    </row>
    <row r="190" spans="1:86" ht="12.75">
      <c r="A190" s="49"/>
      <c r="BA190" s="49"/>
      <c r="BB190" s="49"/>
      <c r="BC190" s="49"/>
      <c r="BD190" s="49"/>
      <c r="BE190" s="49"/>
      <c r="BF190" s="49"/>
      <c r="BG190" s="49"/>
      <c r="BH190" s="49"/>
      <c r="BI190" s="49"/>
      <c r="BJ190" s="49"/>
      <c r="BK190" s="49"/>
      <c r="BL190" s="49"/>
      <c r="BM190" s="174" t="s">
        <v>632</v>
      </c>
      <c r="BN190" s="49"/>
      <c r="BO190" s="49"/>
      <c r="BP190" s="49"/>
      <c r="BQ190" s="49"/>
      <c r="BR190" s="49"/>
      <c r="BS190" s="49"/>
      <c r="BT190" s="49"/>
      <c r="BU190" s="49"/>
      <c r="BV190" s="49"/>
      <c r="BW190" s="49"/>
      <c r="BX190" s="49"/>
      <c r="BY190" s="49"/>
      <c r="BZ190" s="49"/>
      <c r="CA190" s="49"/>
      <c r="CB190" s="49"/>
      <c r="CC190" s="49"/>
      <c r="CD190" s="49"/>
      <c r="CE190" s="49"/>
      <c r="CF190" s="49"/>
      <c r="CG190" s="49"/>
      <c r="CH190" s="49"/>
    </row>
    <row r="191" spans="1:86" ht="12.75">
      <c r="A191" s="49"/>
      <c r="BA191" s="49"/>
      <c r="BB191" s="49"/>
      <c r="BC191" s="49"/>
      <c r="BD191" s="49"/>
      <c r="BE191" s="49"/>
      <c r="BF191" s="49"/>
      <c r="BG191" s="49"/>
      <c r="BH191" s="49"/>
      <c r="BI191" s="49"/>
      <c r="BJ191" s="49"/>
      <c r="BK191" s="49"/>
      <c r="BL191" s="49"/>
      <c r="BM191" s="174" t="s">
        <v>633</v>
      </c>
      <c r="BN191" s="49"/>
      <c r="BO191" s="49"/>
      <c r="BP191" s="49"/>
      <c r="BQ191" s="49"/>
      <c r="BR191" s="49"/>
      <c r="BS191" s="49"/>
      <c r="BT191" s="49"/>
      <c r="BU191" s="49"/>
      <c r="BV191" s="49"/>
      <c r="BW191" s="49"/>
      <c r="BX191" s="49"/>
      <c r="BY191" s="49"/>
      <c r="BZ191" s="49"/>
      <c r="CA191" s="49"/>
      <c r="CB191" s="49"/>
      <c r="CC191" s="49"/>
      <c r="CD191" s="49"/>
      <c r="CE191" s="49"/>
      <c r="CF191" s="49"/>
      <c r="CG191" s="49"/>
      <c r="CH191" s="49"/>
    </row>
    <row r="192" spans="1:86" ht="12.75">
      <c r="A192" s="49"/>
      <c r="BA192" s="49"/>
      <c r="BB192" s="49"/>
      <c r="BC192" s="49"/>
      <c r="BD192" s="49"/>
      <c r="BE192" s="49"/>
      <c r="BF192" s="49"/>
      <c r="BG192" s="49"/>
      <c r="BH192" s="49"/>
      <c r="BI192" s="49"/>
      <c r="BJ192" s="49"/>
      <c r="BK192" s="49"/>
      <c r="BL192" s="49"/>
      <c r="BM192" s="174" t="s">
        <v>634</v>
      </c>
      <c r="BN192" s="49"/>
      <c r="BO192" s="49"/>
      <c r="BP192" s="49"/>
      <c r="BQ192" s="49"/>
      <c r="BR192" s="49"/>
      <c r="BS192" s="49"/>
      <c r="BT192" s="49"/>
      <c r="BU192" s="49"/>
      <c r="BV192" s="49"/>
      <c r="BW192" s="49"/>
      <c r="BX192" s="49"/>
      <c r="BY192" s="49"/>
      <c r="BZ192" s="49"/>
      <c r="CA192" s="49"/>
      <c r="CB192" s="49"/>
      <c r="CC192" s="49"/>
      <c r="CD192" s="49"/>
      <c r="CE192" s="49"/>
      <c r="CF192" s="49"/>
      <c r="CG192" s="49"/>
      <c r="CH192" s="49"/>
    </row>
    <row r="193" spans="1:86" ht="12.75">
      <c r="A193" s="49"/>
      <c r="BA193" s="49"/>
      <c r="BB193" s="49"/>
      <c r="BC193" s="49"/>
      <c r="BD193" s="49"/>
      <c r="BE193" s="49"/>
      <c r="BF193" s="49"/>
      <c r="BG193" s="49"/>
      <c r="BH193" s="49"/>
      <c r="BI193" s="49"/>
      <c r="BJ193" s="49"/>
      <c r="BK193" s="49"/>
      <c r="BL193" s="49"/>
      <c r="BM193" s="174" t="s">
        <v>635</v>
      </c>
      <c r="BN193" s="49"/>
      <c r="BO193" s="49"/>
      <c r="BP193" s="49"/>
      <c r="BQ193" s="49"/>
      <c r="BR193" s="49"/>
      <c r="BS193" s="49"/>
      <c r="BT193" s="49"/>
      <c r="BU193" s="49"/>
      <c r="BV193" s="49"/>
      <c r="BW193" s="49"/>
      <c r="BX193" s="49"/>
      <c r="BY193" s="49"/>
      <c r="BZ193" s="49"/>
      <c r="CA193" s="49"/>
      <c r="CB193" s="49"/>
      <c r="CC193" s="49"/>
      <c r="CD193" s="49"/>
      <c r="CE193" s="49"/>
      <c r="CF193" s="49"/>
      <c r="CG193" s="49"/>
      <c r="CH193" s="49"/>
    </row>
    <row r="194" spans="1:86" ht="12.75">
      <c r="A194" s="49"/>
      <c r="BA194" s="49"/>
      <c r="BB194" s="49"/>
      <c r="BC194" s="49"/>
      <c r="BD194" s="49"/>
      <c r="BE194" s="49"/>
      <c r="BF194" s="49"/>
      <c r="BG194" s="49"/>
      <c r="BH194" s="49"/>
      <c r="BI194" s="49"/>
      <c r="BJ194" s="49"/>
      <c r="BK194" s="49"/>
      <c r="BL194" s="49"/>
      <c r="BM194" s="174" t="s">
        <v>636</v>
      </c>
      <c r="BN194" s="49"/>
      <c r="BO194" s="49"/>
      <c r="BP194" s="49"/>
      <c r="BQ194" s="49"/>
      <c r="BR194" s="49"/>
      <c r="BS194" s="49"/>
      <c r="BT194" s="49"/>
      <c r="BU194" s="49"/>
      <c r="BV194" s="49"/>
      <c r="BW194" s="49"/>
      <c r="BX194" s="49"/>
      <c r="BY194" s="49"/>
      <c r="BZ194" s="49"/>
      <c r="CA194" s="49"/>
      <c r="CB194" s="49"/>
      <c r="CC194" s="49"/>
      <c r="CD194" s="49"/>
      <c r="CE194" s="49"/>
      <c r="CF194" s="49"/>
      <c r="CG194" s="49"/>
      <c r="CH194" s="49"/>
    </row>
    <row r="195" spans="1:86" ht="12.75">
      <c r="A195" s="49"/>
      <c r="BA195" s="49"/>
      <c r="BB195" s="49"/>
      <c r="BC195" s="49"/>
      <c r="BD195" s="49"/>
      <c r="BE195" s="49"/>
      <c r="BF195" s="49"/>
      <c r="BG195" s="49"/>
      <c r="BH195" s="49"/>
      <c r="BI195" s="49"/>
      <c r="BJ195" s="49"/>
      <c r="BK195" s="49"/>
      <c r="BL195" s="49"/>
      <c r="BM195" s="174" t="s">
        <v>637</v>
      </c>
      <c r="BN195" s="49"/>
      <c r="BO195" s="49"/>
      <c r="BP195" s="49"/>
      <c r="BQ195" s="49"/>
      <c r="BR195" s="49"/>
      <c r="BS195" s="49"/>
      <c r="BT195" s="49"/>
      <c r="BU195" s="49"/>
      <c r="BV195" s="49"/>
      <c r="BW195" s="49"/>
      <c r="BX195" s="49"/>
      <c r="BY195" s="49"/>
      <c r="BZ195" s="49"/>
      <c r="CA195" s="49"/>
      <c r="CB195" s="49"/>
      <c r="CC195" s="49"/>
      <c r="CD195" s="49"/>
      <c r="CE195" s="49"/>
      <c r="CF195" s="49"/>
      <c r="CG195" s="49"/>
      <c r="CH195" s="49"/>
    </row>
    <row r="196" spans="1:86" ht="12.75">
      <c r="A196" s="49"/>
      <c r="BA196" s="49"/>
      <c r="BB196" s="49"/>
      <c r="BC196" s="49"/>
      <c r="BD196" s="49"/>
      <c r="BE196" s="49"/>
      <c r="BF196" s="49"/>
      <c r="BG196" s="49"/>
      <c r="BH196" s="49"/>
      <c r="BI196" s="49"/>
      <c r="BJ196" s="49"/>
      <c r="BK196" s="49"/>
      <c r="BL196" s="49"/>
      <c r="BM196" s="174" t="s">
        <v>638</v>
      </c>
      <c r="BN196" s="49"/>
      <c r="BO196" s="49"/>
      <c r="BP196" s="49"/>
      <c r="BQ196" s="49"/>
      <c r="BR196" s="49"/>
      <c r="BS196" s="49"/>
      <c r="BT196" s="49"/>
      <c r="BU196" s="49"/>
      <c r="BV196" s="49"/>
      <c r="BW196" s="49"/>
      <c r="BX196" s="49"/>
      <c r="BY196" s="49"/>
      <c r="BZ196" s="49"/>
      <c r="CA196" s="49"/>
      <c r="CB196" s="49"/>
      <c r="CC196" s="49"/>
      <c r="CD196" s="49"/>
      <c r="CE196" s="49"/>
      <c r="CF196" s="49"/>
      <c r="CG196" s="49"/>
      <c r="CH196" s="49"/>
    </row>
    <row r="197" spans="1:86" ht="12.75">
      <c r="A197" s="49"/>
      <c r="BA197" s="49"/>
      <c r="BB197" s="49"/>
      <c r="BC197" s="49"/>
      <c r="BD197" s="49"/>
      <c r="BE197" s="49"/>
      <c r="BF197" s="49"/>
      <c r="BG197" s="49"/>
      <c r="BH197" s="49"/>
      <c r="BI197" s="49"/>
      <c r="BJ197" s="49"/>
      <c r="BK197" s="49"/>
      <c r="BL197" s="49"/>
      <c r="BM197" s="174" t="s">
        <v>639</v>
      </c>
      <c r="BN197" s="49"/>
      <c r="BO197" s="49"/>
      <c r="BP197" s="49"/>
      <c r="BQ197" s="49"/>
      <c r="BR197" s="49"/>
      <c r="BS197" s="49"/>
      <c r="BT197" s="49"/>
      <c r="BU197" s="49"/>
      <c r="BV197" s="49"/>
      <c r="BW197" s="49"/>
      <c r="BX197" s="49"/>
      <c r="BY197" s="49"/>
      <c r="BZ197" s="49"/>
      <c r="CA197" s="49"/>
      <c r="CB197" s="49"/>
      <c r="CC197" s="49"/>
      <c r="CD197" s="49"/>
      <c r="CE197" s="49"/>
      <c r="CF197" s="49"/>
      <c r="CG197" s="49"/>
      <c r="CH197" s="49"/>
    </row>
    <row r="198" spans="1:86" ht="12.75">
      <c r="A198" s="49"/>
      <c r="BA198" s="49"/>
      <c r="BB198" s="49"/>
      <c r="BC198" s="49"/>
      <c r="BD198" s="49"/>
      <c r="BE198" s="49"/>
      <c r="BF198" s="49"/>
      <c r="BG198" s="49"/>
      <c r="BH198" s="49"/>
      <c r="BI198" s="49"/>
      <c r="BJ198" s="49"/>
      <c r="BK198" s="49"/>
      <c r="BL198" s="49"/>
      <c r="BM198" s="174" t="s">
        <v>640</v>
      </c>
      <c r="BN198" s="49"/>
      <c r="BO198" s="49"/>
      <c r="BP198" s="49"/>
      <c r="BQ198" s="49"/>
      <c r="BR198" s="49"/>
      <c r="BS198" s="49"/>
      <c r="BT198" s="49"/>
      <c r="BU198" s="49"/>
      <c r="BV198" s="49"/>
      <c r="BW198" s="49"/>
      <c r="BX198" s="49"/>
      <c r="BY198" s="49"/>
      <c r="BZ198" s="49"/>
      <c r="CA198" s="49"/>
      <c r="CB198" s="49"/>
      <c r="CC198" s="49"/>
      <c r="CD198" s="49"/>
      <c r="CE198" s="49"/>
      <c r="CF198" s="49"/>
      <c r="CG198" s="49"/>
      <c r="CH198" s="49"/>
    </row>
    <row r="199" spans="1:86" ht="12.75">
      <c r="A199" s="49"/>
      <c r="BA199" s="49"/>
      <c r="BB199" s="49"/>
      <c r="BC199" s="49"/>
      <c r="BD199" s="49"/>
      <c r="BE199" s="49"/>
      <c r="BF199" s="49"/>
      <c r="BG199" s="49"/>
      <c r="BH199" s="49"/>
      <c r="BI199" s="49"/>
      <c r="BJ199" s="49"/>
      <c r="BK199" s="49"/>
      <c r="BL199" s="49"/>
      <c r="BM199" s="174" t="s">
        <v>641</v>
      </c>
      <c r="BN199" s="49"/>
      <c r="BO199" s="49"/>
      <c r="BP199" s="49"/>
      <c r="BQ199" s="49"/>
      <c r="BR199" s="49"/>
      <c r="BS199" s="49"/>
      <c r="BT199" s="49"/>
      <c r="BU199" s="49"/>
      <c r="BV199" s="49"/>
      <c r="BW199" s="49"/>
      <c r="BX199" s="49"/>
      <c r="BY199" s="49"/>
      <c r="BZ199" s="49"/>
      <c r="CA199" s="49"/>
      <c r="CB199" s="49"/>
      <c r="CC199" s="49"/>
      <c r="CD199" s="49"/>
      <c r="CE199" s="49"/>
      <c r="CF199" s="49"/>
      <c r="CG199" s="49"/>
      <c r="CH199" s="49"/>
    </row>
    <row r="200" spans="1:86" ht="12.75">
      <c r="A200" s="49"/>
      <c r="BA200" s="49"/>
      <c r="BB200" s="49"/>
      <c r="BC200" s="49"/>
      <c r="BD200" s="49"/>
      <c r="BE200" s="49"/>
      <c r="BF200" s="49"/>
      <c r="BG200" s="49"/>
      <c r="BH200" s="49"/>
      <c r="BI200" s="49"/>
      <c r="BJ200" s="49"/>
      <c r="BK200" s="49"/>
      <c r="BL200" s="49"/>
      <c r="BM200" s="174" t="s">
        <v>642</v>
      </c>
      <c r="BN200" s="49"/>
      <c r="BO200" s="49"/>
      <c r="BP200" s="49"/>
      <c r="BQ200" s="49"/>
      <c r="BR200" s="49"/>
      <c r="BS200" s="49"/>
      <c r="BT200" s="49"/>
      <c r="BU200" s="49"/>
      <c r="BV200" s="49"/>
      <c r="BW200" s="49"/>
      <c r="BX200" s="49"/>
      <c r="BY200" s="49"/>
      <c r="BZ200" s="49"/>
      <c r="CA200" s="49"/>
      <c r="CB200" s="49"/>
      <c r="CC200" s="49"/>
      <c r="CD200" s="49"/>
      <c r="CE200" s="49"/>
      <c r="CF200" s="49"/>
      <c r="CG200" s="49"/>
      <c r="CH200" s="49"/>
    </row>
    <row r="201" spans="1:86" ht="12.75">
      <c r="A201" s="49"/>
      <c r="BA201" s="49"/>
      <c r="BB201" s="49"/>
      <c r="BC201" s="49"/>
      <c r="BD201" s="49"/>
      <c r="BE201" s="49"/>
      <c r="BF201" s="49"/>
      <c r="BG201" s="49"/>
      <c r="BH201" s="49"/>
      <c r="BI201" s="49"/>
      <c r="BJ201" s="49"/>
      <c r="BK201" s="49"/>
      <c r="BL201" s="49"/>
      <c r="BM201" s="174" t="s">
        <v>670</v>
      </c>
      <c r="BN201" s="49"/>
      <c r="BO201" s="49"/>
      <c r="BP201" s="49"/>
      <c r="BQ201" s="49"/>
      <c r="BR201" s="49"/>
      <c r="BS201" s="49"/>
      <c r="BT201" s="49"/>
      <c r="BU201" s="49"/>
      <c r="BV201" s="49"/>
      <c r="BW201" s="49"/>
      <c r="BX201" s="49"/>
      <c r="BY201" s="49"/>
      <c r="BZ201" s="49"/>
      <c r="CA201" s="49"/>
      <c r="CB201" s="49"/>
      <c r="CC201" s="49"/>
      <c r="CD201" s="49"/>
      <c r="CE201" s="49"/>
      <c r="CF201" s="49"/>
      <c r="CG201" s="49"/>
      <c r="CH201" s="49"/>
    </row>
    <row r="202" spans="1:86" ht="12.75">
      <c r="A202" s="49"/>
      <c r="BA202" s="49"/>
      <c r="BB202" s="49"/>
      <c r="BC202" s="49"/>
      <c r="BD202" s="49"/>
      <c r="BE202" s="49"/>
      <c r="BF202" s="49"/>
      <c r="BG202" s="49"/>
      <c r="BH202" s="49"/>
      <c r="BI202" s="49"/>
      <c r="BJ202" s="49"/>
      <c r="BK202" s="49"/>
      <c r="BL202" s="49"/>
      <c r="BM202" s="174" t="s">
        <v>643</v>
      </c>
      <c r="BN202" s="49"/>
      <c r="BO202" s="49"/>
      <c r="BP202" s="49"/>
      <c r="BQ202" s="49"/>
      <c r="BR202" s="49"/>
      <c r="BS202" s="49"/>
      <c r="BT202" s="49"/>
      <c r="BU202" s="49"/>
      <c r="BV202" s="49"/>
      <c r="BW202" s="49"/>
      <c r="BX202" s="49"/>
      <c r="BY202" s="49"/>
      <c r="BZ202" s="49"/>
      <c r="CA202" s="49"/>
      <c r="CB202" s="49"/>
      <c r="CC202" s="49"/>
      <c r="CD202" s="49"/>
      <c r="CE202" s="49"/>
      <c r="CF202" s="49"/>
      <c r="CG202" s="49"/>
      <c r="CH202" s="49"/>
    </row>
    <row r="203" spans="1:86" ht="12.75">
      <c r="A203" s="49"/>
      <c r="BA203" s="49"/>
      <c r="BB203" s="49"/>
      <c r="BC203" s="49"/>
      <c r="BD203" s="49"/>
      <c r="BE203" s="49"/>
      <c r="BF203" s="49"/>
      <c r="BG203" s="49"/>
      <c r="BH203" s="49"/>
      <c r="BI203" s="49"/>
      <c r="BJ203" s="49"/>
      <c r="BK203" s="49"/>
      <c r="BL203" s="49"/>
      <c r="BM203" s="174" t="s">
        <v>644</v>
      </c>
      <c r="BN203" s="49"/>
      <c r="BO203" s="49"/>
      <c r="BP203" s="49"/>
      <c r="BQ203" s="49"/>
      <c r="BR203" s="49"/>
      <c r="BS203" s="49"/>
      <c r="BT203" s="49"/>
      <c r="BU203" s="49"/>
      <c r="BV203" s="49"/>
      <c r="BW203" s="49"/>
      <c r="BX203" s="49"/>
      <c r="BY203" s="49"/>
      <c r="BZ203" s="49"/>
      <c r="CA203" s="49"/>
      <c r="CB203" s="49"/>
      <c r="CC203" s="49"/>
      <c r="CD203" s="49"/>
      <c r="CE203" s="49"/>
      <c r="CF203" s="49"/>
      <c r="CG203" s="49"/>
      <c r="CH203" s="49"/>
    </row>
    <row r="204" spans="1:86" ht="12.75">
      <c r="A204" s="49"/>
      <c r="BA204" s="49"/>
      <c r="BB204" s="49"/>
      <c r="BC204" s="49"/>
      <c r="BD204" s="49"/>
      <c r="BE204" s="49"/>
      <c r="BF204" s="49"/>
      <c r="BG204" s="49"/>
      <c r="BH204" s="49"/>
      <c r="BI204" s="49"/>
      <c r="BJ204" s="49"/>
      <c r="BK204" s="49"/>
      <c r="BL204" s="49"/>
      <c r="BM204" s="174" t="s">
        <v>645</v>
      </c>
      <c r="BN204" s="49"/>
      <c r="BO204" s="49"/>
      <c r="BP204" s="49"/>
      <c r="BQ204" s="49"/>
      <c r="BR204" s="49"/>
      <c r="BS204" s="49"/>
      <c r="BT204" s="49"/>
      <c r="BU204" s="49"/>
      <c r="BV204" s="49"/>
      <c r="BW204" s="49"/>
      <c r="BX204" s="49"/>
      <c r="BY204" s="49"/>
      <c r="BZ204" s="49"/>
      <c r="CA204" s="49"/>
      <c r="CB204" s="49"/>
      <c r="CC204" s="49"/>
      <c r="CD204" s="49"/>
      <c r="CE204" s="49"/>
      <c r="CF204" s="49"/>
      <c r="CG204" s="49"/>
      <c r="CH204" s="49"/>
    </row>
    <row r="205" spans="1:86" ht="12.75">
      <c r="A205" s="49"/>
      <c r="BA205" s="49"/>
      <c r="BB205" s="49"/>
      <c r="BC205" s="49"/>
      <c r="BD205" s="49"/>
      <c r="BE205" s="49"/>
      <c r="BF205" s="49"/>
      <c r="BG205" s="49"/>
      <c r="BH205" s="49"/>
      <c r="BI205" s="49"/>
      <c r="BJ205" s="49"/>
      <c r="BK205" s="49"/>
      <c r="BL205" s="49"/>
      <c r="BM205" s="174" t="s">
        <v>671</v>
      </c>
      <c r="BN205" s="49"/>
      <c r="BO205" s="49"/>
      <c r="BP205" s="49"/>
      <c r="BQ205" s="49"/>
      <c r="BR205" s="49"/>
      <c r="BS205" s="49"/>
      <c r="BT205" s="49"/>
      <c r="BU205" s="49"/>
      <c r="BV205" s="49"/>
      <c r="BW205" s="49"/>
      <c r="BX205" s="49"/>
      <c r="BY205" s="49"/>
      <c r="BZ205" s="49"/>
      <c r="CA205" s="49"/>
      <c r="CB205" s="49"/>
      <c r="CC205" s="49"/>
      <c r="CD205" s="49"/>
      <c r="CE205" s="49"/>
      <c r="CF205" s="49"/>
      <c r="CG205" s="49"/>
      <c r="CH205" s="49"/>
    </row>
    <row r="206" spans="1:86" ht="12.75">
      <c r="A206" s="49"/>
      <c r="BA206" s="49"/>
      <c r="BB206" s="49"/>
      <c r="BC206" s="49"/>
      <c r="BD206" s="49"/>
      <c r="BE206" s="49"/>
      <c r="BF206" s="49"/>
      <c r="BG206" s="49"/>
      <c r="BH206" s="49"/>
      <c r="BI206" s="49"/>
      <c r="BJ206" s="49"/>
      <c r="BK206" s="49"/>
      <c r="BL206" s="49"/>
      <c r="BM206" s="173" t="s">
        <v>646</v>
      </c>
      <c r="BN206" s="49"/>
      <c r="BO206" s="49"/>
      <c r="BP206" s="49"/>
      <c r="BQ206" s="49"/>
      <c r="BR206" s="49"/>
      <c r="BS206" s="49"/>
      <c r="BT206" s="49"/>
      <c r="BU206" s="49"/>
      <c r="BV206" s="49"/>
      <c r="BW206" s="49"/>
      <c r="BX206" s="49"/>
      <c r="BY206" s="49"/>
      <c r="BZ206" s="49"/>
      <c r="CA206" s="49"/>
      <c r="CB206" s="49"/>
      <c r="CC206" s="49"/>
      <c r="CD206" s="49"/>
      <c r="CE206" s="49"/>
      <c r="CF206" s="49"/>
      <c r="CG206" s="49"/>
      <c r="CH206" s="49"/>
    </row>
    <row r="207" spans="1:86" ht="12.75">
      <c r="A207" s="49"/>
      <c r="BA207" s="49"/>
      <c r="BB207" s="49"/>
      <c r="BC207" s="49"/>
      <c r="BD207" s="49"/>
      <c r="BE207" s="49"/>
      <c r="BF207" s="49"/>
      <c r="BG207" s="49"/>
      <c r="BH207" s="49"/>
      <c r="BI207" s="49"/>
      <c r="BJ207" s="49"/>
      <c r="BK207" s="49"/>
      <c r="BL207" s="49"/>
      <c r="BM207" s="174" t="s">
        <v>647</v>
      </c>
      <c r="BN207" s="49"/>
      <c r="BO207" s="49"/>
      <c r="BP207" s="49"/>
      <c r="BQ207" s="49"/>
      <c r="BR207" s="49"/>
      <c r="BS207" s="49"/>
      <c r="BT207" s="49"/>
      <c r="BU207" s="49"/>
      <c r="BV207" s="49"/>
      <c r="BW207" s="49"/>
      <c r="BX207" s="49"/>
      <c r="BY207" s="49"/>
      <c r="BZ207" s="49"/>
      <c r="CA207" s="49"/>
      <c r="CB207" s="49"/>
      <c r="CC207" s="49"/>
      <c r="CD207" s="49"/>
      <c r="CE207" s="49"/>
      <c r="CF207" s="49"/>
      <c r="CG207" s="49"/>
      <c r="CH207" s="49"/>
    </row>
    <row r="208" spans="1:86" ht="12.75">
      <c r="A208" s="49"/>
      <c r="BA208" s="49"/>
      <c r="BB208" s="49"/>
      <c r="BC208" s="49"/>
      <c r="BD208" s="49"/>
      <c r="BE208" s="49"/>
      <c r="BF208" s="49"/>
      <c r="BG208" s="49"/>
      <c r="BH208" s="49"/>
      <c r="BI208" s="49"/>
      <c r="BJ208" s="49"/>
      <c r="BK208" s="49"/>
      <c r="BL208" s="49"/>
      <c r="BM208" s="174" t="s">
        <v>648</v>
      </c>
      <c r="BN208" s="49"/>
      <c r="BO208" s="49"/>
      <c r="BP208" s="49"/>
      <c r="BQ208" s="49"/>
      <c r="BR208" s="49"/>
      <c r="BS208" s="49"/>
      <c r="BT208" s="49"/>
      <c r="BU208" s="49"/>
      <c r="BV208" s="49"/>
      <c r="BW208" s="49"/>
      <c r="BX208" s="49"/>
      <c r="BY208" s="49"/>
      <c r="BZ208" s="49"/>
      <c r="CA208" s="49"/>
      <c r="CB208" s="49"/>
      <c r="CC208" s="49"/>
      <c r="CD208" s="49"/>
      <c r="CE208" s="49"/>
      <c r="CF208" s="49"/>
      <c r="CG208" s="49"/>
      <c r="CH208" s="49"/>
    </row>
    <row r="209" spans="1:86" ht="12.75">
      <c r="A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row>
    <row r="210" spans="1:86" ht="12.75">
      <c r="A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row>
    <row r="211" spans="1:86" ht="12.75">
      <c r="A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row>
    <row r="212" spans="1:86" ht="12.75">
      <c r="A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row>
    <row r="213" spans="1:86" ht="12.75">
      <c r="A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row>
    <row r="214" spans="1:86" ht="12.75">
      <c r="A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row>
    <row r="215" spans="1:86" ht="12.75">
      <c r="A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row>
    <row r="216" spans="1:86" ht="12.75">
      <c r="A216" s="49"/>
      <c r="BA216" s="49"/>
      <c r="BB216" s="49"/>
      <c r="BC216" s="49"/>
      <c r="BD216" s="49"/>
      <c r="BE216" s="49"/>
      <c r="BF216" s="49"/>
      <c r="BG216" s="49"/>
      <c r="BH216" s="49"/>
      <c r="BI216" s="49"/>
      <c r="BJ216" s="49"/>
      <c r="BK216" s="49"/>
      <c r="BL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row>
    <row r="217" spans="1:86" ht="12.75">
      <c r="A217" s="49"/>
      <c r="BA217" s="49"/>
      <c r="BB217" s="49"/>
      <c r="BC217" s="49"/>
      <c r="BD217" s="49"/>
      <c r="BE217" s="49"/>
      <c r="BF217" s="49"/>
      <c r="BG217" s="49"/>
      <c r="BH217" s="49"/>
      <c r="BI217" s="49"/>
      <c r="BJ217" s="49"/>
      <c r="BK217" s="49"/>
      <c r="BL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row>
    <row r="218" spans="1:86" ht="12.75">
      <c r="A218" s="49"/>
      <c r="BA218" s="49"/>
      <c r="BB218" s="49"/>
      <c r="BC218" s="49"/>
      <c r="BD218" s="49"/>
      <c r="BE218" s="49"/>
      <c r="BF218" s="49"/>
      <c r="BG218" s="49"/>
      <c r="BH218" s="49"/>
      <c r="BI218" s="49"/>
      <c r="BJ218" s="49"/>
      <c r="BK218" s="49"/>
      <c r="BL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row>
    <row r="219" spans="1:86" ht="12.75">
      <c r="A219" s="49"/>
      <c r="BA219" s="49"/>
      <c r="BB219" s="49"/>
      <c r="BC219" s="49"/>
      <c r="BD219" s="49"/>
      <c r="BE219" s="49"/>
      <c r="BF219" s="49"/>
      <c r="BG219" s="49"/>
      <c r="BH219" s="49"/>
      <c r="BI219" s="49"/>
      <c r="BJ219" s="49"/>
      <c r="BK219" s="49"/>
      <c r="BL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row>
    <row r="220" spans="1:86" ht="12.75">
      <c r="A220" s="49"/>
    </row>
    <row r="221" spans="1:86" ht="12.75">
      <c r="A221" s="49"/>
    </row>
    <row r="222" spans="1:86" ht="12.75">
      <c r="A222" s="49"/>
    </row>
    <row r="223" spans="1:86" ht="12.75">
      <c r="A223" s="49"/>
    </row>
    <row r="224" spans="1:86" ht="12.75">
      <c r="A224" s="49"/>
    </row>
    <row r="225" spans="1:1" ht="12.75">
      <c r="A225" s="49"/>
    </row>
    <row r="226" spans="1:1" ht="12.75">
      <c r="A226" s="49"/>
    </row>
    <row r="227" spans="1:1" ht="12.75">
      <c r="A227" s="49"/>
    </row>
    <row r="228" spans="1:1" ht="12.75">
      <c r="A228" s="49"/>
    </row>
    <row r="229" spans="1:1" ht="12.75">
      <c r="A229" s="49"/>
    </row>
    <row r="230" spans="1:1" ht="12.75">
      <c r="A230" s="49"/>
    </row>
    <row r="231" spans="1:1" ht="12.75">
      <c r="A231" s="49"/>
    </row>
    <row r="232" spans="1:1" ht="12.75">
      <c r="A232" s="49"/>
    </row>
    <row r="233" spans="1:1" ht="12.75">
      <c r="A233" s="49"/>
    </row>
    <row r="234" spans="1:1" ht="12.75">
      <c r="A234" s="49"/>
    </row>
    <row r="235" spans="1:1" ht="12.75">
      <c r="A235" s="49"/>
    </row>
    <row r="236" spans="1:1" ht="12.75">
      <c r="A236" s="49"/>
    </row>
    <row r="237" spans="1:1" ht="12.75">
      <c r="A237" s="49"/>
    </row>
    <row r="238" spans="1:1" ht="12.75">
      <c r="A238" s="49"/>
    </row>
    <row r="239" spans="1:1" ht="12.75">
      <c r="A239" s="49"/>
    </row>
    <row r="240" spans="1:1" ht="12.75">
      <c r="A240" s="49"/>
    </row>
    <row r="241" spans="1:1" ht="12.75">
      <c r="A241" s="49"/>
    </row>
    <row r="242" spans="1:1" ht="12.75">
      <c r="A242" s="49"/>
    </row>
    <row r="243" spans="1:1" ht="12.75">
      <c r="A243" s="49"/>
    </row>
    <row r="244" spans="1:1" ht="12.75">
      <c r="A244" s="49"/>
    </row>
    <row r="245" spans="1:1" ht="12.75">
      <c r="A245" s="49"/>
    </row>
    <row r="246" spans="1:1" ht="12.75">
      <c r="A246" s="49"/>
    </row>
    <row r="247" spans="1:1" ht="12.75">
      <c r="A247" s="49"/>
    </row>
    <row r="248" spans="1:1" ht="12.75">
      <c r="A248" s="49"/>
    </row>
    <row r="249" spans="1:1" ht="12.75">
      <c r="A249" s="49"/>
    </row>
    <row r="250" spans="1:1" ht="12.75">
      <c r="A250" s="49"/>
    </row>
    <row r="251" spans="1:1" ht="12.75">
      <c r="A251" s="49"/>
    </row>
    <row r="252" spans="1:1" ht="12.75">
      <c r="A252" s="49"/>
    </row>
    <row r="253" spans="1:1" ht="12.75">
      <c r="A253" s="49"/>
    </row>
    <row r="254" spans="1:1" ht="12.75">
      <c r="A254" s="49"/>
    </row>
    <row r="255" spans="1:1" ht="12.75">
      <c r="A255" s="49"/>
    </row>
    <row r="256" spans="1:1" ht="12.75">
      <c r="A256" s="49"/>
    </row>
    <row r="257" spans="1:1" ht="12.75">
      <c r="A257" s="49"/>
    </row>
    <row r="258" spans="1:1" ht="12.75">
      <c r="A258" s="49"/>
    </row>
    <row r="259" spans="1:1" ht="12.75">
      <c r="A259" s="49"/>
    </row>
    <row r="260" spans="1:1" ht="12.75">
      <c r="A260" s="49"/>
    </row>
    <row r="261" spans="1:1" ht="12.75">
      <c r="A261" s="49"/>
    </row>
    <row r="262" spans="1:1" ht="12.75">
      <c r="A262" s="49"/>
    </row>
    <row r="263" spans="1:1" ht="12.75">
      <c r="A263" s="49"/>
    </row>
    <row r="264" spans="1:1" ht="12.75">
      <c r="A264" s="49"/>
    </row>
    <row r="265" spans="1:1" ht="12.75">
      <c r="A265" s="49"/>
    </row>
    <row r="266" spans="1:1" ht="12.75">
      <c r="A266" s="49"/>
    </row>
    <row r="267" spans="1:1" ht="12.75">
      <c r="A267" s="49"/>
    </row>
    <row r="268" spans="1:1" ht="12.75">
      <c r="A268" s="49"/>
    </row>
    <row r="269" spans="1:1" ht="12.75">
      <c r="A269" s="49"/>
    </row>
    <row r="270" spans="1:1" ht="12.75">
      <c r="A270" s="49"/>
    </row>
    <row r="271" spans="1:1" ht="12.75">
      <c r="A271" s="49"/>
    </row>
    <row r="272" spans="1:1" ht="12.75">
      <c r="A272" s="49"/>
    </row>
    <row r="273" spans="1:1" ht="12.75">
      <c r="A273" s="49"/>
    </row>
    <row r="274" spans="1:1" ht="12.75">
      <c r="A274" s="49"/>
    </row>
    <row r="275" spans="1:1" ht="12.75">
      <c r="A275" s="49"/>
    </row>
    <row r="276" spans="1:1" ht="12.75">
      <c r="A276" s="49"/>
    </row>
    <row r="277" spans="1:1" ht="12.75">
      <c r="A277" s="49"/>
    </row>
    <row r="278" spans="1:1" ht="12.75">
      <c r="A278" s="49"/>
    </row>
    <row r="279" spans="1:1" ht="12.75">
      <c r="A279" s="49"/>
    </row>
    <row r="280" spans="1:1" ht="12.75">
      <c r="A280" s="49"/>
    </row>
    <row r="281" spans="1:1" ht="12.75">
      <c r="A281" s="49"/>
    </row>
    <row r="282" spans="1:1" ht="12.75">
      <c r="A282" s="49"/>
    </row>
    <row r="283" spans="1:1" ht="12.75">
      <c r="A283" s="49"/>
    </row>
    <row r="284" spans="1:1" ht="12.75">
      <c r="A284" s="49"/>
    </row>
    <row r="285" spans="1:1" ht="12.75">
      <c r="A285" s="49"/>
    </row>
    <row r="286" spans="1:1" ht="12.75">
      <c r="A286" s="49"/>
    </row>
    <row r="287" spans="1:1" ht="12.75">
      <c r="A287" s="49"/>
    </row>
    <row r="288" spans="1:1" ht="12.75">
      <c r="A288" s="49"/>
    </row>
    <row r="289" spans="1:1" ht="12.75">
      <c r="A289" s="49"/>
    </row>
    <row r="290" spans="1:1" ht="12.75">
      <c r="A290" s="49"/>
    </row>
    <row r="291" spans="1:1" ht="12.75">
      <c r="A291" s="49"/>
    </row>
    <row r="292" spans="1:1" ht="12.75">
      <c r="A292" s="49"/>
    </row>
    <row r="293" spans="1:1" ht="12.75">
      <c r="A293" s="49"/>
    </row>
    <row r="294" spans="1:1" ht="12.75">
      <c r="A294" s="49"/>
    </row>
    <row r="295" spans="1:1" ht="12.75">
      <c r="A295" s="49"/>
    </row>
    <row r="296" spans="1:1" ht="12.75">
      <c r="A296" s="49"/>
    </row>
    <row r="297" spans="1:1" ht="12.75">
      <c r="A297" s="49"/>
    </row>
    <row r="298" spans="1:1" ht="12.75">
      <c r="A298" s="49"/>
    </row>
    <row r="299" spans="1:1" ht="12.75">
      <c r="A299" s="49"/>
    </row>
    <row r="300" spans="1:1" ht="12.75">
      <c r="A300" s="49"/>
    </row>
    <row r="301" spans="1:1" ht="12.75">
      <c r="A301" s="49"/>
    </row>
    <row r="302" spans="1:1" ht="12.75">
      <c r="A302" s="49"/>
    </row>
    <row r="303" spans="1:1" ht="12.75">
      <c r="A303" s="49"/>
    </row>
    <row r="304" spans="1:1" ht="12.75">
      <c r="A304" s="49"/>
    </row>
    <row r="305" spans="1:1" ht="12.75">
      <c r="A305" s="49"/>
    </row>
    <row r="306" spans="1:1" ht="12.75">
      <c r="A306" s="49"/>
    </row>
    <row r="307" spans="1:1" ht="12.75">
      <c r="A307" s="49"/>
    </row>
    <row r="308" spans="1:1" ht="12.75">
      <c r="A308" s="49"/>
    </row>
    <row r="309" spans="1:1" ht="12.75">
      <c r="A309" s="49"/>
    </row>
    <row r="310" spans="1:1" ht="12.75">
      <c r="A310" s="49"/>
    </row>
    <row r="311" spans="1:1" ht="12.75">
      <c r="A311" s="49"/>
    </row>
    <row r="312" spans="1:1" ht="12.75">
      <c r="A312" s="49"/>
    </row>
    <row r="313" spans="1:1" ht="12.75">
      <c r="A313" s="49"/>
    </row>
    <row r="314" spans="1:1" ht="12.75">
      <c r="A314" s="49"/>
    </row>
    <row r="315" spans="1:1" ht="12.75">
      <c r="A315" s="49"/>
    </row>
    <row r="316" spans="1:1" ht="12.75">
      <c r="A316" s="49"/>
    </row>
    <row r="317" spans="1:1" ht="12.75">
      <c r="A317" s="49"/>
    </row>
    <row r="318" spans="1:1" ht="12.75">
      <c r="A318" s="49"/>
    </row>
    <row r="319" spans="1:1" ht="12.75">
      <c r="A319" s="49"/>
    </row>
    <row r="320" spans="1:1" ht="12.75">
      <c r="A320" s="49"/>
    </row>
    <row r="321" spans="1:1" ht="12.75">
      <c r="A321" s="49"/>
    </row>
    <row r="322" spans="1:1" ht="12.75">
      <c r="A322" s="49"/>
    </row>
    <row r="323" spans="1:1" ht="12.75">
      <c r="A323" s="49"/>
    </row>
    <row r="324" spans="1:1" ht="12.75">
      <c r="A324" s="49"/>
    </row>
    <row r="325" spans="1:1" ht="12.75">
      <c r="A325" s="49"/>
    </row>
    <row r="326" spans="1:1" ht="12.75">
      <c r="A326" s="49"/>
    </row>
    <row r="327" spans="1:1" ht="12.75">
      <c r="A327" s="49"/>
    </row>
    <row r="328" spans="1:1" ht="12.75">
      <c r="A328" s="49"/>
    </row>
    <row r="329" spans="1:1" ht="12.75">
      <c r="A329" s="49"/>
    </row>
    <row r="330" spans="1:1" ht="12.75">
      <c r="A330" s="49"/>
    </row>
    <row r="331" spans="1:1" ht="12.75">
      <c r="A331" s="49"/>
    </row>
    <row r="332" spans="1:1" ht="12.75">
      <c r="A332" s="49"/>
    </row>
    <row r="333" spans="1:1" ht="12.75">
      <c r="A333" s="49"/>
    </row>
    <row r="334" spans="1:1" ht="12.75">
      <c r="A334" s="49"/>
    </row>
    <row r="335" spans="1:1" ht="12.75">
      <c r="A335" s="49"/>
    </row>
    <row r="336" spans="1:1" ht="12.75">
      <c r="A336" s="49"/>
    </row>
    <row r="337" spans="1:1" ht="12.75">
      <c r="A337" s="49"/>
    </row>
    <row r="338" spans="1:1" ht="12.75">
      <c r="A338" s="49"/>
    </row>
    <row r="339" spans="1:1" ht="12.75">
      <c r="A339" s="49"/>
    </row>
    <row r="340" spans="1:1" ht="12.75">
      <c r="A340" s="49"/>
    </row>
    <row r="341" spans="1:1" ht="12.75">
      <c r="A341" s="49"/>
    </row>
    <row r="342" spans="1:1" ht="12.75">
      <c r="A342" s="49"/>
    </row>
    <row r="343" spans="1:1" ht="12.75">
      <c r="A343" s="49"/>
    </row>
    <row r="344" spans="1:1" ht="12.75">
      <c r="A344" s="49"/>
    </row>
    <row r="345" spans="1:1" ht="12.75">
      <c r="A345" s="49"/>
    </row>
    <row r="346" spans="1:1" ht="12.75">
      <c r="A346" s="49"/>
    </row>
    <row r="347" spans="1:1" ht="12.75">
      <c r="A347" s="49"/>
    </row>
    <row r="348" spans="1:1" ht="12.75">
      <c r="A348" s="49"/>
    </row>
    <row r="349" spans="1:1" ht="12.75">
      <c r="A349" s="49"/>
    </row>
    <row r="350" spans="1:1" ht="12.75">
      <c r="A350" s="49"/>
    </row>
    <row r="351" spans="1:1" ht="12.75">
      <c r="A351" s="49"/>
    </row>
    <row r="352" spans="1:1" ht="12.75">
      <c r="A352" s="49"/>
    </row>
    <row r="353" spans="1:1" ht="12.75">
      <c r="A353" s="49"/>
    </row>
    <row r="354" spans="1:1" ht="12.75">
      <c r="A354" s="49"/>
    </row>
    <row r="355" spans="1:1" ht="12.75">
      <c r="A355" s="49"/>
    </row>
    <row r="356" spans="1:1" ht="12.75">
      <c r="A356" s="49"/>
    </row>
    <row r="357" spans="1:1" ht="12.75">
      <c r="A357" s="49"/>
    </row>
    <row r="358" spans="1:1" ht="12.75">
      <c r="A358" s="49"/>
    </row>
    <row r="359" spans="1:1" ht="12.75">
      <c r="A359" s="49"/>
    </row>
    <row r="360" spans="1:1" ht="12.75">
      <c r="A360" s="49"/>
    </row>
    <row r="361" spans="1:1" ht="12.75">
      <c r="A361" s="49"/>
    </row>
    <row r="362" spans="1:1" ht="12.75">
      <c r="A362" s="49"/>
    </row>
    <row r="363" spans="1:1" ht="12.75">
      <c r="A363" s="49"/>
    </row>
    <row r="364" spans="1:1" ht="12.75">
      <c r="A364" s="49"/>
    </row>
    <row r="365" spans="1:1" ht="12.75">
      <c r="A365" s="49"/>
    </row>
    <row r="366" spans="1:1" ht="12.75">
      <c r="A366" s="49"/>
    </row>
    <row r="367" spans="1:1" ht="12.75">
      <c r="A367" s="49"/>
    </row>
    <row r="368" spans="1:1" ht="12.75">
      <c r="A368" s="49"/>
    </row>
    <row r="369" spans="1:1" ht="12.75">
      <c r="A369" s="49"/>
    </row>
    <row r="370" spans="1:1" ht="12.75">
      <c r="A370" s="49"/>
    </row>
    <row r="371" spans="1:1" ht="12.75">
      <c r="A371" s="49"/>
    </row>
    <row r="372" spans="1:1" ht="12.75">
      <c r="A372" s="49"/>
    </row>
    <row r="373" spans="1:1" ht="12.75">
      <c r="A373" s="49"/>
    </row>
    <row r="374" spans="1:1" ht="12.75">
      <c r="A374" s="49"/>
    </row>
    <row r="375" spans="1:1" ht="12.75">
      <c r="A375" s="49"/>
    </row>
    <row r="376" spans="1:1" ht="12.75">
      <c r="A376" s="49"/>
    </row>
    <row r="377" spans="1:1" ht="12.75">
      <c r="A377" s="49"/>
    </row>
    <row r="378" spans="1:1" ht="12.75">
      <c r="A378" s="49"/>
    </row>
    <row r="379" spans="1:1" ht="12.75">
      <c r="A379" s="49"/>
    </row>
    <row r="380" spans="1:1" ht="12.75">
      <c r="A380" s="49"/>
    </row>
    <row r="381" spans="1:1" ht="12.75">
      <c r="A381" s="49"/>
    </row>
    <row r="382" spans="1:1" ht="12.75">
      <c r="A382" s="49"/>
    </row>
    <row r="383" spans="1:1" ht="12.75">
      <c r="A383" s="49"/>
    </row>
    <row r="384" spans="1:1" ht="12.75">
      <c r="A384" s="49"/>
    </row>
    <row r="385" spans="1:1" ht="12.75">
      <c r="A385" s="49"/>
    </row>
    <row r="386" spans="1:1" ht="12.75">
      <c r="A386" s="49"/>
    </row>
    <row r="387" spans="1:1" ht="12.75">
      <c r="A387" s="49"/>
    </row>
    <row r="388" spans="1:1" ht="12.75">
      <c r="A388" s="49"/>
    </row>
    <row r="389" spans="1:1" ht="12.75">
      <c r="A389" s="49"/>
    </row>
    <row r="390" spans="1:1" ht="12.75">
      <c r="A390" s="49"/>
    </row>
    <row r="391" spans="1:1" ht="12.75">
      <c r="A391" s="49"/>
    </row>
    <row r="392" spans="1:1" ht="12.75">
      <c r="A392" s="49"/>
    </row>
    <row r="393" spans="1:1" ht="12.75">
      <c r="A393" s="49"/>
    </row>
    <row r="394" spans="1:1" ht="12.75">
      <c r="A394" s="49"/>
    </row>
    <row r="395" spans="1:1" ht="12.75">
      <c r="A395" s="49"/>
    </row>
    <row r="396" spans="1:1" ht="12.75">
      <c r="A396" s="49"/>
    </row>
    <row r="397" spans="1:1" ht="12.75">
      <c r="A397" s="49"/>
    </row>
    <row r="398" spans="1:1" ht="12.75">
      <c r="A398" s="49"/>
    </row>
    <row r="399" spans="1:1" ht="12.75">
      <c r="A399" s="49"/>
    </row>
    <row r="400" spans="1:1" ht="12.75">
      <c r="A400" s="49"/>
    </row>
    <row r="401" spans="1:1" ht="12.75">
      <c r="A401" s="49"/>
    </row>
    <row r="402" spans="1:1" ht="12.75">
      <c r="A402" s="49"/>
    </row>
    <row r="403" spans="1:1" ht="12.75">
      <c r="A403" s="49"/>
    </row>
    <row r="404" spans="1:1" ht="12.75">
      <c r="A404" s="49"/>
    </row>
    <row r="405" spans="1:1" ht="12.75">
      <c r="A405" s="49"/>
    </row>
    <row r="406" spans="1:1" ht="12.75">
      <c r="A406" s="49"/>
    </row>
    <row r="407" spans="1:1" ht="12.75">
      <c r="A407" s="49"/>
    </row>
    <row r="408" spans="1:1" ht="12.75">
      <c r="A408" s="49"/>
    </row>
    <row r="409" spans="1:1" ht="12.75">
      <c r="A409" s="49"/>
    </row>
    <row r="410" spans="1:1" ht="12.75">
      <c r="A410" s="49"/>
    </row>
    <row r="411" spans="1:1" ht="12.75">
      <c r="A411" s="49"/>
    </row>
    <row r="412" spans="1:1" ht="12.75">
      <c r="A412" s="49"/>
    </row>
    <row r="413" spans="1:1" ht="12.75">
      <c r="A413" s="49"/>
    </row>
    <row r="414" spans="1:1" ht="12.75">
      <c r="A414" s="49"/>
    </row>
    <row r="415" spans="1:1" ht="12.75">
      <c r="A415" s="49"/>
    </row>
    <row r="416" spans="1:1" ht="12.75">
      <c r="A416" s="49"/>
    </row>
    <row r="417" spans="1:1" ht="12.75">
      <c r="A417" s="49"/>
    </row>
    <row r="418" spans="1:1" ht="12.75">
      <c r="A418" s="49"/>
    </row>
    <row r="419" spans="1:1" ht="12.75">
      <c r="A419" s="49"/>
    </row>
    <row r="420" spans="1:1" ht="12.75">
      <c r="A420" s="49"/>
    </row>
    <row r="421" spans="1:1" ht="12.75">
      <c r="A421" s="49"/>
    </row>
    <row r="422" spans="1:1" ht="12.75">
      <c r="A422" s="49"/>
    </row>
    <row r="423" spans="1:1" ht="12.75">
      <c r="A423" s="49"/>
    </row>
    <row r="424" spans="1:1" ht="12.75">
      <c r="A424" s="49"/>
    </row>
    <row r="425" spans="1:1" ht="12.75">
      <c r="A425" s="49"/>
    </row>
    <row r="426" spans="1:1" ht="12.75">
      <c r="A426" s="49"/>
    </row>
    <row r="427" spans="1:1" ht="12.75">
      <c r="A427" s="49"/>
    </row>
    <row r="428" spans="1:1" ht="12.75">
      <c r="A428" s="49"/>
    </row>
    <row r="429" spans="1:1" ht="12.75">
      <c r="A429" s="49"/>
    </row>
    <row r="430" spans="1:1" ht="12.75">
      <c r="A430" s="49"/>
    </row>
    <row r="431" spans="1:1" ht="12.75">
      <c r="A431" s="49"/>
    </row>
    <row r="432" spans="1:1" ht="12.75">
      <c r="A432" s="49"/>
    </row>
    <row r="433" spans="1:1" ht="12.75">
      <c r="A433" s="49"/>
    </row>
    <row r="434" spans="1:1" ht="12.75">
      <c r="A434" s="49"/>
    </row>
    <row r="435" spans="1:1" ht="12.75">
      <c r="A435" s="49"/>
    </row>
    <row r="436" spans="1:1" ht="12.75">
      <c r="A436" s="49"/>
    </row>
    <row r="437" spans="1:1" ht="12.75">
      <c r="A437" s="49"/>
    </row>
    <row r="438" spans="1:1" ht="12.75">
      <c r="A438" s="49"/>
    </row>
    <row r="439" spans="1:1" ht="12.75">
      <c r="A439" s="49"/>
    </row>
    <row r="440" spans="1:1" ht="12.75">
      <c r="A440" s="49"/>
    </row>
    <row r="441" spans="1:1" ht="12.75">
      <c r="A441" s="49"/>
    </row>
    <row r="442" spans="1:1" ht="12.75">
      <c r="A442" s="49"/>
    </row>
    <row r="443" spans="1:1" ht="12.75">
      <c r="A443" s="49"/>
    </row>
    <row r="444" spans="1:1" ht="12.75">
      <c r="A444" s="49"/>
    </row>
    <row r="445" spans="1:1" ht="12.75">
      <c r="A445" s="49"/>
    </row>
    <row r="446" spans="1:1" ht="12.75">
      <c r="A446" s="49"/>
    </row>
    <row r="447" spans="1:1" ht="12.75">
      <c r="A447" s="49"/>
    </row>
    <row r="448" spans="1:1" ht="12.75">
      <c r="A448" s="49"/>
    </row>
    <row r="449" spans="1:1" ht="12.75">
      <c r="A449" s="49"/>
    </row>
    <row r="450" spans="1:1" ht="12.75">
      <c r="A450" s="49"/>
    </row>
    <row r="451" spans="1:1" ht="12.75">
      <c r="A451" s="49"/>
    </row>
    <row r="452" spans="1:1" ht="12.75">
      <c r="A452" s="49"/>
    </row>
    <row r="453" spans="1:1" ht="12.75">
      <c r="A453" s="49"/>
    </row>
    <row r="454" spans="1:1" ht="12.75">
      <c r="A454" s="49"/>
    </row>
    <row r="455" spans="1:1" ht="12.75">
      <c r="A455" s="49"/>
    </row>
    <row r="456" spans="1:1" ht="12.75">
      <c r="A456" s="49"/>
    </row>
    <row r="457" spans="1:1" ht="12.75">
      <c r="A457" s="49"/>
    </row>
    <row r="458" spans="1:1" ht="12.75">
      <c r="A458" s="49"/>
    </row>
    <row r="459" spans="1:1" ht="12.75">
      <c r="A459" s="49"/>
    </row>
    <row r="460" spans="1:1" ht="12.75">
      <c r="A460" s="49"/>
    </row>
    <row r="461" spans="1:1" ht="12.75">
      <c r="A461" s="49"/>
    </row>
    <row r="462" spans="1:1" ht="12.75">
      <c r="A462" s="49"/>
    </row>
    <row r="463" spans="1:1" ht="12.75">
      <c r="A463" s="49"/>
    </row>
    <row r="464" spans="1:1" ht="12.75">
      <c r="A464" s="49"/>
    </row>
    <row r="465" spans="1:1" ht="12.75">
      <c r="A465" s="49"/>
    </row>
    <row r="466" spans="1:1" ht="12.75">
      <c r="A466" s="49"/>
    </row>
    <row r="467" spans="1:1" ht="12.75">
      <c r="A467" s="49"/>
    </row>
    <row r="468" spans="1:1" ht="12.75">
      <c r="A468" s="49"/>
    </row>
    <row r="469" spans="1:1" ht="12.75">
      <c r="A469" s="49"/>
    </row>
    <row r="470" spans="1:1" ht="12.75">
      <c r="A470" s="49"/>
    </row>
    <row r="471" spans="1:1" ht="12.75">
      <c r="A471" s="49"/>
    </row>
    <row r="472" spans="1:1" ht="12.75">
      <c r="A472" s="49"/>
    </row>
    <row r="473" spans="1:1" ht="12.75">
      <c r="A473" s="49"/>
    </row>
    <row r="474" spans="1:1" ht="12.75">
      <c r="A474" s="49"/>
    </row>
    <row r="475" spans="1:1" ht="12.75">
      <c r="A475" s="49"/>
    </row>
    <row r="476" spans="1:1" ht="12.75">
      <c r="A476" s="49"/>
    </row>
    <row r="477" spans="1:1" ht="12.75">
      <c r="A477" s="49"/>
    </row>
    <row r="478" spans="1:1" ht="12.75">
      <c r="A478" s="49"/>
    </row>
    <row r="479" spans="1:1" ht="12.75">
      <c r="A479" s="49"/>
    </row>
    <row r="480" spans="1:1" ht="12.75">
      <c r="A480" s="49"/>
    </row>
    <row r="481" spans="1:1" ht="12.75">
      <c r="A481" s="49"/>
    </row>
    <row r="482" spans="1:1" ht="12.75">
      <c r="A482" s="49"/>
    </row>
    <row r="483" spans="1:1" ht="12.75">
      <c r="A483" s="49"/>
    </row>
    <row r="484" spans="1:1" ht="12.75">
      <c r="A484" s="49"/>
    </row>
    <row r="485" spans="1:1" ht="12.75">
      <c r="A485" s="49"/>
    </row>
    <row r="486" spans="1:1" ht="12.75">
      <c r="A486" s="49"/>
    </row>
    <row r="487" spans="1:1" ht="12.75">
      <c r="A487" s="49"/>
    </row>
    <row r="488" spans="1:1" ht="12.75">
      <c r="A488" s="49"/>
    </row>
    <row r="489" spans="1:1" ht="12.75">
      <c r="A489" s="49"/>
    </row>
    <row r="490" spans="1:1" ht="12.75">
      <c r="A490" s="49"/>
    </row>
    <row r="491" spans="1:1" ht="12.75">
      <c r="A491" s="49"/>
    </row>
    <row r="492" spans="1:1" ht="12.75">
      <c r="A492" s="49"/>
    </row>
    <row r="493" spans="1:1" ht="12.75">
      <c r="A493" s="49"/>
    </row>
    <row r="494" spans="1:1" ht="12.75">
      <c r="A494" s="49"/>
    </row>
    <row r="495" spans="1:1" ht="12.75">
      <c r="A495" s="49"/>
    </row>
    <row r="496" spans="1:1" ht="12.75">
      <c r="A496" s="49"/>
    </row>
    <row r="497" spans="1:1" ht="12.75">
      <c r="A497" s="49"/>
    </row>
    <row r="498" spans="1:1" ht="12.75">
      <c r="A498" s="49"/>
    </row>
    <row r="499" spans="1:1" ht="12.75">
      <c r="A499" s="49"/>
    </row>
    <row r="500" spans="1:1" ht="12.75">
      <c r="A500" s="49"/>
    </row>
    <row r="501" spans="1:1" ht="12.75">
      <c r="A501" s="49"/>
    </row>
    <row r="502" spans="1:1" ht="12.75">
      <c r="A502" s="49"/>
    </row>
    <row r="503" spans="1:1" ht="12.75">
      <c r="A503" s="49"/>
    </row>
    <row r="504" spans="1:1" ht="12.75">
      <c r="A504" s="49"/>
    </row>
    <row r="505" spans="1:1" ht="12.75">
      <c r="A505" s="49"/>
    </row>
    <row r="506" spans="1:1" ht="12.75">
      <c r="A506" s="49"/>
    </row>
    <row r="507" spans="1:1" ht="12.75">
      <c r="A507" s="49"/>
    </row>
    <row r="508" spans="1:1" ht="12.75">
      <c r="A508" s="49"/>
    </row>
    <row r="509" spans="1:1" ht="12.75">
      <c r="A509" s="49"/>
    </row>
    <row r="510" spans="1:1" ht="12.75">
      <c r="A510" s="49"/>
    </row>
    <row r="511" spans="1:1" ht="12.75">
      <c r="A511" s="49"/>
    </row>
    <row r="512" spans="1:1" ht="12.75">
      <c r="A512" s="49"/>
    </row>
    <row r="513" spans="1:1" ht="12.75">
      <c r="A513" s="49"/>
    </row>
    <row r="514" spans="1:1" ht="12.75">
      <c r="A514" s="49"/>
    </row>
    <row r="515" spans="1:1" ht="12.75">
      <c r="A515" s="49"/>
    </row>
    <row r="516" spans="1:1" ht="12.75">
      <c r="A516" s="49"/>
    </row>
    <row r="517" spans="1:1" ht="12.75">
      <c r="A517" s="49"/>
    </row>
    <row r="518" spans="1:1" ht="12.75">
      <c r="A518" s="49"/>
    </row>
    <row r="519" spans="1:1" ht="12.75">
      <c r="A519" s="49"/>
    </row>
    <row r="520" spans="1:1" ht="12.75">
      <c r="A520" s="49"/>
    </row>
    <row r="521" spans="1:1" ht="12.75">
      <c r="A521" s="49"/>
    </row>
    <row r="522" spans="1:1" ht="12.75">
      <c r="A522" s="49"/>
    </row>
    <row r="523" spans="1:1" ht="12.75">
      <c r="A523" s="49"/>
    </row>
    <row r="524" spans="1:1" ht="12.75">
      <c r="A524" s="49"/>
    </row>
    <row r="525" spans="1:1" ht="12.75">
      <c r="A525" s="49"/>
    </row>
    <row r="526" spans="1:1" ht="12.75">
      <c r="A526" s="49"/>
    </row>
    <row r="527" spans="1:1" ht="12.75">
      <c r="A527" s="49"/>
    </row>
    <row r="528" spans="1:1" ht="12.75">
      <c r="A528" s="49"/>
    </row>
    <row r="529" spans="1:1" ht="12.75">
      <c r="A529" s="49"/>
    </row>
    <row r="530" spans="1:1" ht="12.75">
      <c r="A530" s="49"/>
    </row>
    <row r="531" spans="1:1" ht="12.75">
      <c r="A531" s="49"/>
    </row>
    <row r="532" spans="1:1" ht="12.75">
      <c r="A532" s="49"/>
    </row>
    <row r="533" spans="1:1" ht="12.75">
      <c r="A533" s="49"/>
    </row>
    <row r="534" spans="1:1" ht="12.75">
      <c r="A534" s="49"/>
    </row>
    <row r="535" spans="1:1" ht="12.75">
      <c r="A535" s="49"/>
    </row>
    <row r="536" spans="1:1" ht="12.75">
      <c r="A536" s="49"/>
    </row>
    <row r="537" spans="1:1" ht="12.75">
      <c r="A537" s="49"/>
    </row>
    <row r="538" spans="1:1" ht="12.75">
      <c r="A538" s="49"/>
    </row>
    <row r="539" spans="1:1" ht="12.75">
      <c r="A539" s="49"/>
    </row>
    <row r="540" spans="1:1" ht="12.75">
      <c r="A540" s="49"/>
    </row>
    <row r="541" spans="1:1" ht="12.75">
      <c r="A541" s="49"/>
    </row>
    <row r="542" spans="1:1" ht="12.75">
      <c r="A542" s="49"/>
    </row>
    <row r="543" spans="1:1" ht="12.75">
      <c r="A543" s="49"/>
    </row>
    <row r="544" spans="1:1" ht="12.75">
      <c r="A544" s="49"/>
    </row>
    <row r="545" spans="1:1" ht="12.75">
      <c r="A545" s="49"/>
    </row>
    <row r="546" spans="1:1" ht="12.75">
      <c r="A546" s="49"/>
    </row>
    <row r="547" spans="1:1" ht="12.75">
      <c r="A547" s="49"/>
    </row>
    <row r="548" spans="1:1" ht="12.75">
      <c r="A548" s="49"/>
    </row>
    <row r="549" spans="1:1" ht="12.75">
      <c r="A549" s="49"/>
    </row>
    <row r="550" spans="1:1" ht="12.75">
      <c r="A550" s="49"/>
    </row>
    <row r="551" spans="1:1" ht="12.75">
      <c r="A551" s="49"/>
    </row>
    <row r="552" spans="1:1" ht="12.75">
      <c r="A552" s="49"/>
    </row>
    <row r="553" spans="1:1" ht="12.75">
      <c r="A553" s="49"/>
    </row>
    <row r="554" spans="1:1" ht="12.75">
      <c r="A554" s="49"/>
    </row>
    <row r="555" spans="1:1" ht="12.75">
      <c r="A555" s="49"/>
    </row>
    <row r="556" spans="1:1" ht="12.75">
      <c r="A556" s="49"/>
    </row>
    <row r="557" spans="1:1" ht="12.75">
      <c r="A557" s="49"/>
    </row>
    <row r="558" spans="1:1" ht="12.75">
      <c r="A558" s="49"/>
    </row>
    <row r="559" spans="1:1" ht="12.75">
      <c r="A559" s="49"/>
    </row>
    <row r="560" spans="1:1" ht="12.75">
      <c r="A560" s="49"/>
    </row>
    <row r="561" spans="1:1" ht="12.75">
      <c r="A561" s="49"/>
    </row>
    <row r="562" spans="1:1" ht="12.75">
      <c r="A562" s="49"/>
    </row>
    <row r="563" spans="1:1" ht="12.75">
      <c r="A563" s="49"/>
    </row>
    <row r="564" spans="1:1" ht="12.75">
      <c r="A564" s="49"/>
    </row>
    <row r="565" spans="1:1" ht="12.75">
      <c r="A565" s="49"/>
    </row>
    <row r="566" spans="1:1" ht="12.75">
      <c r="A566" s="49"/>
    </row>
    <row r="567" spans="1:1" ht="12.75">
      <c r="A567" s="49"/>
    </row>
    <row r="568" spans="1:1" ht="12.75">
      <c r="A568" s="49"/>
    </row>
    <row r="569" spans="1:1" ht="12.75">
      <c r="A569" s="49"/>
    </row>
    <row r="570" spans="1:1" ht="12.75">
      <c r="A570" s="49"/>
    </row>
    <row r="571" spans="1:1" ht="12.75">
      <c r="A571" s="49"/>
    </row>
    <row r="572" spans="1:1" ht="12.75">
      <c r="A572" s="49"/>
    </row>
    <row r="573" spans="1:1" ht="12.75">
      <c r="A573" s="49"/>
    </row>
    <row r="574" spans="1:1" ht="12.75">
      <c r="A574" s="49"/>
    </row>
    <row r="575" spans="1:1" ht="12.75">
      <c r="A575" s="49"/>
    </row>
    <row r="576" spans="1:1" ht="12.75">
      <c r="A576" s="49"/>
    </row>
    <row r="577" spans="1:1" ht="12.75">
      <c r="A577" s="49"/>
    </row>
    <row r="578" spans="1:1" ht="12.75">
      <c r="A578" s="49"/>
    </row>
    <row r="579" spans="1:1" ht="12.75">
      <c r="A579" s="49"/>
    </row>
    <row r="580" spans="1:1" ht="12.75">
      <c r="A580" s="49"/>
    </row>
    <row r="581" spans="1:1" ht="12.75">
      <c r="A581" s="49"/>
    </row>
    <row r="582" spans="1:1" ht="12.75">
      <c r="A582" s="49"/>
    </row>
    <row r="583" spans="1:1" ht="12.75">
      <c r="A583" s="49"/>
    </row>
    <row r="584" spans="1:1" ht="12.75">
      <c r="A584" s="49"/>
    </row>
    <row r="585" spans="1:1" ht="12.75"/>
    <row r="586" spans="1:1" ht="12.75"/>
    <row r="587" spans="1:1" ht="12.75"/>
    <row r="588" spans="1:1" ht="12.75"/>
    <row r="589" spans="1:1" ht="12.75"/>
    <row r="590" spans="1:1" ht="12.75"/>
    <row r="591" spans="1:1" ht="12.75"/>
    <row r="592" spans="1:1"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sheetData>
  <mergeCells count="68">
    <mergeCell ref="AE41:AJ41"/>
    <mergeCell ref="AE42:AJ42"/>
    <mergeCell ref="AE31:AJ31"/>
    <mergeCell ref="AE30:AJ30"/>
    <mergeCell ref="AE34:AJ34"/>
    <mergeCell ref="AE36:AJ36"/>
    <mergeCell ref="AE40:AJ40"/>
    <mergeCell ref="AE32:AJ32"/>
    <mergeCell ref="AE33:AJ33"/>
    <mergeCell ref="AE35:AJ35"/>
    <mergeCell ref="AE37:AJ37"/>
    <mergeCell ref="AE38:AJ38"/>
    <mergeCell ref="AE39:AJ39"/>
    <mergeCell ref="Z1:AD1"/>
    <mergeCell ref="AE1:AK1"/>
    <mergeCell ref="Z2:AD2"/>
    <mergeCell ref="AE2:AK2"/>
    <mergeCell ref="AE5:AJ5"/>
    <mergeCell ref="G3:L3"/>
    <mergeCell ref="M3:R3"/>
    <mergeCell ref="S3:X3"/>
    <mergeCell ref="Y3:AD3"/>
    <mergeCell ref="AE3:AJ3"/>
    <mergeCell ref="AE6:AJ6"/>
    <mergeCell ref="AE8:AJ8"/>
    <mergeCell ref="AE9:AJ9"/>
    <mergeCell ref="AE10:AJ10"/>
    <mergeCell ref="AE12:AJ12"/>
    <mergeCell ref="AE11:AJ11"/>
    <mergeCell ref="AE7:AJ7"/>
    <mergeCell ref="AE13:AJ13"/>
    <mergeCell ref="AE14:AJ14"/>
    <mergeCell ref="AE15:AJ15"/>
    <mergeCell ref="AE17:AJ17"/>
    <mergeCell ref="AE19:AJ19"/>
    <mergeCell ref="AE16:AJ16"/>
    <mergeCell ref="AE18:AJ18"/>
    <mergeCell ref="AE20:AJ20"/>
    <mergeCell ref="AE21:AJ21"/>
    <mergeCell ref="AE22:AJ22"/>
    <mergeCell ref="AE23:AJ23"/>
    <mergeCell ref="AE24:AJ24"/>
    <mergeCell ref="AE25:AJ25"/>
    <mergeCell ref="AE26:AJ26"/>
    <mergeCell ref="AE28:AJ28"/>
    <mergeCell ref="AE29:AJ29"/>
    <mergeCell ref="AE27:AJ27"/>
    <mergeCell ref="AE43:AJ43"/>
    <mergeCell ref="AE44:AJ44"/>
    <mergeCell ref="AE57:AJ57"/>
    <mergeCell ref="AE58:AJ58"/>
    <mergeCell ref="AE62:AJ62"/>
    <mergeCell ref="AE59:AJ59"/>
    <mergeCell ref="AE61:AJ61"/>
    <mergeCell ref="AE60:AJ60"/>
    <mergeCell ref="AE63:AJ63"/>
    <mergeCell ref="AE45:AJ45"/>
    <mergeCell ref="AE46:AJ46"/>
    <mergeCell ref="AE47:AJ47"/>
    <mergeCell ref="AE49:AJ49"/>
    <mergeCell ref="AE54:AJ54"/>
    <mergeCell ref="AE48:AJ48"/>
    <mergeCell ref="AE56:AJ56"/>
    <mergeCell ref="AE50:AJ50"/>
    <mergeCell ref="AE51:AJ51"/>
    <mergeCell ref="AE52:AJ52"/>
    <mergeCell ref="AE53:AJ53"/>
    <mergeCell ref="AE55:AJ55"/>
  </mergeCells>
  <phoneticPr fontId="28" type="noConversion"/>
  <dataValidations count="1">
    <dataValidation type="textLength" showInputMessage="1" showErrorMessage="1" sqref="AK4:AK63">
      <formula1>0</formula1>
      <formula2>150</formula2>
    </dataValidation>
  </dataValidations>
  <pageMargins left="0.78749999999999998" right="0.78749999999999998" top="1.0631944444444446" bottom="1.0631944444444446" header="0.51180555555555551" footer="0.51180555555555551"/>
  <pageSetup paperSize="9" scale="53"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1:CH211"/>
  <sheetViews>
    <sheetView zoomScaleSheetLayoutView="90" workbookViewId="0">
      <selection activeCell="N140" sqref="N140"/>
    </sheetView>
  </sheetViews>
  <sheetFormatPr defaultColWidth="8.85546875" defaultRowHeight="12.75"/>
  <cols>
    <col min="1" max="1" width="12" style="54" customWidth="1"/>
    <col min="2" max="2" width="12.85546875" style="54" customWidth="1"/>
    <col min="3" max="3" width="12.140625" style="54" customWidth="1"/>
    <col min="4" max="4" width="19.85546875" style="54" customWidth="1"/>
    <col min="5" max="5" width="14.28515625" style="25" bestFit="1" customWidth="1"/>
    <col min="6" max="6" width="25.42578125" style="25" customWidth="1"/>
    <col min="7" max="7" width="12.140625" style="54" customWidth="1"/>
    <col min="8" max="10" width="16.42578125" style="54" customWidth="1"/>
    <col min="11" max="11" width="20.28515625" style="24" customWidth="1"/>
    <col min="12" max="12" width="14.28515625" style="687" customWidth="1"/>
    <col min="13" max="14" width="24.140625" style="54" customWidth="1"/>
    <col min="15" max="52" width="8.85546875" style="54" customWidth="1"/>
    <col min="53" max="53" width="101.140625" style="54" bestFit="1" customWidth="1"/>
    <col min="54" max="54" width="45.140625" style="54" bestFit="1" customWidth="1"/>
    <col min="55" max="55" width="67.7109375" style="54" bestFit="1" customWidth="1"/>
    <col min="56" max="56" width="61.28515625" style="54" bestFit="1" customWidth="1"/>
    <col min="57" max="59" width="8.85546875" style="54" customWidth="1"/>
    <col min="60" max="60" width="62.42578125" style="54" bestFit="1" customWidth="1"/>
    <col min="61" max="61" width="34.28515625" style="54" bestFit="1" customWidth="1"/>
    <col min="62" max="62" width="8.85546875" style="54" customWidth="1"/>
    <col min="63" max="63" width="8.42578125" style="54" bestFit="1" customWidth="1"/>
    <col min="64" max="64" width="8.85546875" style="54" customWidth="1"/>
    <col min="65" max="65" width="39.42578125" style="5" bestFit="1" customWidth="1"/>
    <col min="66" max="66" width="8.85546875" style="54" customWidth="1"/>
    <col min="67" max="67" width="58.42578125" style="54" bestFit="1" customWidth="1"/>
    <col min="68" max="72" width="8.85546875" style="54" customWidth="1"/>
    <col min="73" max="73" width="56" style="54" bestFit="1" customWidth="1"/>
    <col min="74" max="77" width="8.85546875" style="54" customWidth="1"/>
    <col min="78" max="78" width="62.42578125" style="54" bestFit="1" customWidth="1"/>
    <col min="79" max="80" width="8.85546875" style="54" customWidth="1"/>
    <col min="81" max="81" width="51.7109375" style="54" bestFit="1" customWidth="1"/>
    <col min="82" max="82" width="33" style="54" bestFit="1" customWidth="1"/>
    <col min="83" max="83" width="8.85546875" style="54" customWidth="1"/>
    <col min="84" max="84" width="32.7109375" style="54" bestFit="1" customWidth="1"/>
    <col min="85" max="243" width="8.85546875" style="54" customWidth="1"/>
    <col min="244" max="16384" width="8.85546875" style="54"/>
  </cols>
  <sheetData>
    <row r="1" spans="1:86" ht="23.85" customHeight="1" thickBot="1">
      <c r="A1" s="19" t="s">
        <v>110</v>
      </c>
      <c r="B1" s="19"/>
      <c r="C1" s="19"/>
      <c r="D1" s="19"/>
      <c r="E1" s="19"/>
      <c r="F1" s="19"/>
      <c r="G1" s="19"/>
      <c r="H1" s="19"/>
      <c r="I1" s="19"/>
      <c r="J1" s="19"/>
      <c r="K1" s="60"/>
      <c r="L1" s="4"/>
      <c r="M1" s="103" t="s">
        <v>103</v>
      </c>
      <c r="N1" s="104" t="s">
        <v>1812</v>
      </c>
      <c r="BA1" s="384" t="s">
        <v>422</v>
      </c>
      <c r="BB1" s="384" t="s">
        <v>422</v>
      </c>
      <c r="BC1" s="385" t="s">
        <v>835</v>
      </c>
      <c r="BD1" s="134" t="s">
        <v>1458</v>
      </c>
      <c r="BE1" s="453"/>
      <c r="BF1" s="453"/>
      <c r="BH1" s="54" t="s">
        <v>1459</v>
      </c>
      <c r="BM1" s="134" t="s">
        <v>1460</v>
      </c>
      <c r="BO1" s="54" t="s">
        <v>1461</v>
      </c>
      <c r="BU1" s="134" t="s">
        <v>1462</v>
      </c>
      <c r="BZ1" s="54" t="s">
        <v>1463</v>
      </c>
      <c r="CC1" s="54" t="s">
        <v>1464</v>
      </c>
    </row>
    <row r="2" spans="1:86" ht="23.85" customHeight="1" thickBot="1">
      <c r="A2" s="19"/>
      <c r="B2" s="19"/>
      <c r="C2" s="19"/>
      <c r="D2" s="19"/>
      <c r="E2" s="19"/>
      <c r="F2" s="19"/>
      <c r="G2" s="19"/>
      <c r="H2" s="19"/>
      <c r="I2" s="19"/>
      <c r="J2" s="19"/>
      <c r="K2" s="60"/>
      <c r="L2" s="4"/>
      <c r="M2" s="16" t="s">
        <v>256</v>
      </c>
      <c r="N2" s="259">
        <v>2016</v>
      </c>
      <c r="BA2" s="455" t="s">
        <v>343</v>
      </c>
      <c r="BB2" s="455" t="s">
        <v>343</v>
      </c>
      <c r="BC2" s="455" t="s">
        <v>344</v>
      </c>
      <c r="BD2" s="54" t="s">
        <v>439</v>
      </c>
      <c r="BE2" s="453"/>
      <c r="BF2" s="453"/>
      <c r="BH2" s="54" t="s">
        <v>468</v>
      </c>
      <c r="BM2" s="389" t="s">
        <v>481</v>
      </c>
      <c r="BO2" s="54" t="s">
        <v>118</v>
      </c>
      <c r="BU2" s="49" t="s">
        <v>712</v>
      </c>
      <c r="BV2" s="49"/>
      <c r="BW2" s="49"/>
      <c r="BX2" s="49"/>
      <c r="BY2" s="49"/>
      <c r="BZ2" s="49" t="s">
        <v>181</v>
      </c>
      <c r="CA2" s="49"/>
      <c r="CB2" s="49"/>
      <c r="CC2" s="54" t="s">
        <v>271</v>
      </c>
    </row>
    <row r="3" spans="1:86" s="23" customFormat="1" ht="56.1" customHeight="1" thickBot="1">
      <c r="A3" s="39" t="s">
        <v>1</v>
      </c>
      <c r="B3" s="17" t="s">
        <v>74</v>
      </c>
      <c r="C3" s="17" t="s">
        <v>65</v>
      </c>
      <c r="D3" s="17" t="s">
        <v>75</v>
      </c>
      <c r="E3" s="17" t="s">
        <v>76</v>
      </c>
      <c r="F3" s="17" t="s">
        <v>9</v>
      </c>
      <c r="G3" s="39" t="s">
        <v>2</v>
      </c>
      <c r="H3" s="53" t="s">
        <v>89</v>
      </c>
      <c r="I3" s="17" t="s">
        <v>111</v>
      </c>
      <c r="J3" s="17" t="s">
        <v>53</v>
      </c>
      <c r="K3" s="474" t="s">
        <v>414</v>
      </c>
      <c r="L3" s="682" t="s">
        <v>296</v>
      </c>
      <c r="M3" s="205" t="s">
        <v>415</v>
      </c>
      <c r="N3" s="474" t="s">
        <v>308</v>
      </c>
      <c r="O3" s="105"/>
      <c r="BA3" s="550" t="s">
        <v>345</v>
      </c>
      <c r="BB3" s="550" t="s">
        <v>345</v>
      </c>
      <c r="BC3" s="550" t="s">
        <v>346</v>
      </c>
      <c r="BD3" s="49" t="s">
        <v>223</v>
      </c>
      <c r="BE3" s="551"/>
      <c r="BF3" s="551"/>
      <c r="BG3" s="49"/>
      <c r="BH3" s="49" t="s">
        <v>470</v>
      </c>
      <c r="BI3" s="49"/>
      <c r="BJ3" s="49"/>
      <c r="BK3" s="49"/>
      <c r="BL3" s="49"/>
      <c r="BM3" s="394" t="s">
        <v>482</v>
      </c>
      <c r="BN3" s="49"/>
      <c r="BO3" s="49" t="s">
        <v>120</v>
      </c>
      <c r="BP3" s="49"/>
      <c r="BQ3" s="49"/>
      <c r="BR3" s="49"/>
      <c r="BS3" s="49"/>
      <c r="BT3" s="49"/>
      <c r="BU3" s="49" t="s">
        <v>713</v>
      </c>
      <c r="BV3" s="49"/>
      <c r="BW3" s="49"/>
      <c r="BX3" s="49"/>
      <c r="BY3" s="49"/>
      <c r="BZ3" s="49" t="s">
        <v>738</v>
      </c>
      <c r="CA3" s="49"/>
      <c r="CB3" s="49"/>
      <c r="CC3" s="49" t="s">
        <v>272</v>
      </c>
      <c r="CD3" s="49"/>
      <c r="CE3" s="49"/>
      <c r="CF3" s="49"/>
      <c r="CG3" s="49"/>
      <c r="CH3" s="49"/>
    </row>
    <row r="4" spans="1:86" s="44" customFormat="1" ht="22.5">
      <c r="A4" s="243" t="s">
        <v>338</v>
      </c>
      <c r="B4" s="243"/>
      <c r="C4" s="243">
        <v>2016</v>
      </c>
      <c r="D4" s="244" t="s">
        <v>841</v>
      </c>
      <c r="E4" s="244" t="s">
        <v>842</v>
      </c>
      <c r="F4" s="245" t="s">
        <v>20</v>
      </c>
      <c r="G4" s="246" t="s">
        <v>7</v>
      </c>
      <c r="H4" s="244" t="s">
        <v>827</v>
      </c>
      <c r="I4" s="244" t="s">
        <v>655</v>
      </c>
      <c r="J4" s="247" t="s">
        <v>843</v>
      </c>
      <c r="K4" s="243" t="s">
        <v>844</v>
      </c>
      <c r="L4" s="683"/>
      <c r="M4" s="552" t="s">
        <v>844</v>
      </c>
      <c r="N4" s="1014" t="s">
        <v>1862</v>
      </c>
      <c r="BA4" s="550" t="s">
        <v>347</v>
      </c>
      <c r="BB4" s="550" t="s">
        <v>347</v>
      </c>
      <c r="BC4" s="550" t="s">
        <v>348</v>
      </c>
      <c r="BD4" s="49" t="s">
        <v>440</v>
      </c>
      <c r="BE4" s="551"/>
      <c r="BF4" s="551"/>
      <c r="BG4" s="49"/>
      <c r="BH4" s="49" t="s">
        <v>475</v>
      </c>
      <c r="BI4" s="49"/>
      <c r="BJ4" s="49"/>
      <c r="BK4" s="49"/>
      <c r="BL4" s="49"/>
      <c r="BM4" s="394" t="s">
        <v>483</v>
      </c>
      <c r="BN4" s="49"/>
      <c r="BO4" s="49" t="s">
        <v>124</v>
      </c>
      <c r="BP4" s="49"/>
      <c r="BQ4" s="49"/>
      <c r="BR4" s="49"/>
      <c r="BS4" s="49"/>
      <c r="BT4" s="49"/>
      <c r="BU4" s="49" t="s">
        <v>714</v>
      </c>
      <c r="BV4" s="49"/>
      <c r="BW4" s="49"/>
      <c r="BX4" s="49"/>
      <c r="BY4" s="49"/>
      <c r="BZ4" s="49" t="s">
        <v>56</v>
      </c>
      <c r="CA4" s="49"/>
      <c r="CB4" s="49"/>
      <c r="CC4" s="49" t="s">
        <v>273</v>
      </c>
      <c r="CD4" s="49"/>
      <c r="CE4" s="49"/>
      <c r="CF4" s="49"/>
      <c r="CG4" s="49"/>
      <c r="CH4" s="49"/>
    </row>
    <row r="5" spans="1:86" s="44" customFormat="1" ht="22.5">
      <c r="A5" s="248" t="s">
        <v>338</v>
      </c>
      <c r="B5" s="248"/>
      <c r="C5" s="243">
        <v>2016</v>
      </c>
      <c r="D5" s="249" t="s">
        <v>841</v>
      </c>
      <c r="E5" s="249" t="s">
        <v>842</v>
      </c>
      <c r="F5" s="250" t="s">
        <v>20</v>
      </c>
      <c r="G5" s="251" t="s">
        <v>7</v>
      </c>
      <c r="H5" s="249" t="s">
        <v>108</v>
      </c>
      <c r="I5" s="249" t="s">
        <v>655</v>
      </c>
      <c r="J5" s="252" t="s">
        <v>843</v>
      </c>
      <c r="K5" s="248" t="s">
        <v>844</v>
      </c>
      <c r="L5" s="684"/>
      <c r="M5" s="253" t="s">
        <v>844</v>
      </c>
      <c r="N5" s="1014" t="s">
        <v>1862</v>
      </c>
      <c r="BA5" s="550" t="s">
        <v>349</v>
      </c>
      <c r="BB5" s="550" t="s">
        <v>351</v>
      </c>
      <c r="BC5" s="550" t="s">
        <v>352</v>
      </c>
      <c r="BD5" s="49" t="s">
        <v>227</v>
      </c>
      <c r="BE5" s="551"/>
      <c r="BF5" s="551"/>
      <c r="BG5" s="49"/>
      <c r="BH5" s="49" t="s">
        <v>467</v>
      </c>
      <c r="BI5" s="49"/>
      <c r="BJ5" s="49"/>
      <c r="BK5" s="49"/>
      <c r="BL5" s="49"/>
      <c r="BM5" s="49" t="s">
        <v>484</v>
      </c>
      <c r="BN5" s="49"/>
      <c r="BO5" s="49"/>
      <c r="BP5" s="49"/>
      <c r="BQ5" s="49"/>
      <c r="BR5" s="49"/>
      <c r="BS5" s="49"/>
      <c r="BT5" s="49"/>
      <c r="BU5" s="49" t="s">
        <v>688</v>
      </c>
      <c r="BV5" s="49"/>
      <c r="BW5" s="49"/>
      <c r="BX5" s="49"/>
      <c r="BY5" s="49"/>
      <c r="BZ5" s="49" t="s">
        <v>739</v>
      </c>
      <c r="CA5" s="49"/>
      <c r="CB5" s="49"/>
      <c r="CC5" s="49" t="s">
        <v>274</v>
      </c>
      <c r="CD5" s="49"/>
      <c r="CE5" s="49"/>
      <c r="CF5" s="49"/>
      <c r="CG5" s="49"/>
      <c r="CH5" s="49"/>
    </row>
    <row r="6" spans="1:86" s="159" customFormat="1" ht="22.5">
      <c r="A6" s="248" t="s">
        <v>338</v>
      </c>
      <c r="B6" s="248"/>
      <c r="C6" s="243">
        <v>2016</v>
      </c>
      <c r="D6" s="249" t="s">
        <v>845</v>
      </c>
      <c r="E6" s="249" t="s">
        <v>846</v>
      </c>
      <c r="F6" s="250" t="s">
        <v>20</v>
      </c>
      <c r="G6" s="251" t="s">
        <v>7</v>
      </c>
      <c r="H6" s="249" t="s">
        <v>827</v>
      </c>
      <c r="I6" s="249" t="s">
        <v>757</v>
      </c>
      <c r="J6" s="252" t="s">
        <v>847</v>
      </c>
      <c r="K6" s="248">
        <v>1000</v>
      </c>
      <c r="L6" s="684">
        <v>843</v>
      </c>
      <c r="M6" s="552">
        <f t="shared" ref="M6:M17" si="0">L6/K6</f>
        <v>0.84299999999999997</v>
      </c>
      <c r="N6" s="1014"/>
      <c r="O6" s="44"/>
      <c r="BA6" s="550" t="s">
        <v>351</v>
      </c>
      <c r="BB6" s="550" t="s">
        <v>353</v>
      </c>
      <c r="BC6" s="550" t="s">
        <v>354</v>
      </c>
      <c r="BD6" s="49" t="s">
        <v>435</v>
      </c>
      <c r="BE6" s="551"/>
      <c r="BF6" s="551"/>
      <c r="BG6" s="49"/>
      <c r="BH6" s="49" t="s">
        <v>471</v>
      </c>
      <c r="BI6" s="49"/>
      <c r="BJ6" s="49"/>
      <c r="BK6" s="49"/>
      <c r="BL6" s="49"/>
      <c r="BM6" s="394" t="s">
        <v>1465</v>
      </c>
      <c r="BN6" s="49"/>
      <c r="BO6" s="49"/>
      <c r="BP6" s="49"/>
      <c r="BQ6" s="49"/>
      <c r="BR6" s="49"/>
      <c r="BS6" s="49"/>
      <c r="BT6" s="49"/>
      <c r="BU6" s="49" t="s">
        <v>689</v>
      </c>
      <c r="BV6" s="49"/>
      <c r="BW6" s="49"/>
      <c r="BX6" s="49"/>
      <c r="BY6" s="49"/>
      <c r="BZ6" s="49" t="s">
        <v>737</v>
      </c>
      <c r="CA6" s="49"/>
      <c r="CB6" s="49"/>
      <c r="CC6" s="49" t="s">
        <v>751</v>
      </c>
      <c r="CD6" s="49"/>
      <c r="CE6" s="49"/>
      <c r="CF6" s="49"/>
      <c r="CG6" s="49"/>
      <c r="CH6" s="49"/>
    </row>
    <row r="7" spans="1:86" s="159" customFormat="1" ht="22.5">
      <c r="A7" s="248" t="s">
        <v>338</v>
      </c>
      <c r="B7" s="248"/>
      <c r="C7" s="243">
        <v>2016</v>
      </c>
      <c r="D7" s="249" t="s">
        <v>845</v>
      </c>
      <c r="E7" s="249" t="s">
        <v>846</v>
      </c>
      <c r="F7" s="250" t="s">
        <v>20</v>
      </c>
      <c r="G7" s="251" t="s">
        <v>7</v>
      </c>
      <c r="H7" s="249" t="s">
        <v>827</v>
      </c>
      <c r="I7" s="249" t="s">
        <v>652</v>
      </c>
      <c r="J7" s="252" t="s">
        <v>847</v>
      </c>
      <c r="K7" s="248">
        <v>1000</v>
      </c>
      <c r="L7" s="684">
        <v>843</v>
      </c>
      <c r="M7" s="552">
        <f t="shared" si="0"/>
        <v>0.84299999999999997</v>
      </c>
      <c r="N7" s="1014"/>
      <c r="O7" s="44"/>
      <c r="BA7" s="550" t="s">
        <v>353</v>
      </c>
      <c r="BB7" s="550" t="s">
        <v>360</v>
      </c>
      <c r="BC7" s="550" t="s">
        <v>342</v>
      </c>
      <c r="BD7" s="49" t="s">
        <v>436</v>
      </c>
      <c r="BE7" s="551"/>
      <c r="BF7" s="551"/>
      <c r="BG7" s="49"/>
      <c r="BH7" s="49" t="s">
        <v>472</v>
      </c>
      <c r="BI7" s="49"/>
      <c r="BJ7" s="49"/>
      <c r="BK7" s="49"/>
      <c r="BL7" s="49"/>
      <c r="BM7" s="394" t="s">
        <v>485</v>
      </c>
      <c r="BN7" s="49"/>
      <c r="BO7" s="49" t="s">
        <v>1466</v>
      </c>
      <c r="BP7" s="49"/>
      <c r="BQ7" s="49"/>
      <c r="BR7" s="49"/>
      <c r="BS7" s="49"/>
      <c r="BT7" s="49"/>
      <c r="BU7" s="49" t="s">
        <v>715</v>
      </c>
      <c r="BV7" s="49"/>
      <c r="BW7" s="49"/>
      <c r="BX7" s="49"/>
      <c r="BY7" s="49"/>
      <c r="BZ7" s="49" t="s">
        <v>183</v>
      </c>
      <c r="CA7" s="49"/>
      <c r="CB7" s="49"/>
      <c r="CC7" s="49" t="s">
        <v>752</v>
      </c>
      <c r="CD7" s="49"/>
      <c r="CE7" s="49"/>
      <c r="CF7" s="49"/>
      <c r="CG7" s="49"/>
      <c r="CH7" s="49"/>
    </row>
    <row r="8" spans="1:86" s="159" customFormat="1" ht="15">
      <c r="A8" s="248" t="s">
        <v>338</v>
      </c>
      <c r="B8" s="248"/>
      <c r="C8" s="243">
        <v>2016</v>
      </c>
      <c r="D8" s="249" t="s">
        <v>845</v>
      </c>
      <c r="E8" s="249" t="s">
        <v>846</v>
      </c>
      <c r="F8" s="250" t="s">
        <v>20</v>
      </c>
      <c r="G8" s="251" t="s">
        <v>7</v>
      </c>
      <c r="H8" s="249" t="s">
        <v>827</v>
      </c>
      <c r="I8" s="249" t="s">
        <v>654</v>
      </c>
      <c r="J8" s="252" t="s">
        <v>112</v>
      </c>
      <c r="K8" s="248">
        <v>100</v>
      </c>
      <c r="L8" s="684">
        <v>689</v>
      </c>
      <c r="M8" s="253">
        <f t="shared" si="0"/>
        <v>6.89</v>
      </c>
      <c r="N8" s="1014"/>
      <c r="O8" s="44"/>
      <c r="BA8" s="550" t="s">
        <v>355</v>
      </c>
      <c r="BB8" s="550" t="s">
        <v>355</v>
      </c>
      <c r="BC8" s="550" t="s">
        <v>338</v>
      </c>
      <c r="BD8" s="49" t="s">
        <v>437</v>
      </c>
      <c r="BE8" s="551"/>
      <c r="BF8" s="551"/>
      <c r="BG8" s="49"/>
      <c r="BH8" s="49" t="s">
        <v>473</v>
      </c>
      <c r="BI8" s="49"/>
      <c r="BJ8" s="49"/>
      <c r="BK8" s="49"/>
      <c r="BL8" s="49"/>
      <c r="BM8" s="394" t="s">
        <v>486</v>
      </c>
      <c r="BN8" s="49"/>
      <c r="BO8" s="49" t="s">
        <v>119</v>
      </c>
      <c r="BP8" s="49"/>
      <c r="BQ8" s="49"/>
      <c r="BR8" s="49"/>
      <c r="BS8" s="49"/>
      <c r="BT8" s="49"/>
      <c r="BU8" s="49" t="s">
        <v>690</v>
      </c>
      <c r="BV8" s="49"/>
      <c r="BW8" s="49"/>
      <c r="BX8" s="49"/>
      <c r="BY8" s="49"/>
      <c r="BZ8" s="49" t="s">
        <v>727</v>
      </c>
      <c r="CA8" s="49"/>
      <c r="CB8" s="49"/>
      <c r="CC8" s="49" t="s">
        <v>753</v>
      </c>
      <c r="CD8" s="49"/>
      <c r="CE8" s="49"/>
      <c r="CF8" s="49"/>
      <c r="CG8" s="49"/>
      <c r="CH8" s="49"/>
    </row>
    <row r="9" spans="1:86" s="159" customFormat="1">
      <c r="A9" s="248" t="s">
        <v>338</v>
      </c>
      <c r="B9" s="248"/>
      <c r="C9" s="243">
        <v>2016</v>
      </c>
      <c r="D9" s="249" t="s">
        <v>845</v>
      </c>
      <c r="E9" s="249" t="s">
        <v>846</v>
      </c>
      <c r="F9" s="250" t="s">
        <v>20</v>
      </c>
      <c r="G9" s="251" t="s">
        <v>7</v>
      </c>
      <c r="H9" s="249" t="s">
        <v>108</v>
      </c>
      <c r="I9" s="249" t="s">
        <v>654</v>
      </c>
      <c r="J9" s="252" t="s">
        <v>112</v>
      </c>
      <c r="K9" s="254">
        <v>2000</v>
      </c>
      <c r="L9" s="684">
        <f>267+3365</f>
        <v>3632</v>
      </c>
      <c r="M9" s="552">
        <f t="shared" si="0"/>
        <v>1.8160000000000001</v>
      </c>
      <c r="N9" s="1014"/>
      <c r="O9" s="44"/>
      <c r="BA9" s="550" t="s">
        <v>356</v>
      </c>
      <c r="BB9" s="550" t="s">
        <v>385</v>
      </c>
      <c r="BC9" s="550" t="s">
        <v>39</v>
      </c>
      <c r="BD9" s="49" t="s">
        <v>438</v>
      </c>
      <c r="BE9" s="551"/>
      <c r="BF9" s="551"/>
      <c r="BG9" s="49"/>
      <c r="BH9" s="49" t="s">
        <v>474</v>
      </c>
      <c r="BI9" s="49"/>
      <c r="BJ9" s="49"/>
      <c r="BK9" s="49"/>
      <c r="BL9" s="49"/>
      <c r="BM9" s="394" t="s">
        <v>1467</v>
      </c>
      <c r="BN9" s="49"/>
      <c r="BO9" s="49" t="s">
        <v>676</v>
      </c>
      <c r="BP9" s="49"/>
      <c r="BQ9" s="49"/>
      <c r="BR9" s="49"/>
      <c r="BS9" s="49"/>
      <c r="BT9" s="49"/>
      <c r="BU9" s="49" t="s">
        <v>140</v>
      </c>
      <c r="BV9" s="49"/>
      <c r="BW9" s="49"/>
      <c r="BX9" s="49"/>
      <c r="BY9" s="49"/>
      <c r="BZ9" s="49" t="s">
        <v>728</v>
      </c>
      <c r="CA9" s="49"/>
      <c r="CB9" s="49"/>
      <c r="CC9" s="49" t="s">
        <v>203</v>
      </c>
      <c r="CD9" s="49"/>
      <c r="CE9" s="49"/>
      <c r="CF9" s="49"/>
      <c r="CG9" s="49"/>
      <c r="CH9" s="49"/>
    </row>
    <row r="10" spans="1:86" s="159" customFormat="1">
      <c r="A10" s="248" t="s">
        <v>338</v>
      </c>
      <c r="B10" s="248"/>
      <c r="C10" s="243">
        <v>2016</v>
      </c>
      <c r="D10" s="249" t="s">
        <v>845</v>
      </c>
      <c r="E10" s="249" t="s">
        <v>846</v>
      </c>
      <c r="F10" s="250" t="s">
        <v>20</v>
      </c>
      <c r="G10" s="251" t="s">
        <v>7</v>
      </c>
      <c r="H10" s="249" t="s">
        <v>827</v>
      </c>
      <c r="I10" s="249" t="s">
        <v>656</v>
      </c>
      <c r="J10" s="252" t="s">
        <v>112</v>
      </c>
      <c r="K10" s="248">
        <v>100</v>
      </c>
      <c r="L10" s="684">
        <v>689</v>
      </c>
      <c r="M10" s="552">
        <f t="shared" si="0"/>
        <v>6.89</v>
      </c>
      <c r="N10" s="1014"/>
      <c r="O10" s="44"/>
      <c r="BA10" s="550" t="s">
        <v>358</v>
      </c>
      <c r="BB10" s="550" t="s">
        <v>356</v>
      </c>
      <c r="BC10" s="550" t="s">
        <v>357</v>
      </c>
      <c r="BD10" s="49"/>
      <c r="BE10" s="551"/>
      <c r="BF10" s="551"/>
      <c r="BG10" s="49"/>
      <c r="BH10" s="49"/>
      <c r="BI10" s="49"/>
      <c r="BJ10" s="49"/>
      <c r="BK10" s="49"/>
      <c r="BL10" s="49"/>
      <c r="BM10" s="394" t="s">
        <v>1468</v>
      </c>
      <c r="BN10" s="49"/>
      <c r="BO10" s="49" t="s">
        <v>119</v>
      </c>
      <c r="BP10" s="49"/>
      <c r="BQ10" s="49"/>
      <c r="BR10" s="49"/>
      <c r="BS10" s="49"/>
      <c r="BT10" s="49"/>
      <c r="BU10" s="49" t="s">
        <v>691</v>
      </c>
      <c r="BV10" s="49"/>
      <c r="BW10" s="49"/>
      <c r="BX10" s="49"/>
      <c r="BY10" s="49"/>
      <c r="BZ10" s="49" t="s">
        <v>729</v>
      </c>
      <c r="CA10" s="49"/>
      <c r="CB10" s="49"/>
      <c r="CC10" s="49" t="s">
        <v>204</v>
      </c>
      <c r="CD10" s="49"/>
      <c r="CE10" s="49"/>
      <c r="CF10" s="49"/>
      <c r="CG10" s="49"/>
      <c r="CH10" s="49"/>
    </row>
    <row r="11" spans="1:86" s="159" customFormat="1" ht="15">
      <c r="A11" s="248" t="s">
        <v>338</v>
      </c>
      <c r="B11" s="248"/>
      <c r="C11" s="243">
        <v>2016</v>
      </c>
      <c r="D11" s="249" t="s">
        <v>845</v>
      </c>
      <c r="E11" s="249" t="s">
        <v>846</v>
      </c>
      <c r="F11" s="250" t="s">
        <v>20</v>
      </c>
      <c r="G11" s="251" t="s">
        <v>7</v>
      </c>
      <c r="H11" s="249" t="s">
        <v>108</v>
      </c>
      <c r="I11" s="249" t="s">
        <v>656</v>
      </c>
      <c r="J11" s="252" t="s">
        <v>112</v>
      </c>
      <c r="K11" s="248">
        <v>2000</v>
      </c>
      <c r="L11" s="684">
        <f>267+3365</f>
        <v>3632</v>
      </c>
      <c r="M11" s="253">
        <f t="shared" si="0"/>
        <v>1.8160000000000001</v>
      </c>
      <c r="N11" s="1015"/>
      <c r="O11" s="44"/>
      <c r="BA11" s="550" t="s">
        <v>359</v>
      </c>
      <c r="BB11" s="550" t="s">
        <v>358</v>
      </c>
      <c r="BC11" s="550" t="s">
        <v>125</v>
      </c>
      <c r="BD11" s="49"/>
      <c r="BE11" s="551"/>
      <c r="BF11" s="551"/>
      <c r="BG11" s="49"/>
      <c r="BH11" s="49"/>
      <c r="BI11" s="49"/>
      <c r="BJ11" s="49"/>
      <c r="BK11" s="49"/>
      <c r="BL11" s="49"/>
      <c r="BM11" s="394" t="s">
        <v>487</v>
      </c>
      <c r="BN11" s="49"/>
      <c r="BO11" s="49" t="s">
        <v>121</v>
      </c>
      <c r="BP11" s="49"/>
      <c r="BQ11" s="49"/>
      <c r="BR11" s="49"/>
      <c r="BS11" s="49"/>
      <c r="BT11" s="49"/>
      <c r="BU11" s="49" t="s">
        <v>692</v>
      </c>
      <c r="BV11" s="49"/>
      <c r="BW11" s="49"/>
      <c r="BX11" s="49"/>
      <c r="BY11" s="49"/>
      <c r="BZ11" s="49" t="s">
        <v>194</v>
      </c>
      <c r="CA11" s="49"/>
      <c r="CB11" s="49"/>
      <c r="CC11" s="49"/>
      <c r="CD11" s="49"/>
      <c r="CE11" s="49"/>
      <c r="CF11" s="49"/>
      <c r="CG11" s="49"/>
      <c r="CH11" s="49"/>
    </row>
    <row r="12" spans="1:86" s="159" customFormat="1" ht="33.75">
      <c r="A12" s="248" t="s">
        <v>338</v>
      </c>
      <c r="B12" s="248"/>
      <c r="C12" s="243">
        <v>2016</v>
      </c>
      <c r="D12" s="249" t="s">
        <v>845</v>
      </c>
      <c r="E12" s="249" t="s">
        <v>846</v>
      </c>
      <c r="F12" s="250" t="s">
        <v>20</v>
      </c>
      <c r="G12" s="251" t="s">
        <v>7</v>
      </c>
      <c r="H12" s="249" t="s">
        <v>108</v>
      </c>
      <c r="I12" s="249" t="s">
        <v>757</v>
      </c>
      <c r="J12" s="252" t="s">
        <v>848</v>
      </c>
      <c r="K12" s="248">
        <v>10000</v>
      </c>
      <c r="L12" s="684">
        <f>10656+623</f>
        <v>11279</v>
      </c>
      <c r="M12" s="552">
        <f t="shared" si="0"/>
        <v>1.1278999999999999</v>
      </c>
      <c r="N12" s="1015"/>
      <c r="O12" s="44"/>
      <c r="BA12" s="550" t="s">
        <v>360</v>
      </c>
      <c r="BB12" s="550" t="s">
        <v>359</v>
      </c>
      <c r="BC12" s="550" t="s">
        <v>48</v>
      </c>
      <c r="BD12" s="175" t="s">
        <v>1469</v>
      </c>
      <c r="BE12" s="551"/>
      <c r="BF12" s="551"/>
      <c r="BG12" s="49"/>
      <c r="BH12" s="175" t="s">
        <v>72</v>
      </c>
      <c r="BI12" s="49"/>
      <c r="BJ12" s="49"/>
      <c r="BK12" s="175" t="s">
        <v>828</v>
      </c>
      <c r="BL12" s="49"/>
      <c r="BM12" s="394" t="s">
        <v>488</v>
      </c>
      <c r="BN12" s="49"/>
      <c r="BO12" s="49" t="s">
        <v>122</v>
      </c>
      <c r="BP12" s="49"/>
      <c r="BQ12" s="49"/>
      <c r="BR12" s="49"/>
      <c r="BS12" s="49"/>
      <c r="BT12" s="49"/>
      <c r="BU12" s="49" t="s">
        <v>716</v>
      </c>
      <c r="BV12" s="49"/>
      <c r="BW12" s="49"/>
      <c r="BX12" s="49"/>
      <c r="BY12" s="49"/>
      <c r="BZ12" s="49" t="s">
        <v>730</v>
      </c>
      <c r="CA12" s="49"/>
      <c r="CB12" s="49"/>
      <c r="CC12" s="49"/>
      <c r="CD12" s="49"/>
      <c r="CE12" s="49"/>
      <c r="CF12" s="49"/>
      <c r="CG12" s="49"/>
      <c r="CH12" s="49"/>
    </row>
    <row r="13" spans="1:86" s="159" customFormat="1" ht="33.75">
      <c r="A13" s="248" t="s">
        <v>338</v>
      </c>
      <c r="B13" s="248"/>
      <c r="C13" s="243">
        <v>2016</v>
      </c>
      <c r="D13" s="249" t="s">
        <v>845</v>
      </c>
      <c r="E13" s="249" t="s">
        <v>846</v>
      </c>
      <c r="F13" s="250" t="s">
        <v>20</v>
      </c>
      <c r="G13" s="251" t="s">
        <v>7</v>
      </c>
      <c r="H13" s="249" t="s">
        <v>108</v>
      </c>
      <c r="I13" s="249" t="s">
        <v>652</v>
      </c>
      <c r="J13" s="252" t="s">
        <v>848</v>
      </c>
      <c r="K13" s="248">
        <v>10000</v>
      </c>
      <c r="L13" s="684">
        <f>10656+623</f>
        <v>11279</v>
      </c>
      <c r="M13" s="552">
        <f t="shared" si="0"/>
        <v>1.1278999999999999</v>
      </c>
      <c r="N13" s="1015"/>
      <c r="O13" s="44"/>
      <c r="BA13" s="550" t="s">
        <v>361</v>
      </c>
      <c r="BB13" s="550" t="s">
        <v>387</v>
      </c>
      <c r="BC13" s="550" t="s">
        <v>339</v>
      </c>
      <c r="BD13" s="49" t="s">
        <v>54</v>
      </c>
      <c r="BE13" s="551"/>
      <c r="BF13" s="551"/>
      <c r="BG13" s="49"/>
      <c r="BH13" s="49" t="s">
        <v>64</v>
      </c>
      <c r="BI13" s="49"/>
      <c r="BJ13" s="49"/>
      <c r="BK13" s="49" t="s">
        <v>64</v>
      </c>
      <c r="BL13" s="49"/>
      <c r="BM13" s="394" t="s">
        <v>489</v>
      </c>
      <c r="BN13" s="49"/>
      <c r="BO13" s="49" t="s">
        <v>123</v>
      </c>
      <c r="BP13" s="49"/>
      <c r="BQ13" s="49"/>
      <c r="BR13" s="49"/>
      <c r="BS13" s="49"/>
      <c r="BT13" s="49"/>
      <c r="BU13" s="49" t="s">
        <v>693</v>
      </c>
      <c r="BV13" s="49"/>
      <c r="BW13" s="49"/>
      <c r="BX13" s="49"/>
      <c r="BY13" s="49"/>
      <c r="BZ13" s="49" t="s">
        <v>740</v>
      </c>
      <c r="CA13" s="49"/>
      <c r="CB13" s="49"/>
      <c r="CC13" s="49"/>
      <c r="CD13" s="49"/>
      <c r="CE13" s="49"/>
      <c r="CF13" s="49"/>
      <c r="CG13" s="49"/>
      <c r="CH13" s="49"/>
    </row>
    <row r="14" spans="1:86" s="159" customFormat="1" ht="22.5">
      <c r="A14" s="248" t="s">
        <v>338</v>
      </c>
      <c r="B14" s="248"/>
      <c r="C14" s="243">
        <v>2016</v>
      </c>
      <c r="D14" s="249" t="s">
        <v>485</v>
      </c>
      <c r="E14" s="249" t="s">
        <v>842</v>
      </c>
      <c r="F14" s="251" t="s">
        <v>18</v>
      </c>
      <c r="G14" s="251" t="s">
        <v>7</v>
      </c>
      <c r="H14" s="249" t="s">
        <v>849</v>
      </c>
      <c r="I14" s="249" t="s">
        <v>757</v>
      </c>
      <c r="J14" s="252" t="s">
        <v>850</v>
      </c>
      <c r="K14" s="248">
        <v>200</v>
      </c>
      <c r="L14" s="684"/>
      <c r="M14" s="253">
        <f t="shared" si="0"/>
        <v>0</v>
      </c>
      <c r="N14" s="1015" t="s">
        <v>1815</v>
      </c>
      <c r="O14" s="44"/>
      <c r="BA14" s="550" t="s">
        <v>363</v>
      </c>
      <c r="BB14" s="550" t="s">
        <v>361</v>
      </c>
      <c r="BC14" s="550" t="s">
        <v>362</v>
      </c>
      <c r="BD14" s="49" t="s">
        <v>443</v>
      </c>
      <c r="BE14" s="551"/>
      <c r="BF14" s="551"/>
      <c r="BG14" s="49"/>
      <c r="BH14" s="49" t="s">
        <v>73</v>
      </c>
      <c r="BI14" s="49"/>
      <c r="BJ14" s="49"/>
      <c r="BK14" s="49" t="s">
        <v>766</v>
      </c>
      <c r="BL14" s="49"/>
      <c r="BM14" s="394" t="s">
        <v>490</v>
      </c>
      <c r="BN14" s="49"/>
      <c r="BO14" s="49" t="s">
        <v>678</v>
      </c>
      <c r="BP14" s="49"/>
      <c r="BQ14" s="49"/>
      <c r="BR14" s="49"/>
      <c r="BS14" s="49"/>
      <c r="BT14" s="49"/>
      <c r="BU14" s="49" t="s">
        <v>717</v>
      </c>
      <c r="BV14" s="49"/>
      <c r="BW14" s="49"/>
      <c r="BX14" s="49"/>
      <c r="BY14" s="49"/>
      <c r="BZ14" s="49" t="s">
        <v>731</v>
      </c>
      <c r="CA14" s="49"/>
      <c r="CB14" s="49"/>
      <c r="CC14" s="49"/>
      <c r="CD14" s="49"/>
      <c r="CE14" s="49"/>
      <c r="CF14" s="49"/>
      <c r="CG14" s="49"/>
      <c r="CH14" s="49"/>
    </row>
    <row r="15" spans="1:86" s="159" customFormat="1">
      <c r="A15" s="248" t="s">
        <v>338</v>
      </c>
      <c r="B15" s="248"/>
      <c r="C15" s="243">
        <v>2016</v>
      </c>
      <c r="D15" s="249" t="s">
        <v>485</v>
      </c>
      <c r="E15" s="249" t="s">
        <v>842</v>
      </c>
      <c r="F15" s="251" t="s">
        <v>18</v>
      </c>
      <c r="G15" s="251" t="s">
        <v>7</v>
      </c>
      <c r="H15" s="249" t="s">
        <v>849</v>
      </c>
      <c r="I15" s="249" t="s">
        <v>654</v>
      </c>
      <c r="J15" s="252" t="s">
        <v>851</v>
      </c>
      <c r="K15" s="248">
        <v>0</v>
      </c>
      <c r="L15" s="684"/>
      <c r="M15" s="552"/>
      <c r="N15" s="1014"/>
      <c r="O15" s="44"/>
      <c r="BA15" s="550" t="s">
        <v>365</v>
      </c>
      <c r="BB15" s="550" t="s">
        <v>349</v>
      </c>
      <c r="BC15" s="550" t="s">
        <v>350</v>
      </c>
      <c r="BD15" s="49" t="s">
        <v>183</v>
      </c>
      <c r="BE15" s="551"/>
      <c r="BF15" s="551"/>
      <c r="BG15" s="49"/>
      <c r="BH15" s="49" t="s">
        <v>756</v>
      </c>
      <c r="BI15" s="49"/>
      <c r="BJ15" s="49"/>
      <c r="BK15" s="49"/>
      <c r="BL15" s="49"/>
      <c r="BM15" s="394" t="s">
        <v>491</v>
      </c>
      <c r="BN15" s="49"/>
      <c r="BO15" s="49" t="s">
        <v>677</v>
      </c>
      <c r="BP15" s="49"/>
      <c r="BQ15" s="49"/>
      <c r="BR15" s="49"/>
      <c r="BS15" s="49"/>
      <c r="BT15" s="49"/>
      <c r="BU15" s="49" t="s">
        <v>694</v>
      </c>
      <c r="BV15" s="49"/>
      <c r="BW15" s="49"/>
      <c r="BX15" s="49"/>
      <c r="BY15" s="49"/>
      <c r="BZ15" s="49" t="s">
        <v>732</v>
      </c>
      <c r="CA15" s="49"/>
      <c r="CB15" s="49"/>
      <c r="CC15" s="49"/>
      <c r="CD15" s="49"/>
      <c r="CE15" s="49"/>
      <c r="CF15" s="49"/>
      <c r="CG15" s="49"/>
      <c r="CH15" s="49"/>
    </row>
    <row r="16" spans="1:86" s="49" customFormat="1">
      <c r="A16" s="248" t="s">
        <v>338</v>
      </c>
      <c r="B16" s="248"/>
      <c r="C16" s="243">
        <v>2016</v>
      </c>
      <c r="D16" s="249" t="s">
        <v>485</v>
      </c>
      <c r="E16" s="249" t="s">
        <v>842</v>
      </c>
      <c r="F16" s="251" t="s">
        <v>18</v>
      </c>
      <c r="G16" s="251" t="s">
        <v>7</v>
      </c>
      <c r="H16" s="249" t="s">
        <v>849</v>
      </c>
      <c r="I16" s="249" t="s">
        <v>656</v>
      </c>
      <c r="J16" s="252" t="s">
        <v>1817</v>
      </c>
      <c r="K16" s="248">
        <v>0</v>
      </c>
      <c r="L16" s="684">
        <v>241</v>
      </c>
      <c r="M16" s="552"/>
      <c r="N16" s="1014" t="s">
        <v>1816</v>
      </c>
      <c r="O16" s="553"/>
      <c r="BA16" s="550" t="s">
        <v>367</v>
      </c>
      <c r="BB16" s="550" t="s">
        <v>363</v>
      </c>
      <c r="BC16" s="550" t="s">
        <v>364</v>
      </c>
      <c r="BD16" s="49" t="s">
        <v>444</v>
      </c>
      <c r="BE16" s="551"/>
      <c r="BF16" s="551"/>
      <c r="BM16" s="394" t="s">
        <v>1470</v>
      </c>
      <c r="BO16" s="49" t="s">
        <v>679</v>
      </c>
      <c r="BU16" s="49" t="s">
        <v>143</v>
      </c>
      <c r="BZ16" s="49" t="s">
        <v>743</v>
      </c>
    </row>
    <row r="17" spans="1:84" ht="22.5">
      <c r="A17" s="248" t="s">
        <v>338</v>
      </c>
      <c r="B17" s="248"/>
      <c r="C17" s="243">
        <v>2016</v>
      </c>
      <c r="D17" s="249" t="s">
        <v>485</v>
      </c>
      <c r="E17" s="249" t="s">
        <v>842</v>
      </c>
      <c r="F17" s="251" t="s">
        <v>18</v>
      </c>
      <c r="G17" s="251" t="s">
        <v>7</v>
      </c>
      <c r="H17" s="249" t="s">
        <v>849</v>
      </c>
      <c r="I17" s="249" t="s">
        <v>651</v>
      </c>
      <c r="J17" s="252" t="s">
        <v>850</v>
      </c>
      <c r="K17" s="248">
        <v>200</v>
      </c>
      <c r="L17" s="684">
        <v>523</v>
      </c>
      <c r="M17" s="253">
        <f t="shared" si="0"/>
        <v>2.6150000000000002</v>
      </c>
      <c r="N17" s="1014"/>
      <c r="BA17" s="455" t="s">
        <v>368</v>
      </c>
      <c r="BB17" s="455" t="s">
        <v>365</v>
      </c>
      <c r="BC17" s="455" t="s">
        <v>366</v>
      </c>
      <c r="BD17" s="54" t="s">
        <v>194</v>
      </c>
      <c r="BE17" s="453"/>
      <c r="BF17" s="453"/>
      <c r="BM17" s="389" t="s">
        <v>98</v>
      </c>
      <c r="BO17" s="54" t="s">
        <v>680</v>
      </c>
      <c r="BU17" s="49" t="s">
        <v>718</v>
      </c>
      <c r="BV17" s="49"/>
      <c r="BW17" s="49"/>
      <c r="BX17" s="49"/>
      <c r="BY17" s="49"/>
      <c r="BZ17" s="49" t="s">
        <v>733</v>
      </c>
      <c r="CA17" s="49"/>
      <c r="CB17" s="49"/>
    </row>
    <row r="18" spans="1:84" ht="22.5">
      <c r="A18" s="248" t="s">
        <v>338</v>
      </c>
      <c r="B18" s="248"/>
      <c r="C18" s="243">
        <v>2016</v>
      </c>
      <c r="D18" s="249" t="s">
        <v>852</v>
      </c>
      <c r="E18" s="255" t="s">
        <v>846</v>
      </c>
      <c r="F18" s="256" t="s">
        <v>22</v>
      </c>
      <c r="G18" s="251" t="s">
        <v>7</v>
      </c>
      <c r="H18" s="257" t="s">
        <v>853</v>
      </c>
      <c r="I18" s="249" t="s">
        <v>654</v>
      </c>
      <c r="J18" s="252" t="s">
        <v>850</v>
      </c>
      <c r="K18" s="248" t="s">
        <v>844</v>
      </c>
      <c r="L18" s="684"/>
      <c r="M18" s="552" t="s">
        <v>844</v>
      </c>
      <c r="N18" s="1014" t="s">
        <v>1863</v>
      </c>
      <c r="BA18" s="455" t="s">
        <v>369</v>
      </c>
      <c r="BB18" s="455" t="s">
        <v>367</v>
      </c>
      <c r="BC18" s="455" t="s">
        <v>97</v>
      </c>
      <c r="BD18" s="54" t="s">
        <v>445</v>
      </c>
      <c r="BE18" s="453"/>
      <c r="BF18" s="453"/>
      <c r="BM18" s="389" t="s">
        <v>492</v>
      </c>
      <c r="BO18" s="54" t="s">
        <v>681</v>
      </c>
      <c r="BU18" s="49" t="s">
        <v>747</v>
      </c>
      <c r="BV18" s="49"/>
      <c r="BW18" s="49"/>
      <c r="BX18" s="49"/>
      <c r="BY18" s="49"/>
      <c r="BZ18" s="49" t="s">
        <v>734</v>
      </c>
      <c r="CA18" s="49"/>
      <c r="CB18" s="49"/>
    </row>
    <row r="19" spans="1:84" s="49" customFormat="1" ht="22.5">
      <c r="A19" s="248" t="s">
        <v>338</v>
      </c>
      <c r="B19" s="248"/>
      <c r="C19" s="243">
        <v>2016</v>
      </c>
      <c r="D19" s="249" t="s">
        <v>852</v>
      </c>
      <c r="E19" s="255" t="s">
        <v>846</v>
      </c>
      <c r="F19" s="256" t="s">
        <v>22</v>
      </c>
      <c r="G19" s="251" t="s">
        <v>7</v>
      </c>
      <c r="H19" s="257" t="s">
        <v>853</v>
      </c>
      <c r="I19" s="249" t="s">
        <v>656</v>
      </c>
      <c r="J19" s="252" t="s">
        <v>850</v>
      </c>
      <c r="K19" s="248" t="s">
        <v>844</v>
      </c>
      <c r="L19" s="684"/>
      <c r="M19" s="552" t="s">
        <v>844</v>
      </c>
      <c r="N19" s="1014" t="s">
        <v>1863</v>
      </c>
      <c r="BA19" s="550" t="s">
        <v>370</v>
      </c>
      <c r="BB19" s="550" t="s">
        <v>369</v>
      </c>
      <c r="BC19" s="550" t="s">
        <v>341</v>
      </c>
      <c r="BD19" s="49" t="s">
        <v>446</v>
      </c>
      <c r="BE19" s="551"/>
      <c r="BF19" s="551"/>
      <c r="BM19" s="389" t="s">
        <v>493</v>
      </c>
      <c r="BO19" s="49" t="s">
        <v>682</v>
      </c>
      <c r="BU19" s="49" t="s">
        <v>748</v>
      </c>
      <c r="BZ19" s="49" t="s">
        <v>742</v>
      </c>
    </row>
    <row r="20" spans="1:84" s="49" customFormat="1" ht="15">
      <c r="A20" s="248" t="s">
        <v>338</v>
      </c>
      <c r="B20" s="248"/>
      <c r="C20" s="243">
        <v>2016</v>
      </c>
      <c r="D20" s="249" t="s">
        <v>852</v>
      </c>
      <c r="E20" s="255" t="s">
        <v>846</v>
      </c>
      <c r="F20" s="256" t="s">
        <v>22</v>
      </c>
      <c r="G20" s="251" t="s">
        <v>7</v>
      </c>
      <c r="H20" s="257" t="s">
        <v>853</v>
      </c>
      <c r="I20" s="249" t="s">
        <v>757</v>
      </c>
      <c r="J20" s="252" t="s">
        <v>854</v>
      </c>
      <c r="K20" s="248" t="s">
        <v>844</v>
      </c>
      <c r="L20" s="684"/>
      <c r="M20" s="253" t="s">
        <v>844</v>
      </c>
      <c r="N20" s="1014" t="s">
        <v>1863</v>
      </c>
      <c r="BA20" s="550" t="s">
        <v>372</v>
      </c>
      <c r="BB20" s="550" t="s">
        <v>370</v>
      </c>
      <c r="BC20" s="550" t="s">
        <v>371</v>
      </c>
      <c r="BD20" s="49" t="s">
        <v>447</v>
      </c>
      <c r="BE20" s="551"/>
      <c r="BF20" s="551"/>
      <c r="BM20" s="389" t="s">
        <v>494</v>
      </c>
      <c r="BO20" s="49" t="s">
        <v>683</v>
      </c>
      <c r="BU20" s="49" t="s">
        <v>749</v>
      </c>
      <c r="BZ20" s="49" t="s">
        <v>741</v>
      </c>
    </row>
    <row r="21" spans="1:84" s="49" customFormat="1">
      <c r="A21" s="248" t="s">
        <v>338</v>
      </c>
      <c r="B21" s="248"/>
      <c r="C21" s="243">
        <v>2016</v>
      </c>
      <c r="D21" s="249" t="s">
        <v>852</v>
      </c>
      <c r="E21" s="255" t="s">
        <v>846</v>
      </c>
      <c r="F21" s="256" t="s">
        <v>22</v>
      </c>
      <c r="G21" s="251" t="s">
        <v>7</v>
      </c>
      <c r="H21" s="257" t="s">
        <v>853</v>
      </c>
      <c r="I21" s="249" t="s">
        <v>652</v>
      </c>
      <c r="J21" s="252" t="s">
        <v>854</v>
      </c>
      <c r="K21" s="248" t="s">
        <v>844</v>
      </c>
      <c r="L21" s="684"/>
      <c r="M21" s="552" t="s">
        <v>844</v>
      </c>
      <c r="N21" s="1014" t="s">
        <v>1863</v>
      </c>
      <c r="BA21" s="550" t="s">
        <v>374</v>
      </c>
      <c r="BB21" s="550" t="s">
        <v>368</v>
      </c>
      <c r="BC21" s="550" t="s">
        <v>337</v>
      </c>
      <c r="BD21" s="49" t="s">
        <v>448</v>
      </c>
      <c r="BE21" s="551"/>
      <c r="BF21" s="551"/>
      <c r="BH21" s="554" t="s">
        <v>1471</v>
      </c>
      <c r="BI21" s="49" t="s">
        <v>817</v>
      </c>
      <c r="BM21" s="389" t="s">
        <v>495</v>
      </c>
      <c r="BO21" s="49" t="s">
        <v>684</v>
      </c>
      <c r="BU21" s="49" t="s">
        <v>750</v>
      </c>
      <c r="BZ21" s="49" t="s">
        <v>735</v>
      </c>
    </row>
    <row r="22" spans="1:84" s="49" customFormat="1" ht="22.5">
      <c r="A22" s="248" t="s">
        <v>338</v>
      </c>
      <c r="B22" s="248"/>
      <c r="C22" s="243">
        <v>2016</v>
      </c>
      <c r="D22" s="249" t="s">
        <v>503</v>
      </c>
      <c r="E22" s="249" t="s">
        <v>842</v>
      </c>
      <c r="F22" s="251" t="s">
        <v>18</v>
      </c>
      <c r="G22" s="251" t="s">
        <v>7</v>
      </c>
      <c r="H22" s="249" t="s">
        <v>855</v>
      </c>
      <c r="I22" s="249" t="s">
        <v>757</v>
      </c>
      <c r="J22" s="252" t="s">
        <v>850</v>
      </c>
      <c r="K22" s="248">
        <v>2000</v>
      </c>
      <c r="L22" s="684">
        <f>923+338+73+75+3</f>
        <v>1412</v>
      </c>
      <c r="M22" s="552">
        <f t="shared" ref="M22:M60" si="1">L22/K22</f>
        <v>0.70599999999999996</v>
      </c>
      <c r="N22" s="1014"/>
      <c r="BA22" s="550" t="s">
        <v>375</v>
      </c>
      <c r="BB22" s="550" t="s">
        <v>372</v>
      </c>
      <c r="BC22" s="550" t="s">
        <v>373</v>
      </c>
      <c r="BD22" s="49" t="s">
        <v>120</v>
      </c>
      <c r="BE22" s="551"/>
      <c r="BF22" s="551"/>
      <c r="BM22" s="389" t="s">
        <v>496</v>
      </c>
      <c r="BO22" s="49" t="s">
        <v>685</v>
      </c>
      <c r="BU22" s="49" t="s">
        <v>695</v>
      </c>
      <c r="BZ22" s="49" t="s">
        <v>461</v>
      </c>
    </row>
    <row r="23" spans="1:84" s="49" customFormat="1" ht="15">
      <c r="A23" s="248" t="s">
        <v>338</v>
      </c>
      <c r="B23" s="248"/>
      <c r="C23" s="243">
        <v>2016</v>
      </c>
      <c r="D23" s="249" t="s">
        <v>503</v>
      </c>
      <c r="E23" s="249" t="s">
        <v>842</v>
      </c>
      <c r="F23" s="251" t="s">
        <v>18</v>
      </c>
      <c r="G23" s="251" t="s">
        <v>7</v>
      </c>
      <c r="H23" s="249" t="s">
        <v>855</v>
      </c>
      <c r="I23" s="249" t="s">
        <v>654</v>
      </c>
      <c r="J23" s="252" t="s">
        <v>112</v>
      </c>
      <c r="K23" s="248">
        <v>1000</v>
      </c>
      <c r="L23" s="684">
        <f>496+335</f>
        <v>831</v>
      </c>
      <c r="M23" s="253">
        <f t="shared" si="1"/>
        <v>0.83099999999999996</v>
      </c>
      <c r="N23" s="1015" t="s">
        <v>1818</v>
      </c>
      <c r="BA23" s="550" t="s">
        <v>377</v>
      </c>
      <c r="BB23" s="550" t="s">
        <v>374</v>
      </c>
      <c r="BC23" s="550" t="s">
        <v>340</v>
      </c>
      <c r="BD23" s="49" t="s">
        <v>449</v>
      </c>
      <c r="BE23" s="551"/>
      <c r="BF23" s="551"/>
      <c r="BM23" s="389" t="s">
        <v>497</v>
      </c>
      <c r="BO23" s="49" t="s">
        <v>686</v>
      </c>
      <c r="BU23" s="49" t="s">
        <v>696</v>
      </c>
      <c r="BZ23" s="49" t="s">
        <v>736</v>
      </c>
    </row>
    <row r="24" spans="1:84" s="49" customFormat="1">
      <c r="A24" s="248" t="s">
        <v>338</v>
      </c>
      <c r="B24" s="248"/>
      <c r="C24" s="243">
        <v>2016</v>
      </c>
      <c r="D24" s="249" t="s">
        <v>503</v>
      </c>
      <c r="E24" s="249" t="s">
        <v>842</v>
      </c>
      <c r="F24" s="251" t="s">
        <v>18</v>
      </c>
      <c r="G24" s="251" t="s">
        <v>7</v>
      </c>
      <c r="H24" s="249" t="s">
        <v>855</v>
      </c>
      <c r="I24" s="249" t="s">
        <v>656</v>
      </c>
      <c r="J24" s="252" t="s">
        <v>112</v>
      </c>
      <c r="K24" s="248">
        <v>1000</v>
      </c>
      <c r="L24" s="684">
        <f>496+335</f>
        <v>831</v>
      </c>
      <c r="M24" s="552">
        <f t="shared" si="1"/>
        <v>0.83099999999999996</v>
      </c>
      <c r="N24" s="1015" t="s">
        <v>1818</v>
      </c>
      <c r="BA24" s="550" t="s">
        <v>379</v>
      </c>
      <c r="BB24" s="550" t="s">
        <v>375</v>
      </c>
      <c r="BC24" s="550" t="s">
        <v>376</v>
      </c>
      <c r="BE24" s="551"/>
      <c r="BF24" s="551"/>
      <c r="BM24" s="389" t="s">
        <v>498</v>
      </c>
      <c r="BO24" s="49" t="s">
        <v>674</v>
      </c>
      <c r="BU24" s="49" t="s">
        <v>697</v>
      </c>
    </row>
    <row r="25" spans="1:84" s="49" customFormat="1" ht="22.5">
      <c r="A25" s="248" t="s">
        <v>338</v>
      </c>
      <c r="B25" s="248"/>
      <c r="C25" s="243">
        <v>2016</v>
      </c>
      <c r="D25" s="249" t="s">
        <v>503</v>
      </c>
      <c r="E25" s="249" t="s">
        <v>842</v>
      </c>
      <c r="F25" s="251" t="s">
        <v>18</v>
      </c>
      <c r="G25" s="251" t="s">
        <v>7</v>
      </c>
      <c r="H25" s="249" t="s">
        <v>855</v>
      </c>
      <c r="I25" s="249" t="s">
        <v>652</v>
      </c>
      <c r="J25" s="252" t="s">
        <v>850</v>
      </c>
      <c r="K25" s="248">
        <v>2000</v>
      </c>
      <c r="L25" s="684">
        <f>923+338+73+75+3</f>
        <v>1412</v>
      </c>
      <c r="M25" s="552">
        <f t="shared" si="1"/>
        <v>0.70599999999999996</v>
      </c>
      <c r="N25" s="1014"/>
      <c r="BA25" s="550" t="s">
        <v>381</v>
      </c>
      <c r="BB25" s="550" t="s">
        <v>377</v>
      </c>
      <c r="BC25" s="550" t="s">
        <v>378</v>
      </c>
      <c r="BE25" s="551"/>
      <c r="BF25" s="551"/>
      <c r="BM25" s="389" t="s">
        <v>499</v>
      </c>
      <c r="BO25" s="49" t="s">
        <v>687</v>
      </c>
      <c r="BU25" s="49" t="s">
        <v>698</v>
      </c>
    </row>
    <row r="26" spans="1:84" s="49" customFormat="1" ht="22.5">
      <c r="A26" s="248" t="s">
        <v>338</v>
      </c>
      <c r="B26" s="248"/>
      <c r="C26" s="243">
        <v>2016</v>
      </c>
      <c r="D26" s="249" t="s">
        <v>503</v>
      </c>
      <c r="E26" s="249" t="s">
        <v>842</v>
      </c>
      <c r="F26" s="251" t="s">
        <v>18</v>
      </c>
      <c r="G26" s="251" t="s">
        <v>7</v>
      </c>
      <c r="H26" s="249" t="s">
        <v>856</v>
      </c>
      <c r="I26" s="249" t="s">
        <v>757</v>
      </c>
      <c r="J26" s="252" t="s">
        <v>850</v>
      </c>
      <c r="K26" s="248">
        <v>2000</v>
      </c>
      <c r="L26" s="684">
        <f>2012+1389+156</f>
        <v>3557</v>
      </c>
      <c r="M26" s="253">
        <f t="shared" si="1"/>
        <v>1.7785</v>
      </c>
      <c r="N26" s="1014"/>
      <c r="BA26" s="550" t="s">
        <v>383</v>
      </c>
      <c r="BB26" s="550" t="s">
        <v>379</v>
      </c>
      <c r="BC26" s="550" t="s">
        <v>380</v>
      </c>
      <c r="BD26" s="175" t="s">
        <v>1472</v>
      </c>
      <c r="BE26" s="551"/>
      <c r="BF26" s="551"/>
      <c r="BH26" s="175" t="s">
        <v>1473</v>
      </c>
      <c r="BM26" s="389" t="s">
        <v>500</v>
      </c>
      <c r="BO26" s="49" t="s">
        <v>675</v>
      </c>
      <c r="BU26" s="49" t="s">
        <v>719</v>
      </c>
      <c r="BZ26" s="49" t="s">
        <v>1474</v>
      </c>
      <c r="CD26" s="192" t="s">
        <v>220</v>
      </c>
      <c r="CE26" s="193"/>
      <c r="CF26" s="192" t="s">
        <v>221</v>
      </c>
    </row>
    <row r="27" spans="1:84" s="49" customFormat="1">
      <c r="A27" s="248" t="s">
        <v>338</v>
      </c>
      <c r="B27" s="248"/>
      <c r="C27" s="243">
        <v>2016</v>
      </c>
      <c r="D27" s="249" t="s">
        <v>503</v>
      </c>
      <c r="E27" s="249" t="s">
        <v>842</v>
      </c>
      <c r="F27" s="251" t="s">
        <v>18</v>
      </c>
      <c r="G27" s="251" t="s">
        <v>7</v>
      </c>
      <c r="H27" s="249" t="s">
        <v>856</v>
      </c>
      <c r="I27" s="249" t="s">
        <v>654</v>
      </c>
      <c r="J27" s="252" t="s">
        <v>112</v>
      </c>
      <c r="K27" s="248">
        <v>1000</v>
      </c>
      <c r="L27" s="685">
        <f>1853+875</f>
        <v>2728</v>
      </c>
      <c r="M27" s="552">
        <f t="shared" si="1"/>
        <v>2.7280000000000002</v>
      </c>
      <c r="N27" s="1014"/>
      <c r="BA27" s="550" t="s">
        <v>385</v>
      </c>
      <c r="BB27" s="550" t="s">
        <v>381</v>
      </c>
      <c r="BC27" s="550" t="s">
        <v>382</v>
      </c>
      <c r="BD27" s="49" t="s">
        <v>450</v>
      </c>
      <c r="BE27" s="551"/>
      <c r="BF27" s="551"/>
      <c r="BH27" s="49" t="s">
        <v>479</v>
      </c>
      <c r="BM27" s="389" t="s">
        <v>501</v>
      </c>
      <c r="BU27" s="49" t="s">
        <v>699</v>
      </c>
      <c r="BZ27" s="49" t="s">
        <v>181</v>
      </c>
      <c r="CD27" s="193" t="s">
        <v>222</v>
      </c>
      <c r="CE27" s="193"/>
      <c r="CF27" s="193" t="s">
        <v>223</v>
      </c>
    </row>
    <row r="28" spans="1:84" s="49" customFormat="1">
      <c r="A28" s="248" t="s">
        <v>338</v>
      </c>
      <c r="B28" s="248"/>
      <c r="C28" s="243">
        <v>2016</v>
      </c>
      <c r="D28" s="249" t="s">
        <v>503</v>
      </c>
      <c r="E28" s="249" t="s">
        <v>842</v>
      </c>
      <c r="F28" s="251" t="s">
        <v>18</v>
      </c>
      <c r="G28" s="251" t="s">
        <v>7</v>
      </c>
      <c r="H28" s="249" t="s">
        <v>856</v>
      </c>
      <c r="I28" s="249" t="s">
        <v>656</v>
      </c>
      <c r="J28" s="252" t="s">
        <v>112</v>
      </c>
      <c r="K28" s="248">
        <v>1000</v>
      </c>
      <c r="L28" s="685">
        <f>1853+875</f>
        <v>2728</v>
      </c>
      <c r="M28" s="552">
        <f t="shared" si="1"/>
        <v>2.7280000000000002</v>
      </c>
      <c r="N28" s="1014"/>
      <c r="BA28" s="550" t="s">
        <v>386</v>
      </c>
      <c r="BB28" s="550" t="s">
        <v>383</v>
      </c>
      <c r="BC28" s="550" t="s">
        <v>384</v>
      </c>
      <c r="BD28" s="49" t="s">
        <v>451</v>
      </c>
      <c r="BE28" s="551"/>
      <c r="BF28" s="551"/>
      <c r="BH28" s="49" t="s">
        <v>282</v>
      </c>
      <c r="BM28" s="389" t="s">
        <v>502</v>
      </c>
      <c r="BU28" s="49" t="s">
        <v>700</v>
      </c>
      <c r="BZ28" s="49" t="s">
        <v>738</v>
      </c>
      <c r="CD28" s="193" t="s">
        <v>224</v>
      </c>
      <c r="CE28" s="193"/>
      <c r="CF28" s="193" t="s">
        <v>225</v>
      </c>
    </row>
    <row r="29" spans="1:84" s="49" customFormat="1" ht="22.5">
      <c r="A29" s="248" t="s">
        <v>338</v>
      </c>
      <c r="B29" s="248"/>
      <c r="C29" s="243">
        <v>2016</v>
      </c>
      <c r="D29" s="249" t="s">
        <v>503</v>
      </c>
      <c r="E29" s="249" t="s">
        <v>842</v>
      </c>
      <c r="F29" s="251" t="s">
        <v>18</v>
      </c>
      <c r="G29" s="251" t="s">
        <v>7</v>
      </c>
      <c r="H29" s="249" t="s">
        <v>856</v>
      </c>
      <c r="I29" s="249" t="s">
        <v>652</v>
      </c>
      <c r="J29" s="252" t="s">
        <v>850</v>
      </c>
      <c r="K29" s="248">
        <v>2000</v>
      </c>
      <c r="L29" s="684">
        <f>2012+1389+156</f>
        <v>3557</v>
      </c>
      <c r="M29" s="253">
        <f t="shared" si="1"/>
        <v>1.7785</v>
      </c>
      <c r="N29" s="1014"/>
      <c r="BA29" s="550" t="s">
        <v>387</v>
      </c>
      <c r="BB29" s="550" t="s">
        <v>386</v>
      </c>
      <c r="BC29" s="550" t="s">
        <v>4</v>
      </c>
      <c r="BD29" s="49" t="s">
        <v>56</v>
      </c>
      <c r="BE29" s="551"/>
      <c r="BF29" s="551"/>
      <c r="BH29" s="49" t="s">
        <v>478</v>
      </c>
      <c r="BM29" s="389" t="s">
        <v>503</v>
      </c>
      <c r="BU29" s="49" t="s">
        <v>701</v>
      </c>
      <c r="BZ29" s="49" t="s">
        <v>56</v>
      </c>
      <c r="CD29" s="193" t="s">
        <v>226</v>
      </c>
      <c r="CE29" s="193"/>
      <c r="CF29" s="193" t="s">
        <v>227</v>
      </c>
    </row>
    <row r="30" spans="1:84" s="49" customFormat="1" ht="22.5">
      <c r="A30" s="248" t="s">
        <v>338</v>
      </c>
      <c r="B30" s="248"/>
      <c r="C30" s="243">
        <v>2016</v>
      </c>
      <c r="D30" s="249" t="s">
        <v>857</v>
      </c>
      <c r="E30" s="249" t="s">
        <v>842</v>
      </c>
      <c r="F30" s="250" t="s">
        <v>20</v>
      </c>
      <c r="G30" s="251" t="s">
        <v>7</v>
      </c>
      <c r="H30" s="249" t="s">
        <v>858</v>
      </c>
      <c r="I30" s="249" t="s">
        <v>757</v>
      </c>
      <c r="J30" s="252" t="s">
        <v>850</v>
      </c>
      <c r="K30" s="248">
        <v>600</v>
      </c>
      <c r="L30" s="684">
        <v>509</v>
      </c>
      <c r="M30" s="552">
        <f t="shared" si="1"/>
        <v>0.84833333333333338</v>
      </c>
      <c r="N30" s="1014"/>
      <c r="BD30" s="49" t="s">
        <v>452</v>
      </c>
      <c r="BH30" s="49" t="s">
        <v>476</v>
      </c>
      <c r="BM30" s="389" t="s">
        <v>504</v>
      </c>
      <c r="BU30" s="49" t="s">
        <v>702</v>
      </c>
      <c r="BZ30" s="49" t="s">
        <v>746</v>
      </c>
      <c r="CD30" s="193" t="s">
        <v>228</v>
      </c>
      <c r="CE30" s="193"/>
      <c r="CF30" s="193" t="s">
        <v>229</v>
      </c>
    </row>
    <row r="31" spans="1:84" s="49" customFormat="1" ht="22.5">
      <c r="A31" s="248" t="s">
        <v>338</v>
      </c>
      <c r="B31" s="248"/>
      <c r="C31" s="243">
        <v>2016</v>
      </c>
      <c r="D31" s="249" t="s">
        <v>857</v>
      </c>
      <c r="E31" s="249" t="s">
        <v>842</v>
      </c>
      <c r="F31" s="250" t="s">
        <v>20</v>
      </c>
      <c r="G31" s="251" t="s">
        <v>7</v>
      </c>
      <c r="H31" s="249" t="s">
        <v>858</v>
      </c>
      <c r="I31" s="249" t="s">
        <v>652</v>
      </c>
      <c r="J31" s="252" t="s">
        <v>850</v>
      </c>
      <c r="K31" s="248">
        <v>600</v>
      </c>
      <c r="L31" s="684">
        <v>509</v>
      </c>
      <c r="M31" s="552">
        <f t="shared" si="1"/>
        <v>0.84833333333333338</v>
      </c>
      <c r="N31" s="1014"/>
      <c r="BD31" s="49" t="s">
        <v>453</v>
      </c>
      <c r="BH31" s="49" t="s">
        <v>477</v>
      </c>
      <c r="BM31" s="389" t="s">
        <v>505</v>
      </c>
      <c r="BU31" s="49" t="s">
        <v>703</v>
      </c>
      <c r="BZ31" s="49" t="s">
        <v>737</v>
      </c>
      <c r="CD31" s="193" t="s">
        <v>230</v>
      </c>
      <c r="CE31" s="193"/>
      <c r="CF31" s="193" t="s">
        <v>216</v>
      </c>
    </row>
    <row r="32" spans="1:84" s="49" customFormat="1" ht="15">
      <c r="A32" s="248" t="s">
        <v>338</v>
      </c>
      <c r="B32" s="248"/>
      <c r="C32" s="243">
        <v>2016</v>
      </c>
      <c r="D32" s="249" t="s">
        <v>857</v>
      </c>
      <c r="E32" s="249" t="s">
        <v>842</v>
      </c>
      <c r="F32" s="250" t="s">
        <v>20</v>
      </c>
      <c r="G32" s="251" t="s">
        <v>7</v>
      </c>
      <c r="H32" s="249" t="s">
        <v>858</v>
      </c>
      <c r="I32" s="249" t="s">
        <v>654</v>
      </c>
      <c r="J32" s="252" t="s">
        <v>112</v>
      </c>
      <c r="K32" s="248">
        <v>600</v>
      </c>
      <c r="L32" s="684">
        <v>508</v>
      </c>
      <c r="M32" s="253">
        <f t="shared" si="1"/>
        <v>0.84666666666666668</v>
      </c>
      <c r="N32" s="1014"/>
      <c r="BA32" s="175" t="s">
        <v>1475</v>
      </c>
      <c r="BD32" s="49" t="s">
        <v>183</v>
      </c>
      <c r="BH32" s="49" t="s">
        <v>283</v>
      </c>
      <c r="BM32" s="389" t="s">
        <v>506</v>
      </c>
      <c r="BU32" s="49" t="s">
        <v>720</v>
      </c>
      <c r="BZ32" s="49" t="s">
        <v>183</v>
      </c>
      <c r="CD32" s="193" t="s">
        <v>231</v>
      </c>
      <c r="CE32" s="193"/>
      <c r="CF32" s="193" t="s">
        <v>214</v>
      </c>
    </row>
    <row r="33" spans="1:84" s="49" customFormat="1">
      <c r="A33" s="248" t="s">
        <v>338</v>
      </c>
      <c r="B33" s="248"/>
      <c r="C33" s="243">
        <v>2016</v>
      </c>
      <c r="D33" s="249" t="s">
        <v>857</v>
      </c>
      <c r="E33" s="249" t="s">
        <v>842</v>
      </c>
      <c r="F33" s="250" t="s">
        <v>20</v>
      </c>
      <c r="G33" s="251" t="s">
        <v>7</v>
      </c>
      <c r="H33" s="249" t="s">
        <v>859</v>
      </c>
      <c r="I33" s="249" t="s">
        <v>654</v>
      </c>
      <c r="J33" s="252" t="s">
        <v>112</v>
      </c>
      <c r="K33" s="248">
        <v>2000</v>
      </c>
      <c r="L33" s="684">
        <f>2097+2270+127</f>
        <v>4494</v>
      </c>
      <c r="M33" s="552">
        <f t="shared" si="1"/>
        <v>2.2469999999999999</v>
      </c>
      <c r="N33" s="1014"/>
      <c r="BA33" s="49" t="s">
        <v>18</v>
      </c>
      <c r="BD33" s="49" t="s">
        <v>444</v>
      </c>
      <c r="BM33" s="389" t="s">
        <v>507</v>
      </c>
      <c r="BU33" s="49" t="s">
        <v>704</v>
      </c>
      <c r="BZ33" s="49" t="s">
        <v>745</v>
      </c>
      <c r="CD33" s="193" t="s">
        <v>232</v>
      </c>
      <c r="CE33" s="193"/>
      <c r="CF33" s="193" t="s">
        <v>233</v>
      </c>
    </row>
    <row r="34" spans="1:84" s="49" customFormat="1">
      <c r="A34" s="248" t="s">
        <v>338</v>
      </c>
      <c r="B34" s="248"/>
      <c r="C34" s="243">
        <v>2016</v>
      </c>
      <c r="D34" s="249" t="s">
        <v>857</v>
      </c>
      <c r="E34" s="249" t="s">
        <v>842</v>
      </c>
      <c r="F34" s="250" t="s">
        <v>20</v>
      </c>
      <c r="G34" s="251" t="s">
        <v>7</v>
      </c>
      <c r="H34" s="249" t="s">
        <v>858</v>
      </c>
      <c r="I34" s="249" t="s">
        <v>656</v>
      </c>
      <c r="J34" s="252" t="s">
        <v>112</v>
      </c>
      <c r="K34" s="248">
        <v>600</v>
      </c>
      <c r="L34" s="684">
        <v>508</v>
      </c>
      <c r="M34" s="552">
        <f t="shared" si="1"/>
        <v>0.84666666666666668</v>
      </c>
      <c r="N34" s="1014"/>
      <c r="BA34" s="49" t="s">
        <v>20</v>
      </c>
      <c r="BD34" s="49" t="s">
        <v>454</v>
      </c>
      <c r="BM34" s="389" t="s">
        <v>508</v>
      </c>
      <c r="BU34" s="49" t="s">
        <v>721</v>
      </c>
      <c r="BZ34" s="49" t="s">
        <v>194</v>
      </c>
      <c r="CD34" s="193" t="s">
        <v>234</v>
      </c>
      <c r="CE34" s="193"/>
      <c r="CF34" s="193" t="s">
        <v>215</v>
      </c>
    </row>
    <row r="35" spans="1:84" s="49" customFormat="1" ht="15">
      <c r="A35" s="248" t="s">
        <v>338</v>
      </c>
      <c r="B35" s="248"/>
      <c r="C35" s="243">
        <v>2016</v>
      </c>
      <c r="D35" s="249" t="s">
        <v>857</v>
      </c>
      <c r="E35" s="249" t="s">
        <v>842</v>
      </c>
      <c r="F35" s="250" t="s">
        <v>20</v>
      </c>
      <c r="G35" s="251" t="s">
        <v>7</v>
      </c>
      <c r="H35" s="249" t="s">
        <v>859</v>
      </c>
      <c r="I35" s="249" t="s">
        <v>656</v>
      </c>
      <c r="J35" s="252" t="s">
        <v>112</v>
      </c>
      <c r="K35" s="248">
        <v>2000</v>
      </c>
      <c r="L35" s="684">
        <f>2097+2270+127</f>
        <v>4494</v>
      </c>
      <c r="M35" s="253">
        <f t="shared" si="1"/>
        <v>2.2469999999999999</v>
      </c>
      <c r="N35" s="1015"/>
      <c r="BA35" s="49" t="s">
        <v>22</v>
      </c>
      <c r="BD35" s="49" t="s">
        <v>455</v>
      </c>
      <c r="BH35" s="175" t="s">
        <v>650</v>
      </c>
      <c r="BM35" s="389" t="s">
        <v>509</v>
      </c>
      <c r="BU35" s="49" t="s">
        <v>705</v>
      </c>
      <c r="BZ35" s="49" t="s">
        <v>730</v>
      </c>
      <c r="CD35" s="193" t="s">
        <v>235</v>
      </c>
      <c r="CE35" s="193"/>
      <c r="CF35" s="193"/>
    </row>
    <row r="36" spans="1:84" s="49" customFormat="1" ht="22.5">
      <c r="A36" s="248" t="s">
        <v>338</v>
      </c>
      <c r="B36" s="248"/>
      <c r="C36" s="243">
        <v>2016</v>
      </c>
      <c r="D36" s="249" t="s">
        <v>857</v>
      </c>
      <c r="E36" s="249" t="s">
        <v>842</v>
      </c>
      <c r="F36" s="250" t="s">
        <v>20</v>
      </c>
      <c r="G36" s="251" t="s">
        <v>7</v>
      </c>
      <c r="H36" s="249" t="s">
        <v>859</v>
      </c>
      <c r="I36" s="249" t="s">
        <v>757</v>
      </c>
      <c r="J36" s="252" t="s">
        <v>850</v>
      </c>
      <c r="K36" s="248">
        <v>3000</v>
      </c>
      <c r="L36" s="684">
        <f>2129+2643+163</f>
        <v>4935</v>
      </c>
      <c r="M36" s="552">
        <f t="shared" si="1"/>
        <v>1.645</v>
      </c>
      <c r="N36" s="1015"/>
      <c r="BA36" s="49" t="s">
        <v>24</v>
      </c>
      <c r="BD36" s="49" t="s">
        <v>457</v>
      </c>
      <c r="BH36" s="49" t="s">
        <v>757</v>
      </c>
      <c r="BM36" s="389" t="s">
        <v>510</v>
      </c>
      <c r="BU36" s="49" t="s">
        <v>722</v>
      </c>
      <c r="BZ36" s="49" t="s">
        <v>740</v>
      </c>
      <c r="CD36" s="193" t="s">
        <v>236</v>
      </c>
      <c r="CE36" s="193"/>
      <c r="CF36" s="193"/>
    </row>
    <row r="37" spans="1:84" s="49" customFormat="1" ht="22.5">
      <c r="A37" s="248" t="s">
        <v>338</v>
      </c>
      <c r="B37" s="248"/>
      <c r="C37" s="243">
        <v>2016</v>
      </c>
      <c r="D37" s="249" t="s">
        <v>857</v>
      </c>
      <c r="E37" s="249" t="s">
        <v>842</v>
      </c>
      <c r="F37" s="250" t="s">
        <v>20</v>
      </c>
      <c r="G37" s="251" t="s">
        <v>7</v>
      </c>
      <c r="H37" s="249" t="s">
        <v>859</v>
      </c>
      <c r="I37" s="249" t="s">
        <v>652</v>
      </c>
      <c r="J37" s="252" t="s">
        <v>850</v>
      </c>
      <c r="K37" s="248">
        <v>3000</v>
      </c>
      <c r="L37" s="684">
        <f>2129+2643+163</f>
        <v>4935</v>
      </c>
      <c r="M37" s="552">
        <f t="shared" si="1"/>
        <v>1.645</v>
      </c>
      <c r="N37" s="1015"/>
      <c r="BA37" s="49" t="s">
        <v>421</v>
      </c>
      <c r="BD37" s="49" t="s">
        <v>456</v>
      </c>
      <c r="BH37" s="49" t="s">
        <v>651</v>
      </c>
      <c r="BM37" s="389" t="s">
        <v>511</v>
      </c>
      <c r="BU37" s="49" t="s">
        <v>706</v>
      </c>
      <c r="BZ37" s="49" t="s">
        <v>731</v>
      </c>
      <c r="CD37" s="193" t="s">
        <v>237</v>
      </c>
      <c r="CE37" s="193"/>
      <c r="CF37" s="193"/>
    </row>
    <row r="38" spans="1:84" s="49" customFormat="1" ht="15">
      <c r="A38" s="248" t="s">
        <v>338</v>
      </c>
      <c r="B38" s="248"/>
      <c r="C38" s="243">
        <v>2016</v>
      </c>
      <c r="D38" s="249" t="s">
        <v>509</v>
      </c>
      <c r="E38" s="249" t="s">
        <v>842</v>
      </c>
      <c r="F38" s="250" t="s">
        <v>20</v>
      </c>
      <c r="G38" s="251" t="s">
        <v>7</v>
      </c>
      <c r="H38" s="249" t="s">
        <v>108</v>
      </c>
      <c r="I38" s="249" t="s">
        <v>651</v>
      </c>
      <c r="J38" s="252" t="s">
        <v>872</v>
      </c>
      <c r="K38" s="248">
        <v>3000</v>
      </c>
      <c r="L38" s="684">
        <v>9210</v>
      </c>
      <c r="M38" s="253">
        <f t="shared" si="1"/>
        <v>3.07</v>
      </c>
      <c r="N38" s="1015"/>
      <c r="BD38" s="49" t="s">
        <v>458</v>
      </c>
      <c r="BH38" s="49" t="s">
        <v>652</v>
      </c>
      <c r="BM38" s="389" t="s">
        <v>512</v>
      </c>
      <c r="BU38" s="49" t="s">
        <v>723</v>
      </c>
      <c r="BZ38" s="49" t="s">
        <v>732</v>
      </c>
      <c r="CD38" s="193" t="s">
        <v>238</v>
      </c>
      <c r="CE38" s="193"/>
      <c r="CF38" s="193"/>
    </row>
    <row r="39" spans="1:84" s="49" customFormat="1">
      <c r="A39" s="248" t="s">
        <v>338</v>
      </c>
      <c r="B39" s="248"/>
      <c r="C39" s="243">
        <v>2016</v>
      </c>
      <c r="D39" s="249" t="s">
        <v>509</v>
      </c>
      <c r="E39" s="249" t="s">
        <v>842</v>
      </c>
      <c r="F39" s="250" t="s">
        <v>20</v>
      </c>
      <c r="G39" s="251" t="s">
        <v>7</v>
      </c>
      <c r="H39" s="249" t="s">
        <v>108</v>
      </c>
      <c r="I39" s="249" t="s">
        <v>653</v>
      </c>
      <c r="J39" s="252" t="s">
        <v>872</v>
      </c>
      <c r="K39" s="248">
        <v>1000</v>
      </c>
      <c r="L39" s="684">
        <v>914</v>
      </c>
      <c r="M39" s="552">
        <f t="shared" si="1"/>
        <v>0.91400000000000003</v>
      </c>
      <c r="N39" s="1014"/>
      <c r="BD39" s="49" t="s">
        <v>459</v>
      </c>
      <c r="BH39" s="49" t="s">
        <v>653</v>
      </c>
      <c r="BM39" s="389" t="s">
        <v>513</v>
      </c>
      <c r="BU39" s="49" t="s">
        <v>724</v>
      </c>
      <c r="BZ39" s="49" t="s">
        <v>743</v>
      </c>
      <c r="CD39" s="193" t="s">
        <v>239</v>
      </c>
      <c r="CE39" s="193"/>
      <c r="CF39" s="193"/>
    </row>
    <row r="40" spans="1:84" s="49" customFormat="1">
      <c r="A40" s="248" t="s">
        <v>338</v>
      </c>
      <c r="B40" s="248"/>
      <c r="C40" s="243">
        <v>2016</v>
      </c>
      <c r="D40" s="249" t="s">
        <v>509</v>
      </c>
      <c r="E40" s="249" t="s">
        <v>842</v>
      </c>
      <c r="F40" s="250" t="s">
        <v>20</v>
      </c>
      <c r="G40" s="251" t="s">
        <v>7</v>
      </c>
      <c r="H40" s="249" t="s">
        <v>108</v>
      </c>
      <c r="I40" s="249" t="s">
        <v>655</v>
      </c>
      <c r="J40" s="252" t="s">
        <v>872</v>
      </c>
      <c r="K40" s="248">
        <v>1000</v>
      </c>
      <c r="L40" s="684">
        <v>2369</v>
      </c>
      <c r="M40" s="552">
        <f t="shared" si="1"/>
        <v>2.3690000000000002</v>
      </c>
      <c r="N40" s="1014"/>
      <c r="BA40" s="49" t="s">
        <v>1476</v>
      </c>
      <c r="BD40" s="49" t="s">
        <v>460</v>
      </c>
      <c r="BH40" s="49" t="s">
        <v>654</v>
      </c>
      <c r="BM40" s="389" t="s">
        <v>514</v>
      </c>
      <c r="BU40" s="49" t="s">
        <v>725</v>
      </c>
      <c r="BZ40" s="49" t="s">
        <v>733</v>
      </c>
    </row>
    <row r="41" spans="1:84" s="49" customFormat="1" ht="33.75">
      <c r="A41" s="248" t="s">
        <v>338</v>
      </c>
      <c r="B41" s="248"/>
      <c r="C41" s="243">
        <v>2016</v>
      </c>
      <c r="D41" s="249" t="s">
        <v>93</v>
      </c>
      <c r="E41" s="249" t="s">
        <v>842</v>
      </c>
      <c r="F41" s="251" t="s">
        <v>18</v>
      </c>
      <c r="G41" s="251" t="s">
        <v>7</v>
      </c>
      <c r="H41" s="249" t="s">
        <v>860</v>
      </c>
      <c r="I41" s="249" t="s">
        <v>757</v>
      </c>
      <c r="J41" s="252" t="s">
        <v>861</v>
      </c>
      <c r="K41" s="248">
        <v>3500</v>
      </c>
      <c r="L41" s="684">
        <f>563+465+1410</f>
        <v>2438</v>
      </c>
      <c r="M41" s="253">
        <f t="shared" si="1"/>
        <v>0.69657142857142862</v>
      </c>
      <c r="N41" s="1014" t="s">
        <v>1819</v>
      </c>
      <c r="BA41" s="49" t="s">
        <v>40</v>
      </c>
      <c r="BD41" s="49" t="s">
        <v>461</v>
      </c>
      <c r="BH41" s="49" t="s">
        <v>655</v>
      </c>
      <c r="BM41" s="389" t="s">
        <v>515</v>
      </c>
      <c r="BU41" s="49" t="s">
        <v>707</v>
      </c>
      <c r="BZ41" s="49" t="s">
        <v>735</v>
      </c>
    </row>
    <row r="42" spans="1:84" s="49" customFormat="1" ht="33.75">
      <c r="A42" s="248" t="s">
        <v>338</v>
      </c>
      <c r="B42" s="248"/>
      <c r="C42" s="243">
        <v>2016</v>
      </c>
      <c r="D42" s="249" t="s">
        <v>93</v>
      </c>
      <c r="E42" s="249" t="s">
        <v>842</v>
      </c>
      <c r="F42" s="251" t="s">
        <v>18</v>
      </c>
      <c r="G42" s="251" t="s">
        <v>7</v>
      </c>
      <c r="H42" s="249" t="s">
        <v>862</v>
      </c>
      <c r="I42" s="249" t="s">
        <v>757</v>
      </c>
      <c r="J42" s="252" t="s">
        <v>861</v>
      </c>
      <c r="K42" s="248">
        <v>4500</v>
      </c>
      <c r="L42" s="684">
        <f>3070+303</f>
        <v>3373</v>
      </c>
      <c r="M42" s="552">
        <f t="shared" si="1"/>
        <v>0.74955555555555553</v>
      </c>
      <c r="N42" s="1014" t="s">
        <v>1820</v>
      </c>
      <c r="BA42" s="49" t="s">
        <v>24</v>
      </c>
      <c r="BD42" s="49" t="s">
        <v>462</v>
      </c>
      <c r="BH42" s="49" t="s">
        <v>656</v>
      </c>
      <c r="BM42" s="389" t="s">
        <v>516</v>
      </c>
      <c r="BU42" s="49" t="s">
        <v>708</v>
      </c>
      <c r="BZ42" s="49" t="s">
        <v>461</v>
      </c>
    </row>
    <row r="43" spans="1:84" s="49" customFormat="1">
      <c r="A43" s="248" t="s">
        <v>338</v>
      </c>
      <c r="B43" s="248"/>
      <c r="C43" s="243">
        <v>2016</v>
      </c>
      <c r="D43" s="249" t="s">
        <v>93</v>
      </c>
      <c r="E43" s="249" t="s">
        <v>842</v>
      </c>
      <c r="F43" s="251" t="s">
        <v>18</v>
      </c>
      <c r="G43" s="251" t="s">
        <v>7</v>
      </c>
      <c r="H43" s="249" t="s">
        <v>860</v>
      </c>
      <c r="I43" s="249" t="s">
        <v>654</v>
      </c>
      <c r="J43" s="252" t="s">
        <v>863</v>
      </c>
      <c r="K43" s="248">
        <v>500</v>
      </c>
      <c r="L43" s="684">
        <f>184+201+56</f>
        <v>441</v>
      </c>
      <c r="M43" s="552">
        <f t="shared" si="1"/>
        <v>0.88200000000000001</v>
      </c>
      <c r="N43" s="1015" t="s">
        <v>1818</v>
      </c>
      <c r="BA43" s="49" t="s">
        <v>421</v>
      </c>
      <c r="BD43" s="49" t="s">
        <v>463</v>
      </c>
      <c r="BH43" s="49" t="s">
        <v>657</v>
      </c>
      <c r="BM43" s="389" t="s">
        <v>517</v>
      </c>
      <c r="BU43" s="49" t="s">
        <v>710</v>
      </c>
      <c r="BZ43" s="49" t="s">
        <v>736</v>
      </c>
    </row>
    <row r="44" spans="1:84" s="49" customFormat="1" ht="15">
      <c r="A44" s="248" t="s">
        <v>338</v>
      </c>
      <c r="B44" s="248"/>
      <c r="C44" s="243">
        <v>2016</v>
      </c>
      <c r="D44" s="249" t="s">
        <v>93</v>
      </c>
      <c r="E44" s="249" t="s">
        <v>842</v>
      </c>
      <c r="F44" s="251" t="s">
        <v>18</v>
      </c>
      <c r="G44" s="251" t="s">
        <v>7</v>
      </c>
      <c r="H44" s="249" t="s">
        <v>862</v>
      </c>
      <c r="I44" s="249" t="s">
        <v>654</v>
      </c>
      <c r="J44" s="252" t="s">
        <v>863</v>
      </c>
      <c r="K44" s="248">
        <v>1000</v>
      </c>
      <c r="L44" s="684">
        <f>408+277</f>
        <v>685</v>
      </c>
      <c r="M44" s="253">
        <f t="shared" si="1"/>
        <v>0.68500000000000005</v>
      </c>
      <c r="N44" s="1015" t="s">
        <v>1818</v>
      </c>
      <c r="BD44" s="49" t="s">
        <v>449</v>
      </c>
      <c r="BH44" s="49" t="s">
        <v>658</v>
      </c>
      <c r="BM44" s="389" t="s">
        <v>518</v>
      </c>
      <c r="BU44" s="49" t="s">
        <v>711</v>
      </c>
    </row>
    <row r="45" spans="1:84" s="49" customFormat="1">
      <c r="A45" s="248" t="s">
        <v>338</v>
      </c>
      <c r="B45" s="248"/>
      <c r="C45" s="243">
        <v>2016</v>
      </c>
      <c r="D45" s="249" t="s">
        <v>93</v>
      </c>
      <c r="E45" s="249" t="s">
        <v>842</v>
      </c>
      <c r="F45" s="251" t="s">
        <v>18</v>
      </c>
      <c r="G45" s="251" t="s">
        <v>7</v>
      </c>
      <c r="H45" s="249" t="s">
        <v>860</v>
      </c>
      <c r="I45" s="249" t="s">
        <v>656</v>
      </c>
      <c r="J45" s="252" t="s">
        <v>863</v>
      </c>
      <c r="K45" s="248">
        <v>500</v>
      </c>
      <c r="L45" s="684">
        <f>184+225+368</f>
        <v>777</v>
      </c>
      <c r="M45" s="552">
        <f t="shared" si="1"/>
        <v>1.554</v>
      </c>
      <c r="N45" s="1014"/>
      <c r="BH45" s="49" t="s">
        <v>114</v>
      </c>
      <c r="BM45" s="389" t="s">
        <v>519</v>
      </c>
    </row>
    <row r="46" spans="1:84" s="49" customFormat="1">
      <c r="A46" s="248" t="s">
        <v>338</v>
      </c>
      <c r="B46" s="248"/>
      <c r="C46" s="243">
        <v>2016</v>
      </c>
      <c r="D46" s="249" t="s">
        <v>93</v>
      </c>
      <c r="E46" s="249" t="s">
        <v>842</v>
      </c>
      <c r="F46" s="251" t="s">
        <v>18</v>
      </c>
      <c r="G46" s="251" t="s">
        <v>7</v>
      </c>
      <c r="H46" s="249" t="s">
        <v>862</v>
      </c>
      <c r="I46" s="249" t="s">
        <v>656</v>
      </c>
      <c r="J46" s="252" t="s">
        <v>863</v>
      </c>
      <c r="K46" s="248">
        <v>1000</v>
      </c>
      <c r="L46" s="684">
        <f>1589+295</f>
        <v>1884</v>
      </c>
      <c r="M46" s="552">
        <f t="shared" si="1"/>
        <v>1.8839999999999999</v>
      </c>
      <c r="N46" s="1014"/>
      <c r="BA46" s="175" t="s">
        <v>305</v>
      </c>
      <c r="BH46" s="49" t="s">
        <v>115</v>
      </c>
      <c r="BM46" s="389" t="s">
        <v>520</v>
      </c>
    </row>
    <row r="47" spans="1:84" s="49" customFormat="1" ht="33.75">
      <c r="A47" s="248" t="s">
        <v>338</v>
      </c>
      <c r="B47" s="248"/>
      <c r="C47" s="243">
        <v>2016</v>
      </c>
      <c r="D47" s="249" t="s">
        <v>93</v>
      </c>
      <c r="E47" s="249" t="s">
        <v>842</v>
      </c>
      <c r="F47" s="251" t="s">
        <v>18</v>
      </c>
      <c r="G47" s="251" t="s">
        <v>7</v>
      </c>
      <c r="H47" s="249" t="s">
        <v>860</v>
      </c>
      <c r="I47" s="249" t="s">
        <v>652</v>
      </c>
      <c r="J47" s="252" t="s">
        <v>861</v>
      </c>
      <c r="K47" s="248">
        <v>3500</v>
      </c>
      <c r="L47" s="684">
        <f>563+465+1410</f>
        <v>2438</v>
      </c>
      <c r="M47" s="253">
        <f t="shared" si="1"/>
        <v>0.69657142857142862</v>
      </c>
      <c r="N47" s="1014" t="s">
        <v>1819</v>
      </c>
      <c r="BA47" s="49" t="s">
        <v>7</v>
      </c>
      <c r="BD47" s="175" t="s">
        <v>290</v>
      </c>
      <c r="BH47" s="49" t="s">
        <v>116</v>
      </c>
      <c r="BM47" s="389" t="s">
        <v>521</v>
      </c>
    </row>
    <row r="48" spans="1:84" s="49" customFormat="1" ht="33.75">
      <c r="A48" s="248" t="s">
        <v>338</v>
      </c>
      <c r="B48" s="248"/>
      <c r="C48" s="243">
        <v>2016</v>
      </c>
      <c r="D48" s="249" t="s">
        <v>93</v>
      </c>
      <c r="E48" s="249" t="s">
        <v>842</v>
      </c>
      <c r="F48" s="251" t="s">
        <v>18</v>
      </c>
      <c r="G48" s="251" t="s">
        <v>7</v>
      </c>
      <c r="H48" s="249" t="s">
        <v>862</v>
      </c>
      <c r="I48" s="249" t="s">
        <v>652</v>
      </c>
      <c r="J48" s="252" t="s">
        <v>861</v>
      </c>
      <c r="K48" s="248">
        <v>4500</v>
      </c>
      <c r="L48" s="684">
        <f>3070+303</f>
        <v>3373</v>
      </c>
      <c r="M48" s="552">
        <f t="shared" si="1"/>
        <v>0.74955555555555553</v>
      </c>
      <c r="N48" s="1014" t="s">
        <v>1820</v>
      </c>
      <c r="BA48" s="49" t="s">
        <v>99</v>
      </c>
      <c r="BD48" s="49" t="s">
        <v>464</v>
      </c>
      <c r="BM48" s="389" t="s">
        <v>522</v>
      </c>
    </row>
    <row r="49" spans="1:65" s="49" customFormat="1" ht="33.75">
      <c r="A49" s="248" t="s">
        <v>338</v>
      </c>
      <c r="B49" s="248"/>
      <c r="C49" s="243">
        <v>2016</v>
      </c>
      <c r="D49" s="249" t="s">
        <v>864</v>
      </c>
      <c r="E49" s="249" t="s">
        <v>842</v>
      </c>
      <c r="F49" s="250" t="s">
        <v>20</v>
      </c>
      <c r="G49" s="251" t="s">
        <v>7</v>
      </c>
      <c r="H49" s="249" t="s">
        <v>865</v>
      </c>
      <c r="I49" s="249" t="s">
        <v>757</v>
      </c>
      <c r="J49" s="252" t="s">
        <v>861</v>
      </c>
      <c r="K49" s="248">
        <v>4000</v>
      </c>
      <c r="L49" s="684">
        <v>2235</v>
      </c>
      <c r="M49" s="552">
        <f t="shared" si="1"/>
        <v>0.55874999999999997</v>
      </c>
      <c r="N49" s="1015" t="s">
        <v>1988</v>
      </c>
      <c r="BA49" s="49" t="s">
        <v>211</v>
      </c>
      <c r="BD49" s="49" t="s">
        <v>465</v>
      </c>
      <c r="BM49" s="389" t="s">
        <v>523</v>
      </c>
    </row>
    <row r="50" spans="1:65" s="49" customFormat="1" ht="33.75">
      <c r="A50" s="248" t="s">
        <v>338</v>
      </c>
      <c r="B50" s="248"/>
      <c r="C50" s="243">
        <v>2016</v>
      </c>
      <c r="D50" s="249" t="s">
        <v>864</v>
      </c>
      <c r="E50" s="249" t="s">
        <v>842</v>
      </c>
      <c r="F50" s="250" t="s">
        <v>20</v>
      </c>
      <c r="G50" s="251" t="s">
        <v>7</v>
      </c>
      <c r="H50" s="249" t="s">
        <v>865</v>
      </c>
      <c r="I50" s="249" t="s">
        <v>652</v>
      </c>
      <c r="J50" s="252" t="s">
        <v>861</v>
      </c>
      <c r="K50" s="248">
        <v>4000</v>
      </c>
      <c r="L50" s="684">
        <v>2235</v>
      </c>
      <c r="M50" s="253">
        <f t="shared" si="1"/>
        <v>0.55874999999999997</v>
      </c>
      <c r="N50" s="1015" t="s">
        <v>1988</v>
      </c>
      <c r="BA50" s="49" t="s">
        <v>423</v>
      </c>
      <c r="BD50" s="49" t="s">
        <v>466</v>
      </c>
      <c r="BM50" s="389" t="s">
        <v>524</v>
      </c>
    </row>
    <row r="51" spans="1:65" s="49" customFormat="1" ht="33.75">
      <c r="A51" s="248" t="s">
        <v>338</v>
      </c>
      <c r="B51" s="248"/>
      <c r="C51" s="243">
        <v>2016</v>
      </c>
      <c r="D51" s="249" t="s">
        <v>864</v>
      </c>
      <c r="E51" s="249" t="s">
        <v>842</v>
      </c>
      <c r="F51" s="250" t="s">
        <v>20</v>
      </c>
      <c r="G51" s="251" t="s">
        <v>7</v>
      </c>
      <c r="H51" s="249" t="s">
        <v>866</v>
      </c>
      <c r="I51" s="249" t="s">
        <v>757</v>
      </c>
      <c r="J51" s="252" t="s">
        <v>861</v>
      </c>
      <c r="K51" s="248">
        <v>2500</v>
      </c>
      <c r="L51" s="684">
        <v>1284</v>
      </c>
      <c r="M51" s="552">
        <f t="shared" si="1"/>
        <v>0.51359999999999995</v>
      </c>
      <c r="N51" s="1015" t="s">
        <v>1988</v>
      </c>
      <c r="BA51" s="49" t="s">
        <v>424</v>
      </c>
      <c r="BM51" s="389" t="s">
        <v>93</v>
      </c>
    </row>
    <row r="52" spans="1:65" s="49" customFormat="1">
      <c r="A52" s="248" t="s">
        <v>338</v>
      </c>
      <c r="B52" s="248"/>
      <c r="C52" s="243">
        <v>2016</v>
      </c>
      <c r="D52" s="249" t="s">
        <v>864</v>
      </c>
      <c r="E52" s="249" t="s">
        <v>842</v>
      </c>
      <c r="F52" s="250" t="s">
        <v>20</v>
      </c>
      <c r="G52" s="251" t="s">
        <v>7</v>
      </c>
      <c r="H52" s="249" t="s">
        <v>865</v>
      </c>
      <c r="I52" s="249" t="s">
        <v>654</v>
      </c>
      <c r="J52" s="252" t="s">
        <v>112</v>
      </c>
      <c r="K52" s="248">
        <v>100</v>
      </c>
      <c r="L52" s="684">
        <v>111</v>
      </c>
      <c r="M52" s="552">
        <f t="shared" si="1"/>
        <v>1.1100000000000001</v>
      </c>
      <c r="N52" s="1014"/>
      <c r="BA52" s="49" t="s">
        <v>276</v>
      </c>
      <c r="BM52" s="389" t="s">
        <v>525</v>
      </c>
    </row>
    <row r="53" spans="1:65" s="49" customFormat="1" ht="15">
      <c r="A53" s="248" t="s">
        <v>338</v>
      </c>
      <c r="B53" s="248"/>
      <c r="C53" s="243">
        <v>2016</v>
      </c>
      <c r="D53" s="249" t="s">
        <v>864</v>
      </c>
      <c r="E53" s="249" t="s">
        <v>842</v>
      </c>
      <c r="F53" s="250" t="s">
        <v>20</v>
      </c>
      <c r="G53" s="251" t="s">
        <v>7</v>
      </c>
      <c r="H53" s="249" t="s">
        <v>866</v>
      </c>
      <c r="I53" s="249" t="s">
        <v>654</v>
      </c>
      <c r="J53" s="252" t="s">
        <v>112</v>
      </c>
      <c r="K53" s="248">
        <v>1000</v>
      </c>
      <c r="L53" s="684">
        <v>576</v>
      </c>
      <c r="M53" s="253">
        <f t="shared" si="1"/>
        <v>0.57599999999999996</v>
      </c>
      <c r="N53" s="1015" t="s">
        <v>1989</v>
      </c>
      <c r="BA53" s="49" t="s">
        <v>425</v>
      </c>
      <c r="BM53" s="389" t="s">
        <v>526</v>
      </c>
    </row>
    <row r="54" spans="1:65" s="49" customFormat="1">
      <c r="A54" s="248" t="s">
        <v>338</v>
      </c>
      <c r="B54" s="248"/>
      <c r="C54" s="243">
        <v>2016</v>
      </c>
      <c r="D54" s="249" t="s">
        <v>864</v>
      </c>
      <c r="E54" s="249" t="s">
        <v>842</v>
      </c>
      <c r="F54" s="250" t="s">
        <v>20</v>
      </c>
      <c r="G54" s="251" t="s">
        <v>7</v>
      </c>
      <c r="H54" s="249" t="s">
        <v>867</v>
      </c>
      <c r="I54" s="249" t="s">
        <v>654</v>
      </c>
      <c r="J54" s="252" t="s">
        <v>112</v>
      </c>
      <c r="K54" s="248">
        <v>300</v>
      </c>
      <c r="L54" s="684">
        <f>6+38</f>
        <v>44</v>
      </c>
      <c r="M54" s="552">
        <f t="shared" si="1"/>
        <v>0.14666666666666667</v>
      </c>
      <c r="N54" s="1015" t="s">
        <v>1989</v>
      </c>
      <c r="BA54" s="49" t="s">
        <v>426</v>
      </c>
      <c r="BM54" s="389" t="s">
        <v>527</v>
      </c>
    </row>
    <row r="55" spans="1:65" s="49" customFormat="1">
      <c r="A55" s="248" t="s">
        <v>338</v>
      </c>
      <c r="B55" s="248"/>
      <c r="C55" s="243">
        <v>2016</v>
      </c>
      <c r="D55" s="249" t="s">
        <v>864</v>
      </c>
      <c r="E55" s="249" t="s">
        <v>842</v>
      </c>
      <c r="F55" s="250" t="s">
        <v>20</v>
      </c>
      <c r="G55" s="251" t="s">
        <v>7</v>
      </c>
      <c r="H55" s="249" t="s">
        <v>865</v>
      </c>
      <c r="I55" s="249" t="s">
        <v>656</v>
      </c>
      <c r="J55" s="252" t="s">
        <v>112</v>
      </c>
      <c r="K55" s="248">
        <v>100</v>
      </c>
      <c r="L55" s="684">
        <v>235</v>
      </c>
      <c r="M55" s="552">
        <f t="shared" si="1"/>
        <v>2.35</v>
      </c>
      <c r="N55" s="1014"/>
      <c r="BA55" s="49" t="s">
        <v>427</v>
      </c>
      <c r="BM55" s="389" t="s">
        <v>528</v>
      </c>
    </row>
    <row r="56" spans="1:65" s="49" customFormat="1" ht="15">
      <c r="A56" s="248" t="s">
        <v>338</v>
      </c>
      <c r="B56" s="248"/>
      <c r="C56" s="243">
        <v>2016</v>
      </c>
      <c r="D56" s="249" t="s">
        <v>864</v>
      </c>
      <c r="E56" s="249" t="s">
        <v>842</v>
      </c>
      <c r="F56" s="250" t="s">
        <v>20</v>
      </c>
      <c r="G56" s="251" t="s">
        <v>7</v>
      </c>
      <c r="H56" s="249" t="s">
        <v>866</v>
      </c>
      <c r="I56" s="249" t="s">
        <v>656</v>
      </c>
      <c r="J56" s="252" t="s">
        <v>112</v>
      </c>
      <c r="K56" s="248">
        <v>1000</v>
      </c>
      <c r="L56" s="684">
        <v>684</v>
      </c>
      <c r="M56" s="253">
        <f t="shared" si="1"/>
        <v>0.68400000000000005</v>
      </c>
      <c r="N56" s="1015" t="s">
        <v>1989</v>
      </c>
      <c r="BA56" s="49" t="s">
        <v>428</v>
      </c>
      <c r="BM56" s="389" t="s">
        <v>529</v>
      </c>
    </row>
    <row r="57" spans="1:65" s="49" customFormat="1">
      <c r="A57" s="248" t="s">
        <v>338</v>
      </c>
      <c r="B57" s="248"/>
      <c r="C57" s="243">
        <v>2016</v>
      </c>
      <c r="D57" s="249" t="s">
        <v>864</v>
      </c>
      <c r="E57" s="249" t="s">
        <v>842</v>
      </c>
      <c r="F57" s="250" t="s">
        <v>20</v>
      </c>
      <c r="G57" s="251" t="s">
        <v>7</v>
      </c>
      <c r="H57" s="249" t="s">
        <v>867</v>
      </c>
      <c r="I57" s="249" t="s">
        <v>656</v>
      </c>
      <c r="J57" s="252" t="s">
        <v>112</v>
      </c>
      <c r="K57" s="248">
        <v>300</v>
      </c>
      <c r="L57" s="684">
        <f>6+56+3</f>
        <v>65</v>
      </c>
      <c r="M57" s="552">
        <f t="shared" si="1"/>
        <v>0.21666666666666667</v>
      </c>
      <c r="N57" s="1015" t="s">
        <v>1989</v>
      </c>
      <c r="BA57" s="49" t="s">
        <v>429</v>
      </c>
      <c r="BM57" s="389" t="s">
        <v>530</v>
      </c>
    </row>
    <row r="58" spans="1:65" s="49" customFormat="1" ht="33.75">
      <c r="A58" s="248" t="s">
        <v>338</v>
      </c>
      <c r="B58" s="248"/>
      <c r="C58" s="243">
        <v>2016</v>
      </c>
      <c r="D58" s="249" t="s">
        <v>864</v>
      </c>
      <c r="E58" s="249" t="s">
        <v>842</v>
      </c>
      <c r="F58" s="250" t="s">
        <v>20</v>
      </c>
      <c r="G58" s="251" t="s">
        <v>7</v>
      </c>
      <c r="H58" s="249" t="s">
        <v>866</v>
      </c>
      <c r="I58" s="249" t="s">
        <v>652</v>
      </c>
      <c r="J58" s="252" t="s">
        <v>861</v>
      </c>
      <c r="K58" s="248">
        <v>2500</v>
      </c>
      <c r="L58" s="684">
        <v>1284</v>
      </c>
      <c r="M58" s="552">
        <f t="shared" si="1"/>
        <v>0.51359999999999995</v>
      </c>
      <c r="N58" s="1015" t="s">
        <v>1988</v>
      </c>
      <c r="BA58" s="49" t="s">
        <v>430</v>
      </c>
      <c r="BM58" s="389" t="s">
        <v>531</v>
      </c>
    </row>
    <row r="59" spans="1:65" s="49" customFormat="1" ht="33.75">
      <c r="A59" s="248" t="s">
        <v>338</v>
      </c>
      <c r="B59" s="248"/>
      <c r="C59" s="243">
        <v>2016</v>
      </c>
      <c r="D59" s="249" t="s">
        <v>864</v>
      </c>
      <c r="E59" s="249" t="s">
        <v>842</v>
      </c>
      <c r="F59" s="250" t="s">
        <v>20</v>
      </c>
      <c r="G59" s="251" t="s">
        <v>7</v>
      </c>
      <c r="H59" s="249" t="s">
        <v>867</v>
      </c>
      <c r="I59" s="249" t="s">
        <v>757</v>
      </c>
      <c r="J59" s="252" t="s">
        <v>861</v>
      </c>
      <c r="K59" s="248">
        <v>3000</v>
      </c>
      <c r="L59" s="684">
        <f>825+781+3</f>
        <v>1609</v>
      </c>
      <c r="M59" s="253">
        <f t="shared" si="1"/>
        <v>0.53633333333333333</v>
      </c>
      <c r="N59" s="1015" t="s">
        <v>1988</v>
      </c>
      <c r="BA59" s="49" t="s">
        <v>431</v>
      </c>
      <c r="BM59" s="389" t="s">
        <v>532</v>
      </c>
    </row>
    <row r="60" spans="1:65" s="49" customFormat="1" ht="33.75">
      <c r="A60" s="248" t="s">
        <v>338</v>
      </c>
      <c r="B60" s="248"/>
      <c r="C60" s="243">
        <v>2016</v>
      </c>
      <c r="D60" s="249" t="s">
        <v>864</v>
      </c>
      <c r="E60" s="249" t="s">
        <v>842</v>
      </c>
      <c r="F60" s="250" t="s">
        <v>20</v>
      </c>
      <c r="G60" s="251" t="s">
        <v>7</v>
      </c>
      <c r="H60" s="249" t="s">
        <v>867</v>
      </c>
      <c r="I60" s="249" t="s">
        <v>652</v>
      </c>
      <c r="J60" s="252" t="s">
        <v>861</v>
      </c>
      <c r="K60" s="248">
        <v>3000</v>
      </c>
      <c r="L60" s="684">
        <f>825+781+3</f>
        <v>1609</v>
      </c>
      <c r="M60" s="552">
        <f t="shared" si="1"/>
        <v>0.53633333333333333</v>
      </c>
      <c r="N60" s="1015" t="s">
        <v>1988</v>
      </c>
      <c r="BM60" s="389" t="s">
        <v>533</v>
      </c>
    </row>
    <row r="61" spans="1:65" s="49" customFormat="1" ht="22.5">
      <c r="A61" s="248" t="s">
        <v>338</v>
      </c>
      <c r="B61" s="248"/>
      <c r="C61" s="243">
        <v>2016</v>
      </c>
      <c r="D61" s="249" t="s">
        <v>525</v>
      </c>
      <c r="E61" s="249" t="s">
        <v>842</v>
      </c>
      <c r="F61" s="250" t="s">
        <v>20</v>
      </c>
      <c r="G61" s="251" t="s">
        <v>7</v>
      </c>
      <c r="H61" s="249" t="s">
        <v>108</v>
      </c>
      <c r="I61" s="249" t="s">
        <v>656</v>
      </c>
      <c r="J61" s="252" t="s">
        <v>843</v>
      </c>
      <c r="K61" s="248" t="s">
        <v>844</v>
      </c>
      <c r="L61" s="684" t="s">
        <v>844</v>
      </c>
      <c r="M61" s="552" t="s">
        <v>844</v>
      </c>
      <c r="N61" s="1015"/>
      <c r="BM61" s="389" t="s">
        <v>534</v>
      </c>
    </row>
    <row r="62" spans="1:65" s="49" customFormat="1" ht="33.75">
      <c r="A62" s="248" t="s">
        <v>338</v>
      </c>
      <c r="B62" s="248" t="s">
        <v>4</v>
      </c>
      <c r="C62" s="243">
        <v>2016</v>
      </c>
      <c r="D62" s="258" t="s">
        <v>868</v>
      </c>
      <c r="E62" s="249" t="s">
        <v>846</v>
      </c>
      <c r="F62" s="250" t="s">
        <v>20</v>
      </c>
      <c r="G62" s="251" t="s">
        <v>7</v>
      </c>
      <c r="H62" s="249" t="s">
        <v>827</v>
      </c>
      <c r="I62" s="249" t="s">
        <v>757</v>
      </c>
      <c r="J62" s="252" t="s">
        <v>861</v>
      </c>
      <c r="K62" s="248">
        <v>500</v>
      </c>
      <c r="L62" s="684">
        <f>626+82</f>
        <v>708</v>
      </c>
      <c r="M62" s="253">
        <f t="shared" ref="M62:M69" si="2">L62/K62</f>
        <v>1.4159999999999999</v>
      </c>
      <c r="N62" s="1015"/>
      <c r="BA62" s="555" t="s">
        <v>767</v>
      </c>
      <c r="BM62" s="389" t="s">
        <v>1477</v>
      </c>
    </row>
    <row r="63" spans="1:65" s="49" customFormat="1" ht="33.75">
      <c r="A63" s="248" t="s">
        <v>338</v>
      </c>
      <c r="B63" s="248" t="s">
        <v>4</v>
      </c>
      <c r="C63" s="243">
        <v>2016</v>
      </c>
      <c r="D63" s="258" t="s">
        <v>868</v>
      </c>
      <c r="E63" s="249" t="s">
        <v>846</v>
      </c>
      <c r="F63" s="250" t="s">
        <v>20</v>
      </c>
      <c r="G63" s="251" t="s">
        <v>7</v>
      </c>
      <c r="H63" s="249" t="s">
        <v>827</v>
      </c>
      <c r="I63" s="249" t="s">
        <v>652</v>
      </c>
      <c r="J63" s="252" t="s">
        <v>861</v>
      </c>
      <c r="K63" s="248">
        <v>500</v>
      </c>
      <c r="L63" s="684">
        <f>626+82</f>
        <v>708</v>
      </c>
      <c r="M63" s="552">
        <f t="shared" si="2"/>
        <v>1.4159999999999999</v>
      </c>
      <c r="N63" s="1014"/>
      <c r="BA63" s="556" t="s">
        <v>768</v>
      </c>
      <c r="BM63" s="54" t="s">
        <v>535</v>
      </c>
    </row>
    <row r="64" spans="1:65" s="49" customFormat="1" ht="22.5">
      <c r="A64" s="248" t="s">
        <v>338</v>
      </c>
      <c r="B64" s="248" t="s">
        <v>4</v>
      </c>
      <c r="C64" s="243">
        <v>2016</v>
      </c>
      <c r="D64" s="258" t="s">
        <v>868</v>
      </c>
      <c r="E64" s="249" t="s">
        <v>846</v>
      </c>
      <c r="F64" s="250" t="s">
        <v>20</v>
      </c>
      <c r="G64" s="251" t="s">
        <v>7</v>
      </c>
      <c r="H64" s="249" t="s">
        <v>827</v>
      </c>
      <c r="I64" s="249" t="s">
        <v>654</v>
      </c>
      <c r="J64" s="252" t="s">
        <v>112</v>
      </c>
      <c r="K64" s="248">
        <v>50</v>
      </c>
      <c r="L64" s="684">
        <v>28</v>
      </c>
      <c r="M64" s="552">
        <f t="shared" si="2"/>
        <v>0.56000000000000005</v>
      </c>
      <c r="N64" s="1015"/>
      <c r="BA64" s="457" t="s">
        <v>210</v>
      </c>
      <c r="BM64" s="389" t="s">
        <v>536</v>
      </c>
    </row>
    <row r="65" spans="1:65" s="49" customFormat="1" ht="22.5">
      <c r="A65" s="248" t="s">
        <v>338</v>
      </c>
      <c r="B65" s="248" t="s">
        <v>4</v>
      </c>
      <c r="C65" s="243">
        <v>2016</v>
      </c>
      <c r="D65" s="258" t="s">
        <v>868</v>
      </c>
      <c r="E65" s="249" t="s">
        <v>846</v>
      </c>
      <c r="F65" s="250" t="s">
        <v>20</v>
      </c>
      <c r="G65" s="251" t="s">
        <v>7</v>
      </c>
      <c r="H65" s="249" t="s">
        <v>827</v>
      </c>
      <c r="I65" s="249" t="s">
        <v>656</v>
      </c>
      <c r="J65" s="252" t="s">
        <v>112</v>
      </c>
      <c r="K65" s="248">
        <v>50</v>
      </c>
      <c r="L65" s="684">
        <f>39+33</f>
        <v>72</v>
      </c>
      <c r="M65" s="253">
        <f t="shared" si="2"/>
        <v>1.44</v>
      </c>
      <c r="N65" s="1014"/>
      <c r="BA65" s="457" t="s">
        <v>825</v>
      </c>
      <c r="BM65" s="389" t="s">
        <v>537</v>
      </c>
    </row>
    <row r="66" spans="1:65" s="49" customFormat="1" ht="22.5">
      <c r="A66" s="248" t="s">
        <v>338</v>
      </c>
      <c r="B66" s="248" t="s">
        <v>4</v>
      </c>
      <c r="C66" s="243">
        <v>2016</v>
      </c>
      <c r="D66" s="258" t="s">
        <v>868</v>
      </c>
      <c r="E66" s="249" t="s">
        <v>846</v>
      </c>
      <c r="F66" s="250" t="s">
        <v>20</v>
      </c>
      <c r="G66" s="251" t="s">
        <v>7</v>
      </c>
      <c r="H66" s="249" t="s">
        <v>63</v>
      </c>
      <c r="I66" s="249" t="s">
        <v>654</v>
      </c>
      <c r="J66" s="252" t="s">
        <v>112</v>
      </c>
      <c r="K66" s="248">
        <v>50</v>
      </c>
      <c r="L66" s="684">
        <v>18</v>
      </c>
      <c r="M66" s="552">
        <f t="shared" si="2"/>
        <v>0.36</v>
      </c>
      <c r="N66" s="1014"/>
      <c r="BA66" s="457" t="s">
        <v>826</v>
      </c>
      <c r="BM66" s="389" t="s">
        <v>538</v>
      </c>
    </row>
    <row r="67" spans="1:65" s="49" customFormat="1" ht="22.5">
      <c r="A67" s="248" t="s">
        <v>338</v>
      </c>
      <c r="B67" s="248" t="s">
        <v>4</v>
      </c>
      <c r="C67" s="243">
        <v>2016</v>
      </c>
      <c r="D67" s="258" t="s">
        <v>868</v>
      </c>
      <c r="E67" s="249" t="s">
        <v>846</v>
      </c>
      <c r="F67" s="250" t="s">
        <v>20</v>
      </c>
      <c r="G67" s="251" t="s">
        <v>7</v>
      </c>
      <c r="H67" s="249" t="s">
        <v>63</v>
      </c>
      <c r="I67" s="249" t="s">
        <v>656</v>
      </c>
      <c r="J67" s="252" t="s">
        <v>112</v>
      </c>
      <c r="K67" s="248">
        <v>50</v>
      </c>
      <c r="L67" s="684">
        <f>56+20</f>
        <v>76</v>
      </c>
      <c r="M67" s="552">
        <f t="shared" si="2"/>
        <v>1.52</v>
      </c>
      <c r="N67" s="1014"/>
      <c r="BA67" s="457" t="s">
        <v>63</v>
      </c>
      <c r="BM67" s="389" t="s">
        <v>539</v>
      </c>
    </row>
    <row r="68" spans="1:65" s="49" customFormat="1" ht="22.5">
      <c r="A68" s="248" t="s">
        <v>338</v>
      </c>
      <c r="B68" s="248" t="s">
        <v>4</v>
      </c>
      <c r="C68" s="243">
        <v>2016</v>
      </c>
      <c r="D68" s="258" t="s">
        <v>868</v>
      </c>
      <c r="E68" s="249" t="s">
        <v>846</v>
      </c>
      <c r="F68" s="250" t="s">
        <v>20</v>
      </c>
      <c r="G68" s="251" t="s">
        <v>7</v>
      </c>
      <c r="H68" s="249" t="s">
        <v>63</v>
      </c>
      <c r="I68" s="249" t="s">
        <v>757</v>
      </c>
      <c r="J68" s="252" t="s">
        <v>850</v>
      </c>
      <c r="K68" s="248">
        <v>150</v>
      </c>
      <c r="L68" s="684">
        <v>179</v>
      </c>
      <c r="M68" s="253">
        <f t="shared" si="2"/>
        <v>1.1933333333333334</v>
      </c>
      <c r="N68" s="1014"/>
      <c r="BA68" s="457" t="s">
        <v>827</v>
      </c>
      <c r="BM68" s="389" t="s">
        <v>540</v>
      </c>
    </row>
    <row r="69" spans="1:65" s="49" customFormat="1" ht="22.5">
      <c r="A69" s="248" t="s">
        <v>338</v>
      </c>
      <c r="B69" s="248" t="s">
        <v>4</v>
      </c>
      <c r="C69" s="243">
        <v>2016</v>
      </c>
      <c r="D69" s="258" t="s">
        <v>868</v>
      </c>
      <c r="E69" s="249" t="s">
        <v>846</v>
      </c>
      <c r="F69" s="250" t="s">
        <v>20</v>
      </c>
      <c r="G69" s="251" t="s">
        <v>7</v>
      </c>
      <c r="H69" s="249" t="s">
        <v>63</v>
      </c>
      <c r="I69" s="249" t="s">
        <v>652</v>
      </c>
      <c r="J69" s="252" t="s">
        <v>850</v>
      </c>
      <c r="K69" s="248">
        <v>150</v>
      </c>
      <c r="L69" s="684">
        <v>179</v>
      </c>
      <c r="M69" s="552">
        <f t="shared" si="2"/>
        <v>1.1933333333333334</v>
      </c>
      <c r="N69" s="1014"/>
      <c r="BA69" s="556" t="s">
        <v>769</v>
      </c>
      <c r="BM69" s="389" t="s">
        <v>541</v>
      </c>
    </row>
    <row r="70" spans="1:65" s="49" customFormat="1" ht="22.5">
      <c r="A70" s="248" t="s">
        <v>338</v>
      </c>
      <c r="B70" s="248"/>
      <c r="C70" s="243">
        <v>2016</v>
      </c>
      <c r="D70" s="249" t="s">
        <v>869</v>
      </c>
      <c r="E70" s="249" t="s">
        <v>842</v>
      </c>
      <c r="F70" s="250" t="s">
        <v>20</v>
      </c>
      <c r="G70" s="251" t="s">
        <v>7</v>
      </c>
      <c r="H70" s="249" t="s">
        <v>108</v>
      </c>
      <c r="I70" s="249" t="s">
        <v>656</v>
      </c>
      <c r="J70" s="252" t="s">
        <v>843</v>
      </c>
      <c r="K70" s="248" t="s">
        <v>844</v>
      </c>
      <c r="L70" s="684"/>
      <c r="M70" s="552" t="s">
        <v>844</v>
      </c>
      <c r="N70" s="1014" t="s">
        <v>1862</v>
      </c>
      <c r="BA70" s="49" t="s">
        <v>770</v>
      </c>
      <c r="BM70" s="389" t="s">
        <v>542</v>
      </c>
    </row>
    <row r="71" spans="1:65" s="49" customFormat="1" ht="33.75">
      <c r="A71" s="248" t="s">
        <v>338</v>
      </c>
      <c r="B71" s="248"/>
      <c r="C71" s="243">
        <v>2016</v>
      </c>
      <c r="D71" s="249" t="s">
        <v>546</v>
      </c>
      <c r="E71" s="249" t="s">
        <v>846</v>
      </c>
      <c r="F71" s="251" t="s">
        <v>20</v>
      </c>
      <c r="G71" s="251" t="s">
        <v>7</v>
      </c>
      <c r="H71" s="249" t="s">
        <v>827</v>
      </c>
      <c r="I71" s="249" t="s">
        <v>757</v>
      </c>
      <c r="J71" s="252" t="s">
        <v>861</v>
      </c>
      <c r="K71" s="248" t="s">
        <v>292</v>
      </c>
      <c r="L71" s="684">
        <f>996+820</f>
        <v>1816</v>
      </c>
      <c r="M71" s="253" t="s">
        <v>844</v>
      </c>
      <c r="N71" s="1015" t="s">
        <v>1864</v>
      </c>
      <c r="BA71" s="49" t="s">
        <v>771</v>
      </c>
      <c r="BM71" s="389" t="s">
        <v>543</v>
      </c>
    </row>
    <row r="72" spans="1:65" s="49" customFormat="1">
      <c r="A72" s="248" t="s">
        <v>338</v>
      </c>
      <c r="B72" s="248"/>
      <c r="C72" s="243">
        <v>2016</v>
      </c>
      <c r="D72" s="249" t="s">
        <v>546</v>
      </c>
      <c r="E72" s="249" t="s">
        <v>846</v>
      </c>
      <c r="F72" s="251" t="s">
        <v>20</v>
      </c>
      <c r="G72" s="251" t="s">
        <v>7</v>
      </c>
      <c r="H72" s="249" t="s">
        <v>827</v>
      </c>
      <c r="I72" s="249" t="s">
        <v>654</v>
      </c>
      <c r="J72" s="252" t="s">
        <v>112</v>
      </c>
      <c r="K72" s="248" t="s">
        <v>844</v>
      </c>
      <c r="L72" s="684" t="s">
        <v>844</v>
      </c>
      <c r="M72" s="552" t="s">
        <v>844</v>
      </c>
      <c r="N72" s="1015"/>
      <c r="BA72" s="49" t="s">
        <v>772</v>
      </c>
      <c r="BM72" s="389" t="s">
        <v>544</v>
      </c>
    </row>
    <row r="73" spans="1:65" s="49" customFormat="1">
      <c r="A73" s="248" t="s">
        <v>338</v>
      </c>
      <c r="B73" s="248"/>
      <c r="C73" s="243">
        <v>2016</v>
      </c>
      <c r="D73" s="249" t="s">
        <v>546</v>
      </c>
      <c r="E73" s="249" t="s">
        <v>846</v>
      </c>
      <c r="F73" s="251" t="s">
        <v>20</v>
      </c>
      <c r="G73" s="251" t="s">
        <v>7</v>
      </c>
      <c r="H73" s="249" t="s">
        <v>827</v>
      </c>
      <c r="I73" s="249" t="s">
        <v>656</v>
      </c>
      <c r="J73" s="252" t="s">
        <v>112</v>
      </c>
      <c r="K73" s="248" t="s">
        <v>844</v>
      </c>
      <c r="L73" s="684" t="s">
        <v>844</v>
      </c>
      <c r="M73" s="552" t="s">
        <v>844</v>
      </c>
      <c r="N73" s="1015"/>
      <c r="BA73" s="49" t="s">
        <v>773</v>
      </c>
      <c r="BM73" s="389" t="s">
        <v>545</v>
      </c>
    </row>
    <row r="74" spans="1:65" s="49" customFormat="1" ht="33.75">
      <c r="A74" s="248" t="s">
        <v>338</v>
      </c>
      <c r="B74" s="248"/>
      <c r="C74" s="243">
        <v>2016</v>
      </c>
      <c r="D74" s="249" t="s">
        <v>546</v>
      </c>
      <c r="E74" s="249" t="s">
        <v>846</v>
      </c>
      <c r="F74" s="251" t="s">
        <v>20</v>
      </c>
      <c r="G74" s="251" t="s">
        <v>7</v>
      </c>
      <c r="H74" s="249" t="s">
        <v>827</v>
      </c>
      <c r="I74" s="249" t="s">
        <v>652</v>
      </c>
      <c r="J74" s="252" t="s">
        <v>861</v>
      </c>
      <c r="K74" s="248" t="s">
        <v>844</v>
      </c>
      <c r="L74" s="684">
        <f>996+820</f>
        <v>1816</v>
      </c>
      <c r="M74" s="253" t="s">
        <v>844</v>
      </c>
      <c r="N74" s="1015" t="s">
        <v>1864</v>
      </c>
      <c r="BA74" s="49" t="s">
        <v>774</v>
      </c>
      <c r="BM74" s="389" t="s">
        <v>546</v>
      </c>
    </row>
    <row r="75" spans="1:65" s="49" customFormat="1" ht="33.75">
      <c r="A75" s="248" t="s">
        <v>338</v>
      </c>
      <c r="B75" s="248"/>
      <c r="C75" s="243">
        <v>2016</v>
      </c>
      <c r="D75" s="249" t="s">
        <v>546</v>
      </c>
      <c r="E75" s="249" t="s">
        <v>846</v>
      </c>
      <c r="F75" s="251" t="s">
        <v>18</v>
      </c>
      <c r="G75" s="251" t="s">
        <v>7</v>
      </c>
      <c r="H75" s="249" t="s">
        <v>860</v>
      </c>
      <c r="I75" s="249" t="s">
        <v>757</v>
      </c>
      <c r="J75" s="252" t="s">
        <v>861</v>
      </c>
      <c r="K75" s="248">
        <v>600</v>
      </c>
      <c r="L75" s="684">
        <f>767+121+171</f>
        <v>1059</v>
      </c>
      <c r="M75" s="552">
        <f t="shared" ref="M75:M82" si="3">L75/K75</f>
        <v>1.7649999999999999</v>
      </c>
      <c r="N75" s="1015"/>
      <c r="BA75" s="49" t="s">
        <v>775</v>
      </c>
      <c r="BM75" s="389" t="s">
        <v>547</v>
      </c>
    </row>
    <row r="76" spans="1:65" s="49" customFormat="1">
      <c r="A76" s="248" t="s">
        <v>338</v>
      </c>
      <c r="B76" s="248"/>
      <c r="C76" s="243">
        <v>2016</v>
      </c>
      <c r="D76" s="249" t="s">
        <v>546</v>
      </c>
      <c r="E76" s="249" t="s">
        <v>846</v>
      </c>
      <c r="F76" s="251" t="s">
        <v>18</v>
      </c>
      <c r="G76" s="251" t="s">
        <v>7</v>
      </c>
      <c r="H76" s="249" t="s">
        <v>860</v>
      </c>
      <c r="I76" s="249" t="s">
        <v>654</v>
      </c>
      <c r="J76" s="252" t="s">
        <v>112</v>
      </c>
      <c r="K76" s="248">
        <v>150</v>
      </c>
      <c r="L76" s="684">
        <f>376+76+20</f>
        <v>472</v>
      </c>
      <c r="M76" s="552">
        <f t="shared" si="3"/>
        <v>3.1466666666666665</v>
      </c>
      <c r="N76" s="1015"/>
      <c r="BA76" s="49" t="s">
        <v>776</v>
      </c>
      <c r="BM76" s="389" t="s">
        <v>548</v>
      </c>
    </row>
    <row r="77" spans="1:65" s="49" customFormat="1" ht="15">
      <c r="A77" s="248" t="s">
        <v>338</v>
      </c>
      <c r="B77" s="248"/>
      <c r="C77" s="243">
        <v>2016</v>
      </c>
      <c r="D77" s="249" t="s">
        <v>546</v>
      </c>
      <c r="E77" s="249" t="s">
        <v>846</v>
      </c>
      <c r="F77" s="251" t="s">
        <v>18</v>
      </c>
      <c r="G77" s="251" t="s">
        <v>7</v>
      </c>
      <c r="H77" s="249" t="s">
        <v>860</v>
      </c>
      <c r="I77" s="249" t="s">
        <v>656</v>
      </c>
      <c r="J77" s="252" t="s">
        <v>112</v>
      </c>
      <c r="K77" s="248">
        <v>150</v>
      </c>
      <c r="L77" s="684">
        <f>590+121+133</f>
        <v>844</v>
      </c>
      <c r="M77" s="253">
        <f t="shared" si="3"/>
        <v>5.6266666666666669</v>
      </c>
      <c r="N77" s="1015"/>
      <c r="BA77" s="49" t="s">
        <v>777</v>
      </c>
      <c r="BM77" s="389" t="s">
        <v>549</v>
      </c>
    </row>
    <row r="78" spans="1:65" s="49" customFormat="1" ht="33.75">
      <c r="A78" s="248" t="s">
        <v>338</v>
      </c>
      <c r="B78" s="248"/>
      <c r="C78" s="243">
        <v>2016</v>
      </c>
      <c r="D78" s="249" t="s">
        <v>546</v>
      </c>
      <c r="E78" s="249" t="s">
        <v>846</v>
      </c>
      <c r="F78" s="251" t="s">
        <v>18</v>
      </c>
      <c r="G78" s="251" t="s">
        <v>7</v>
      </c>
      <c r="H78" s="249" t="s">
        <v>860</v>
      </c>
      <c r="I78" s="249" t="s">
        <v>652</v>
      </c>
      <c r="J78" s="252" t="s">
        <v>861</v>
      </c>
      <c r="K78" s="248">
        <v>600</v>
      </c>
      <c r="L78" s="684">
        <f>767+121+171</f>
        <v>1059</v>
      </c>
      <c r="M78" s="552">
        <f t="shared" si="3"/>
        <v>1.7649999999999999</v>
      </c>
      <c r="N78" s="1015"/>
      <c r="BA78" s="49" t="s">
        <v>778</v>
      </c>
      <c r="BM78" s="389" t="s">
        <v>550</v>
      </c>
    </row>
    <row r="79" spans="1:65" s="49" customFormat="1" ht="15">
      <c r="A79" s="248" t="s">
        <v>338</v>
      </c>
      <c r="B79" s="248"/>
      <c r="C79" s="243">
        <v>2016</v>
      </c>
      <c r="D79" s="249" t="s">
        <v>546</v>
      </c>
      <c r="E79" s="249" t="s">
        <v>846</v>
      </c>
      <c r="F79" s="250" t="s">
        <v>20</v>
      </c>
      <c r="G79" s="251" t="s">
        <v>7</v>
      </c>
      <c r="H79" s="249" t="s">
        <v>867</v>
      </c>
      <c r="I79" s="249" t="s">
        <v>654</v>
      </c>
      <c r="J79" s="252" t="s">
        <v>112</v>
      </c>
      <c r="K79" s="248">
        <v>100</v>
      </c>
      <c r="L79" s="684">
        <v>0</v>
      </c>
      <c r="M79" s="552">
        <f t="shared" si="3"/>
        <v>0</v>
      </c>
      <c r="N79" s="1014" t="s">
        <v>1822</v>
      </c>
      <c r="BA79" s="556" t="s">
        <v>821</v>
      </c>
      <c r="BM79" s="54" t="s">
        <v>551</v>
      </c>
    </row>
    <row r="80" spans="1:65" s="49" customFormat="1" ht="15">
      <c r="A80" s="248" t="s">
        <v>338</v>
      </c>
      <c r="B80" s="248"/>
      <c r="C80" s="243">
        <v>2016</v>
      </c>
      <c r="D80" s="249" t="s">
        <v>546</v>
      </c>
      <c r="E80" s="249" t="s">
        <v>846</v>
      </c>
      <c r="F80" s="250" t="s">
        <v>20</v>
      </c>
      <c r="G80" s="251" t="s">
        <v>7</v>
      </c>
      <c r="H80" s="249" t="s">
        <v>867</v>
      </c>
      <c r="I80" s="249" t="s">
        <v>656</v>
      </c>
      <c r="J80" s="252" t="s">
        <v>112</v>
      </c>
      <c r="K80" s="248">
        <v>100</v>
      </c>
      <c r="L80" s="684">
        <f>64+29</f>
        <v>93</v>
      </c>
      <c r="M80" s="253">
        <f t="shared" si="3"/>
        <v>0.93</v>
      </c>
      <c r="N80" s="1014" t="s">
        <v>1822</v>
      </c>
      <c r="BA80" s="49" t="s">
        <v>818</v>
      </c>
      <c r="BM80" s="389" t="s">
        <v>552</v>
      </c>
    </row>
    <row r="81" spans="1:65" s="49" customFormat="1" ht="33.75">
      <c r="A81" s="248" t="s">
        <v>338</v>
      </c>
      <c r="B81" s="248"/>
      <c r="C81" s="243">
        <v>2016</v>
      </c>
      <c r="D81" s="249" t="s">
        <v>546</v>
      </c>
      <c r="E81" s="249" t="s">
        <v>846</v>
      </c>
      <c r="F81" s="250" t="s">
        <v>20</v>
      </c>
      <c r="G81" s="251" t="s">
        <v>7</v>
      </c>
      <c r="H81" s="249" t="s">
        <v>867</v>
      </c>
      <c r="I81" s="249" t="s">
        <v>757</v>
      </c>
      <c r="J81" s="252" t="s">
        <v>861</v>
      </c>
      <c r="K81" s="248">
        <v>200</v>
      </c>
      <c r="L81" s="684">
        <f>485+40</f>
        <v>525</v>
      </c>
      <c r="M81" s="552">
        <f t="shared" si="3"/>
        <v>2.625</v>
      </c>
      <c r="N81" s="1014"/>
      <c r="BA81" s="49" t="s">
        <v>819</v>
      </c>
      <c r="BM81" s="389" t="s">
        <v>553</v>
      </c>
    </row>
    <row r="82" spans="1:65" s="49" customFormat="1" ht="33.75">
      <c r="A82" s="248" t="s">
        <v>338</v>
      </c>
      <c r="B82" s="248"/>
      <c r="C82" s="243">
        <v>2016</v>
      </c>
      <c r="D82" s="249" t="s">
        <v>546</v>
      </c>
      <c r="E82" s="249" t="s">
        <v>846</v>
      </c>
      <c r="F82" s="250" t="s">
        <v>20</v>
      </c>
      <c r="G82" s="251" t="s">
        <v>7</v>
      </c>
      <c r="H82" s="249" t="s">
        <v>867</v>
      </c>
      <c r="I82" s="249" t="s">
        <v>652</v>
      </c>
      <c r="J82" s="252" t="s">
        <v>861</v>
      </c>
      <c r="K82" s="248">
        <v>200</v>
      </c>
      <c r="L82" s="684">
        <f>485+40</f>
        <v>525</v>
      </c>
      <c r="M82" s="552">
        <f t="shared" si="3"/>
        <v>2.625</v>
      </c>
      <c r="N82" s="1014"/>
      <c r="BA82" s="49" t="s">
        <v>820</v>
      </c>
      <c r="BM82" s="389" t="s">
        <v>554</v>
      </c>
    </row>
    <row r="83" spans="1:65" s="49" customFormat="1" ht="15">
      <c r="A83" s="248" t="s">
        <v>338</v>
      </c>
      <c r="B83" s="248"/>
      <c r="C83" s="243">
        <v>2016</v>
      </c>
      <c r="D83" s="249" t="s">
        <v>870</v>
      </c>
      <c r="E83" s="249" t="s">
        <v>842</v>
      </c>
      <c r="F83" s="250" t="s">
        <v>20</v>
      </c>
      <c r="G83" s="251" t="s">
        <v>7</v>
      </c>
      <c r="H83" s="478" t="s">
        <v>871</v>
      </c>
      <c r="I83" s="249" t="s">
        <v>654</v>
      </c>
      <c r="J83" s="252" t="s">
        <v>112</v>
      </c>
      <c r="K83" s="248">
        <v>0</v>
      </c>
      <c r="L83" s="684">
        <v>1</v>
      </c>
      <c r="M83" s="253" t="s">
        <v>844</v>
      </c>
      <c r="N83" s="1015" t="s">
        <v>1864</v>
      </c>
      <c r="BA83" s="556" t="s">
        <v>1478</v>
      </c>
      <c r="BM83" s="389" t="s">
        <v>555</v>
      </c>
    </row>
    <row r="84" spans="1:65" s="49" customFormat="1">
      <c r="A84" s="248" t="s">
        <v>338</v>
      </c>
      <c r="B84" s="248"/>
      <c r="C84" s="243">
        <v>2016</v>
      </c>
      <c r="D84" s="249" t="s">
        <v>870</v>
      </c>
      <c r="E84" s="249" t="s">
        <v>842</v>
      </c>
      <c r="F84" s="250" t="s">
        <v>20</v>
      </c>
      <c r="G84" s="251" t="s">
        <v>7</v>
      </c>
      <c r="H84" s="478" t="s">
        <v>871</v>
      </c>
      <c r="I84" s="249" t="s">
        <v>656</v>
      </c>
      <c r="J84" s="252" t="s">
        <v>112</v>
      </c>
      <c r="K84" s="248">
        <v>0</v>
      </c>
      <c r="L84" s="684">
        <v>7</v>
      </c>
      <c r="M84" s="552" t="s">
        <v>844</v>
      </c>
      <c r="N84" s="1015" t="s">
        <v>1864</v>
      </c>
      <c r="BA84" s="49" t="s">
        <v>780</v>
      </c>
      <c r="BM84" s="389" t="s">
        <v>100</v>
      </c>
    </row>
    <row r="85" spans="1:65" s="49" customFormat="1">
      <c r="A85" s="248" t="s">
        <v>338</v>
      </c>
      <c r="B85" s="248"/>
      <c r="C85" s="243">
        <v>2016</v>
      </c>
      <c r="D85" s="249" t="s">
        <v>870</v>
      </c>
      <c r="E85" s="249" t="s">
        <v>842</v>
      </c>
      <c r="F85" s="250" t="s">
        <v>20</v>
      </c>
      <c r="G85" s="251" t="s">
        <v>7</v>
      </c>
      <c r="H85" s="478" t="s">
        <v>871</v>
      </c>
      <c r="I85" s="249" t="s">
        <v>757</v>
      </c>
      <c r="J85" s="252" t="s">
        <v>872</v>
      </c>
      <c r="K85" s="248">
        <v>100</v>
      </c>
      <c r="L85" s="684">
        <f>428+428</f>
        <v>856</v>
      </c>
      <c r="M85" s="552">
        <f t="shared" ref="M85:M94" si="4">L85/K85</f>
        <v>8.56</v>
      </c>
      <c r="N85" s="1015"/>
      <c r="BA85" s="49" t="s">
        <v>781</v>
      </c>
      <c r="BM85" s="389" t="s">
        <v>1479</v>
      </c>
    </row>
    <row r="86" spans="1:65" s="49" customFormat="1" ht="15">
      <c r="A86" s="248" t="s">
        <v>338</v>
      </c>
      <c r="B86" s="248"/>
      <c r="C86" s="243">
        <v>2016</v>
      </c>
      <c r="D86" s="249" t="s">
        <v>870</v>
      </c>
      <c r="E86" s="249" t="s">
        <v>842</v>
      </c>
      <c r="F86" s="250" t="s">
        <v>20</v>
      </c>
      <c r="G86" s="251" t="s">
        <v>7</v>
      </c>
      <c r="H86" s="478" t="s">
        <v>871</v>
      </c>
      <c r="I86" s="249" t="s">
        <v>652</v>
      </c>
      <c r="J86" s="252" t="s">
        <v>872</v>
      </c>
      <c r="K86" s="248">
        <v>100</v>
      </c>
      <c r="L86" s="684">
        <f>428+428</f>
        <v>856</v>
      </c>
      <c r="M86" s="253">
        <f t="shared" si="4"/>
        <v>8.56</v>
      </c>
      <c r="N86" s="1015"/>
      <c r="BA86" s="49" t="s">
        <v>782</v>
      </c>
      <c r="BM86" s="389" t="s">
        <v>556</v>
      </c>
    </row>
    <row r="87" spans="1:65" s="49" customFormat="1">
      <c r="A87" s="248" t="s">
        <v>338</v>
      </c>
      <c r="B87" s="248"/>
      <c r="C87" s="243">
        <v>2016</v>
      </c>
      <c r="D87" s="249" t="s">
        <v>873</v>
      </c>
      <c r="E87" s="249" t="s">
        <v>842</v>
      </c>
      <c r="F87" s="250" t="s">
        <v>20</v>
      </c>
      <c r="G87" s="251" t="s">
        <v>7</v>
      </c>
      <c r="H87" s="249" t="s">
        <v>874</v>
      </c>
      <c r="I87" s="249" t="s">
        <v>654</v>
      </c>
      <c r="J87" s="252" t="s">
        <v>112</v>
      </c>
      <c r="K87" s="248">
        <v>100</v>
      </c>
      <c r="L87" s="686">
        <v>10</v>
      </c>
      <c r="M87" s="552">
        <f t="shared" si="4"/>
        <v>0.1</v>
      </c>
      <c r="N87" s="1014"/>
      <c r="BA87" s="49" t="s">
        <v>783</v>
      </c>
      <c r="BM87" s="389" t="s">
        <v>557</v>
      </c>
    </row>
    <row r="88" spans="1:65" s="49" customFormat="1">
      <c r="A88" s="248" t="s">
        <v>338</v>
      </c>
      <c r="B88" s="248"/>
      <c r="C88" s="243">
        <v>2016</v>
      </c>
      <c r="D88" s="249" t="s">
        <v>873</v>
      </c>
      <c r="E88" s="249" t="s">
        <v>842</v>
      </c>
      <c r="F88" s="250" t="s">
        <v>20</v>
      </c>
      <c r="G88" s="251" t="s">
        <v>7</v>
      </c>
      <c r="H88" s="249" t="s">
        <v>63</v>
      </c>
      <c r="I88" s="249" t="s">
        <v>654</v>
      </c>
      <c r="J88" s="252" t="s">
        <v>112</v>
      </c>
      <c r="K88" s="248">
        <v>100</v>
      </c>
      <c r="L88" s="684">
        <f>27+85</f>
        <v>112</v>
      </c>
      <c r="M88" s="552">
        <f t="shared" si="4"/>
        <v>1.1200000000000001</v>
      </c>
      <c r="N88" s="1014"/>
      <c r="BA88" s="49" t="s">
        <v>81</v>
      </c>
      <c r="BM88" s="389" t="s">
        <v>558</v>
      </c>
    </row>
    <row r="89" spans="1:65" s="49" customFormat="1" ht="15">
      <c r="A89" s="248" t="s">
        <v>338</v>
      </c>
      <c r="B89" s="248"/>
      <c r="C89" s="243">
        <v>2016</v>
      </c>
      <c r="D89" s="249" t="s">
        <v>873</v>
      </c>
      <c r="E89" s="249" t="s">
        <v>842</v>
      </c>
      <c r="F89" s="250" t="s">
        <v>20</v>
      </c>
      <c r="G89" s="251" t="s">
        <v>7</v>
      </c>
      <c r="H89" s="249" t="s">
        <v>874</v>
      </c>
      <c r="I89" s="249" t="s">
        <v>656</v>
      </c>
      <c r="J89" s="252" t="s">
        <v>112</v>
      </c>
      <c r="K89" s="248">
        <v>100</v>
      </c>
      <c r="L89" s="684">
        <v>10</v>
      </c>
      <c r="M89" s="253">
        <f t="shared" si="4"/>
        <v>0.1</v>
      </c>
      <c r="N89" s="1014"/>
      <c r="BA89" s="49" t="s">
        <v>784</v>
      </c>
      <c r="BM89" s="389" t="s">
        <v>559</v>
      </c>
    </row>
    <row r="90" spans="1:65" s="49" customFormat="1">
      <c r="A90" s="248" t="s">
        <v>338</v>
      </c>
      <c r="B90" s="248"/>
      <c r="C90" s="243">
        <v>2016</v>
      </c>
      <c r="D90" s="249" t="s">
        <v>873</v>
      </c>
      <c r="E90" s="249" t="s">
        <v>842</v>
      </c>
      <c r="F90" s="250" t="s">
        <v>20</v>
      </c>
      <c r="G90" s="251" t="s">
        <v>7</v>
      </c>
      <c r="H90" s="249" t="s">
        <v>63</v>
      </c>
      <c r="I90" s="249" t="s">
        <v>656</v>
      </c>
      <c r="J90" s="252" t="s">
        <v>112</v>
      </c>
      <c r="K90" s="248">
        <v>100</v>
      </c>
      <c r="L90" s="684">
        <f>27+181</f>
        <v>208</v>
      </c>
      <c r="M90" s="552">
        <f t="shared" si="4"/>
        <v>2.08</v>
      </c>
      <c r="N90" s="1014"/>
      <c r="BA90" s="49" t="s">
        <v>785</v>
      </c>
      <c r="BM90" s="389" t="s">
        <v>560</v>
      </c>
    </row>
    <row r="91" spans="1:65" s="49" customFormat="1" ht="22.5">
      <c r="A91" s="248" t="s">
        <v>338</v>
      </c>
      <c r="B91" s="248"/>
      <c r="C91" s="243">
        <v>2016</v>
      </c>
      <c r="D91" s="249" t="s">
        <v>873</v>
      </c>
      <c r="E91" s="249" t="s">
        <v>842</v>
      </c>
      <c r="F91" s="250" t="s">
        <v>20</v>
      </c>
      <c r="G91" s="251" t="s">
        <v>7</v>
      </c>
      <c r="H91" s="249" t="s">
        <v>874</v>
      </c>
      <c r="I91" s="249" t="s">
        <v>757</v>
      </c>
      <c r="J91" s="252" t="s">
        <v>847</v>
      </c>
      <c r="K91" s="248">
        <v>1500</v>
      </c>
      <c r="L91" s="684">
        <f>1839+10</f>
        <v>1849</v>
      </c>
      <c r="M91" s="552">
        <f t="shared" si="4"/>
        <v>1.2326666666666666</v>
      </c>
      <c r="N91" s="1014"/>
      <c r="BA91" s="49" t="s">
        <v>786</v>
      </c>
      <c r="BM91" s="54" t="s">
        <v>561</v>
      </c>
    </row>
    <row r="92" spans="1:65" s="49" customFormat="1" ht="22.5">
      <c r="A92" s="248" t="s">
        <v>338</v>
      </c>
      <c r="B92" s="248"/>
      <c r="C92" s="243">
        <v>2016</v>
      </c>
      <c r="D92" s="249" t="s">
        <v>873</v>
      </c>
      <c r="E92" s="249" t="s">
        <v>842</v>
      </c>
      <c r="F92" s="250" t="s">
        <v>20</v>
      </c>
      <c r="G92" s="251" t="s">
        <v>7</v>
      </c>
      <c r="H92" s="249" t="s">
        <v>874</v>
      </c>
      <c r="I92" s="249" t="s">
        <v>652</v>
      </c>
      <c r="J92" s="252" t="s">
        <v>847</v>
      </c>
      <c r="K92" s="248">
        <v>1500</v>
      </c>
      <c r="L92" s="684">
        <f>1839+10</f>
        <v>1849</v>
      </c>
      <c r="M92" s="253">
        <f t="shared" si="4"/>
        <v>1.2326666666666666</v>
      </c>
      <c r="N92" s="1014"/>
      <c r="BA92" s="49" t="s">
        <v>787</v>
      </c>
      <c r="BM92" s="389" t="s">
        <v>562</v>
      </c>
    </row>
    <row r="93" spans="1:65" s="49" customFormat="1" ht="33.75">
      <c r="A93" s="248" t="s">
        <v>338</v>
      </c>
      <c r="B93" s="248"/>
      <c r="C93" s="243">
        <v>2016</v>
      </c>
      <c r="D93" s="249" t="s">
        <v>873</v>
      </c>
      <c r="E93" s="249" t="s">
        <v>842</v>
      </c>
      <c r="F93" s="250" t="s">
        <v>20</v>
      </c>
      <c r="G93" s="251" t="s">
        <v>7</v>
      </c>
      <c r="H93" s="249" t="s">
        <v>63</v>
      </c>
      <c r="I93" s="249" t="s">
        <v>757</v>
      </c>
      <c r="J93" s="252" t="s">
        <v>861</v>
      </c>
      <c r="K93" s="248">
        <v>1500</v>
      </c>
      <c r="L93" s="684">
        <f>1740+791</f>
        <v>2531</v>
      </c>
      <c r="M93" s="552">
        <f t="shared" si="4"/>
        <v>1.6873333333333334</v>
      </c>
      <c r="N93" s="1014"/>
      <c r="BA93" s="49" t="s">
        <v>788</v>
      </c>
      <c r="BM93" s="389" t="s">
        <v>563</v>
      </c>
    </row>
    <row r="94" spans="1:65" s="49" customFormat="1" ht="33.75">
      <c r="A94" s="248" t="s">
        <v>338</v>
      </c>
      <c r="B94" s="248"/>
      <c r="C94" s="243">
        <v>2016</v>
      </c>
      <c r="D94" s="249" t="s">
        <v>873</v>
      </c>
      <c r="E94" s="249" t="s">
        <v>842</v>
      </c>
      <c r="F94" s="250" t="s">
        <v>20</v>
      </c>
      <c r="G94" s="251" t="s">
        <v>7</v>
      </c>
      <c r="H94" s="249" t="s">
        <v>63</v>
      </c>
      <c r="I94" s="249" t="s">
        <v>652</v>
      </c>
      <c r="J94" s="252" t="s">
        <v>861</v>
      </c>
      <c r="K94" s="248">
        <v>1500</v>
      </c>
      <c r="L94" s="684">
        <f>1740+791</f>
        <v>2531</v>
      </c>
      <c r="M94" s="552">
        <f t="shared" si="4"/>
        <v>1.6873333333333334</v>
      </c>
      <c r="N94" s="1014"/>
      <c r="BA94" s="49" t="s">
        <v>789</v>
      </c>
      <c r="BM94" s="389" t="s">
        <v>564</v>
      </c>
    </row>
    <row r="95" spans="1:65" s="49" customFormat="1" ht="15">
      <c r="A95" s="248" t="s">
        <v>338</v>
      </c>
      <c r="B95" s="248"/>
      <c r="C95" s="243">
        <v>2016</v>
      </c>
      <c r="D95" s="249" t="s">
        <v>875</v>
      </c>
      <c r="E95" s="249" t="s">
        <v>846</v>
      </c>
      <c r="F95" s="250" t="s">
        <v>20</v>
      </c>
      <c r="G95" s="251" t="s">
        <v>7</v>
      </c>
      <c r="H95" s="249" t="s">
        <v>827</v>
      </c>
      <c r="I95" s="249" t="s">
        <v>654</v>
      </c>
      <c r="J95" s="252" t="s">
        <v>112</v>
      </c>
      <c r="K95" s="248">
        <v>0</v>
      </c>
      <c r="L95" s="685">
        <f>9+105</f>
        <v>114</v>
      </c>
      <c r="M95" s="253" t="s">
        <v>844</v>
      </c>
      <c r="N95" s="1015" t="s">
        <v>1818</v>
      </c>
      <c r="BA95" s="49" t="s">
        <v>790</v>
      </c>
      <c r="BM95" s="389" t="s">
        <v>565</v>
      </c>
    </row>
    <row r="96" spans="1:65" s="49" customFormat="1">
      <c r="A96" s="248" t="s">
        <v>338</v>
      </c>
      <c r="B96" s="248"/>
      <c r="C96" s="243">
        <v>2016</v>
      </c>
      <c r="D96" s="249" t="s">
        <v>875</v>
      </c>
      <c r="E96" s="249" t="s">
        <v>842</v>
      </c>
      <c r="F96" s="250" t="s">
        <v>20</v>
      </c>
      <c r="G96" s="251" t="s">
        <v>7</v>
      </c>
      <c r="H96" s="249" t="s">
        <v>63</v>
      </c>
      <c r="I96" s="249" t="s">
        <v>654</v>
      </c>
      <c r="J96" s="252" t="s">
        <v>112</v>
      </c>
      <c r="K96" s="248">
        <v>400</v>
      </c>
      <c r="L96" s="684">
        <f>23+292</f>
        <v>315</v>
      </c>
      <c r="M96" s="552">
        <f>L96/K96</f>
        <v>0.78749999999999998</v>
      </c>
      <c r="N96" s="1015"/>
      <c r="BA96" s="49" t="s">
        <v>791</v>
      </c>
      <c r="BM96" s="389" t="s">
        <v>566</v>
      </c>
    </row>
    <row r="97" spans="1:65" s="49" customFormat="1">
      <c r="A97" s="248" t="s">
        <v>338</v>
      </c>
      <c r="B97" s="248"/>
      <c r="C97" s="243">
        <v>2016</v>
      </c>
      <c r="D97" s="249" t="s">
        <v>875</v>
      </c>
      <c r="E97" s="249" t="s">
        <v>846</v>
      </c>
      <c r="F97" s="250" t="s">
        <v>20</v>
      </c>
      <c r="G97" s="251" t="s">
        <v>7</v>
      </c>
      <c r="H97" s="249" t="s">
        <v>827</v>
      </c>
      <c r="I97" s="249" t="s">
        <v>656</v>
      </c>
      <c r="J97" s="252" t="s">
        <v>112</v>
      </c>
      <c r="K97" s="248">
        <v>0</v>
      </c>
      <c r="L97" s="684">
        <f>31+102</f>
        <v>133</v>
      </c>
      <c r="M97" s="552" t="s">
        <v>844</v>
      </c>
      <c r="N97" s="1015" t="s">
        <v>1818</v>
      </c>
      <c r="BA97" s="49" t="s">
        <v>792</v>
      </c>
      <c r="BM97" s="389" t="s">
        <v>1480</v>
      </c>
    </row>
    <row r="98" spans="1:65" s="49" customFormat="1" ht="15">
      <c r="A98" s="248" t="s">
        <v>338</v>
      </c>
      <c r="B98" s="248"/>
      <c r="C98" s="243">
        <v>2016</v>
      </c>
      <c r="D98" s="249" t="s">
        <v>875</v>
      </c>
      <c r="E98" s="249" t="s">
        <v>842</v>
      </c>
      <c r="F98" s="250" t="s">
        <v>20</v>
      </c>
      <c r="G98" s="251" t="s">
        <v>7</v>
      </c>
      <c r="H98" s="249" t="s">
        <v>63</v>
      </c>
      <c r="I98" s="249" t="s">
        <v>656</v>
      </c>
      <c r="J98" s="252" t="s">
        <v>112</v>
      </c>
      <c r="K98" s="248">
        <v>400</v>
      </c>
      <c r="L98" s="684">
        <f>23+640+136</f>
        <v>799</v>
      </c>
      <c r="M98" s="253">
        <f t="shared" ref="M98:M109" si="5">L98/K98</f>
        <v>1.9975000000000001</v>
      </c>
      <c r="N98" s="1015"/>
      <c r="BA98" s="49" t="s">
        <v>793</v>
      </c>
      <c r="BM98" s="389" t="s">
        <v>567</v>
      </c>
    </row>
    <row r="99" spans="1:65" s="49" customFormat="1" ht="33.75">
      <c r="A99" s="248" t="s">
        <v>338</v>
      </c>
      <c r="B99" s="248"/>
      <c r="C99" s="243">
        <v>2016</v>
      </c>
      <c r="D99" s="249" t="s">
        <v>875</v>
      </c>
      <c r="E99" s="249" t="s">
        <v>846</v>
      </c>
      <c r="F99" s="250" t="s">
        <v>20</v>
      </c>
      <c r="G99" s="251" t="s">
        <v>7</v>
      </c>
      <c r="H99" s="249" t="s">
        <v>827</v>
      </c>
      <c r="I99" s="249" t="s">
        <v>757</v>
      </c>
      <c r="J99" s="252" t="s">
        <v>861</v>
      </c>
      <c r="K99" s="248">
        <v>400</v>
      </c>
      <c r="L99" s="684">
        <f>960+266</f>
        <v>1226</v>
      </c>
      <c r="M99" s="552">
        <f t="shared" si="5"/>
        <v>3.0649999999999999</v>
      </c>
      <c r="N99" s="1014"/>
      <c r="BA99" s="49" t="s">
        <v>794</v>
      </c>
      <c r="BM99" s="389" t="s">
        <v>96</v>
      </c>
    </row>
    <row r="100" spans="1:65" s="49" customFormat="1" ht="33.75">
      <c r="A100" s="248" t="s">
        <v>338</v>
      </c>
      <c r="B100" s="248"/>
      <c r="C100" s="243">
        <v>2016</v>
      </c>
      <c r="D100" s="249" t="s">
        <v>875</v>
      </c>
      <c r="E100" s="249" t="s">
        <v>846</v>
      </c>
      <c r="F100" s="250" t="s">
        <v>20</v>
      </c>
      <c r="G100" s="251" t="s">
        <v>7</v>
      </c>
      <c r="H100" s="249" t="s">
        <v>827</v>
      </c>
      <c r="I100" s="249" t="s">
        <v>652</v>
      </c>
      <c r="J100" s="252" t="s">
        <v>861</v>
      </c>
      <c r="K100" s="248">
        <v>400</v>
      </c>
      <c r="L100" s="684">
        <f>960+266</f>
        <v>1226</v>
      </c>
      <c r="M100" s="552">
        <f t="shared" si="5"/>
        <v>3.0649999999999999</v>
      </c>
      <c r="N100" s="1014"/>
      <c r="BA100" s="49" t="s">
        <v>795</v>
      </c>
      <c r="BM100" s="389" t="s">
        <v>568</v>
      </c>
    </row>
    <row r="101" spans="1:65" s="49" customFormat="1" ht="33.75">
      <c r="A101" s="248" t="s">
        <v>338</v>
      </c>
      <c r="B101" s="248"/>
      <c r="C101" s="243">
        <v>2016</v>
      </c>
      <c r="D101" s="249" t="s">
        <v>875</v>
      </c>
      <c r="E101" s="249" t="s">
        <v>842</v>
      </c>
      <c r="F101" s="250" t="s">
        <v>20</v>
      </c>
      <c r="G101" s="251" t="s">
        <v>7</v>
      </c>
      <c r="H101" s="249" t="s">
        <v>63</v>
      </c>
      <c r="I101" s="249" t="s">
        <v>757</v>
      </c>
      <c r="J101" s="252" t="s">
        <v>861</v>
      </c>
      <c r="K101" s="248">
        <v>1000</v>
      </c>
      <c r="L101" s="684">
        <f>71+962+141</f>
        <v>1174</v>
      </c>
      <c r="M101" s="253">
        <f t="shared" si="5"/>
        <v>1.1739999999999999</v>
      </c>
      <c r="N101" s="1014"/>
      <c r="BA101" s="49" t="s">
        <v>796</v>
      </c>
      <c r="BM101" s="389" t="s">
        <v>569</v>
      </c>
    </row>
    <row r="102" spans="1:65" s="49" customFormat="1" ht="33.75">
      <c r="A102" s="248" t="s">
        <v>338</v>
      </c>
      <c r="B102" s="248"/>
      <c r="C102" s="243">
        <v>2016</v>
      </c>
      <c r="D102" s="249" t="s">
        <v>875</v>
      </c>
      <c r="E102" s="249" t="s">
        <v>842</v>
      </c>
      <c r="F102" s="250" t="s">
        <v>20</v>
      </c>
      <c r="G102" s="251" t="s">
        <v>7</v>
      </c>
      <c r="H102" s="249" t="s">
        <v>63</v>
      </c>
      <c r="I102" s="249" t="s">
        <v>652</v>
      </c>
      <c r="J102" s="252" t="s">
        <v>861</v>
      </c>
      <c r="K102" s="248">
        <v>1000</v>
      </c>
      <c r="L102" s="684">
        <f>71+962+141</f>
        <v>1174</v>
      </c>
      <c r="M102" s="552">
        <f t="shared" si="5"/>
        <v>1.1739999999999999</v>
      </c>
      <c r="N102" s="1014"/>
      <c r="BA102" s="49" t="s">
        <v>797</v>
      </c>
      <c r="BM102" s="389" t="s">
        <v>570</v>
      </c>
    </row>
    <row r="103" spans="1:65" s="49" customFormat="1" ht="15">
      <c r="A103" s="248" t="s">
        <v>338</v>
      </c>
      <c r="B103" s="248"/>
      <c r="C103" s="243">
        <v>2016</v>
      </c>
      <c r="D103" s="249" t="s">
        <v>876</v>
      </c>
      <c r="E103" s="249" t="s">
        <v>842</v>
      </c>
      <c r="F103" s="250" t="s">
        <v>20</v>
      </c>
      <c r="G103" s="251" t="s">
        <v>7</v>
      </c>
      <c r="H103" s="249" t="s">
        <v>113</v>
      </c>
      <c r="I103" s="249" t="s">
        <v>654</v>
      </c>
      <c r="J103" s="252" t="s">
        <v>112</v>
      </c>
      <c r="K103" s="248">
        <v>50</v>
      </c>
      <c r="L103" s="684">
        <f>44+15</f>
        <v>59</v>
      </c>
      <c r="M103" s="552">
        <f t="shared" si="5"/>
        <v>1.18</v>
      </c>
      <c r="N103" s="1014"/>
      <c r="BA103" s="556" t="s">
        <v>798</v>
      </c>
      <c r="BM103" s="389" t="s">
        <v>571</v>
      </c>
    </row>
    <row r="104" spans="1:65" s="49" customFormat="1" ht="15">
      <c r="A104" s="248" t="s">
        <v>338</v>
      </c>
      <c r="B104" s="248"/>
      <c r="C104" s="243">
        <v>2016</v>
      </c>
      <c r="D104" s="249" t="s">
        <v>876</v>
      </c>
      <c r="E104" s="249" t="s">
        <v>842</v>
      </c>
      <c r="F104" s="250" t="s">
        <v>20</v>
      </c>
      <c r="G104" s="251" t="s">
        <v>7</v>
      </c>
      <c r="H104" s="249" t="s">
        <v>113</v>
      </c>
      <c r="I104" s="249" t="s">
        <v>656</v>
      </c>
      <c r="J104" s="252" t="s">
        <v>112</v>
      </c>
      <c r="K104" s="248">
        <v>50</v>
      </c>
      <c r="L104" s="684">
        <f>46+15</f>
        <v>61</v>
      </c>
      <c r="M104" s="253">
        <f t="shared" si="5"/>
        <v>1.22</v>
      </c>
      <c r="N104" s="1014"/>
      <c r="BA104" s="49" t="s">
        <v>822</v>
      </c>
      <c r="BM104" s="389" t="s">
        <v>572</v>
      </c>
    </row>
    <row r="105" spans="1:65" s="49" customFormat="1" ht="33.75">
      <c r="A105" s="248" t="s">
        <v>338</v>
      </c>
      <c r="B105" s="248"/>
      <c r="C105" s="243">
        <v>2016</v>
      </c>
      <c r="D105" s="249" t="s">
        <v>876</v>
      </c>
      <c r="E105" s="249" t="s">
        <v>842</v>
      </c>
      <c r="F105" s="250" t="s">
        <v>20</v>
      </c>
      <c r="G105" s="251" t="s">
        <v>7</v>
      </c>
      <c r="H105" s="249" t="s">
        <v>113</v>
      </c>
      <c r="I105" s="249" t="s">
        <v>757</v>
      </c>
      <c r="J105" s="252" t="s">
        <v>861</v>
      </c>
      <c r="K105" s="248">
        <v>1000</v>
      </c>
      <c r="L105" s="684">
        <f>387+747+198</f>
        <v>1332</v>
      </c>
      <c r="M105" s="552">
        <f t="shared" si="5"/>
        <v>1.3320000000000001</v>
      </c>
      <c r="N105" s="1014"/>
      <c r="BA105" s="49" t="s">
        <v>823</v>
      </c>
      <c r="BM105" s="389" t="s">
        <v>573</v>
      </c>
    </row>
    <row r="106" spans="1:65" s="49" customFormat="1" ht="33.75">
      <c r="A106" s="248" t="s">
        <v>338</v>
      </c>
      <c r="B106" s="248"/>
      <c r="C106" s="243">
        <v>2016</v>
      </c>
      <c r="D106" s="249" t="s">
        <v>876</v>
      </c>
      <c r="E106" s="249" t="s">
        <v>842</v>
      </c>
      <c r="F106" s="250" t="s">
        <v>20</v>
      </c>
      <c r="G106" s="251" t="s">
        <v>7</v>
      </c>
      <c r="H106" s="249" t="s">
        <v>113</v>
      </c>
      <c r="I106" s="249" t="s">
        <v>652</v>
      </c>
      <c r="J106" s="252" t="s">
        <v>861</v>
      </c>
      <c r="K106" s="248">
        <v>1000</v>
      </c>
      <c r="L106" s="684">
        <f>387+747+198</f>
        <v>1332</v>
      </c>
      <c r="M106" s="552">
        <f t="shared" si="5"/>
        <v>1.3320000000000001</v>
      </c>
      <c r="N106" s="1014"/>
      <c r="BA106" s="49" t="s">
        <v>824</v>
      </c>
      <c r="BM106" s="389" t="s">
        <v>1481</v>
      </c>
    </row>
    <row r="107" spans="1:65" s="49" customFormat="1" ht="22.5">
      <c r="A107" s="248" t="s">
        <v>338</v>
      </c>
      <c r="B107" s="248"/>
      <c r="C107" s="243">
        <v>2016</v>
      </c>
      <c r="D107" s="249" t="s">
        <v>877</v>
      </c>
      <c r="E107" s="249" t="s">
        <v>846</v>
      </c>
      <c r="F107" s="250" t="s">
        <v>22</v>
      </c>
      <c r="G107" s="251" t="s">
        <v>7</v>
      </c>
      <c r="H107" s="249" t="s">
        <v>853</v>
      </c>
      <c r="I107" s="249" t="s">
        <v>757</v>
      </c>
      <c r="J107" s="252" t="s">
        <v>878</v>
      </c>
      <c r="K107" s="248">
        <v>200</v>
      </c>
      <c r="L107" s="684">
        <f>806+20+42+251+35</f>
        <v>1154</v>
      </c>
      <c r="M107" s="253">
        <f t="shared" si="5"/>
        <v>5.77</v>
      </c>
      <c r="N107" s="1015"/>
      <c r="BA107" s="556" t="s">
        <v>799</v>
      </c>
      <c r="BM107" s="389" t="s">
        <v>82</v>
      </c>
    </row>
    <row r="108" spans="1:65" s="49" customFormat="1" ht="15">
      <c r="A108" s="248" t="s">
        <v>338</v>
      </c>
      <c r="B108" s="248"/>
      <c r="C108" s="243">
        <v>2016</v>
      </c>
      <c r="D108" s="249" t="s">
        <v>877</v>
      </c>
      <c r="E108" s="249" t="s">
        <v>846</v>
      </c>
      <c r="F108" s="250" t="s">
        <v>22</v>
      </c>
      <c r="G108" s="251" t="s">
        <v>7</v>
      </c>
      <c r="H108" s="249" t="s">
        <v>853</v>
      </c>
      <c r="I108" s="249" t="s">
        <v>654</v>
      </c>
      <c r="J108" s="252" t="s">
        <v>1810</v>
      </c>
      <c r="K108" s="248">
        <v>200</v>
      </c>
      <c r="L108" s="684">
        <f>727</f>
        <v>727</v>
      </c>
      <c r="M108" s="253">
        <f t="shared" si="5"/>
        <v>3.6349999999999998</v>
      </c>
      <c r="N108" s="1015"/>
      <c r="BA108" s="49" t="s">
        <v>800</v>
      </c>
      <c r="BM108" s="389" t="s">
        <v>574</v>
      </c>
    </row>
    <row r="109" spans="1:65" s="49" customFormat="1" ht="15">
      <c r="A109" s="248" t="s">
        <v>338</v>
      </c>
      <c r="B109" s="248"/>
      <c r="C109" s="243">
        <v>2016</v>
      </c>
      <c r="D109" s="249" t="s">
        <v>877</v>
      </c>
      <c r="E109" s="249" t="s">
        <v>846</v>
      </c>
      <c r="F109" s="250" t="s">
        <v>22</v>
      </c>
      <c r="G109" s="251" t="s">
        <v>7</v>
      </c>
      <c r="H109" s="249" t="s">
        <v>853</v>
      </c>
      <c r="I109" s="249" t="s">
        <v>656</v>
      </c>
      <c r="J109" s="252" t="s">
        <v>1810</v>
      </c>
      <c r="K109" s="248">
        <v>200</v>
      </c>
      <c r="L109" s="684">
        <v>806</v>
      </c>
      <c r="M109" s="253">
        <f t="shared" si="5"/>
        <v>4.03</v>
      </c>
      <c r="N109" s="1015"/>
      <c r="BA109" s="556" t="s">
        <v>801</v>
      </c>
      <c r="BM109" s="389" t="s">
        <v>575</v>
      </c>
    </row>
    <row r="110" spans="1:65" s="49" customFormat="1" ht="22.5">
      <c r="A110" s="248" t="s">
        <v>338</v>
      </c>
      <c r="B110" s="248"/>
      <c r="C110" s="243">
        <v>2016</v>
      </c>
      <c r="D110" s="249" t="s">
        <v>877</v>
      </c>
      <c r="E110" s="249" t="s">
        <v>846</v>
      </c>
      <c r="F110" s="250" t="s">
        <v>22</v>
      </c>
      <c r="G110" s="251" t="s">
        <v>7</v>
      </c>
      <c r="H110" s="249" t="s">
        <v>853</v>
      </c>
      <c r="I110" s="249" t="s">
        <v>652</v>
      </c>
      <c r="J110" s="252" t="s">
        <v>878</v>
      </c>
      <c r="K110" s="248">
        <v>200</v>
      </c>
      <c r="L110" s="684">
        <f>806+20+42+251+35</f>
        <v>1154</v>
      </c>
      <c r="M110" s="253">
        <f t="shared" ref="M110:M115" si="6">L110/K110</f>
        <v>5.77</v>
      </c>
      <c r="N110" s="1015"/>
      <c r="BA110" s="49" t="s">
        <v>802</v>
      </c>
      <c r="BM110" s="389" t="s">
        <v>576</v>
      </c>
    </row>
    <row r="111" spans="1:65" s="49" customFormat="1">
      <c r="A111" s="248" t="s">
        <v>338</v>
      </c>
      <c r="B111" s="248" t="s">
        <v>844</v>
      </c>
      <c r="C111" s="243">
        <v>2016</v>
      </c>
      <c r="D111" s="258" t="s">
        <v>558</v>
      </c>
      <c r="E111" s="249" t="s">
        <v>846</v>
      </c>
      <c r="F111" s="250" t="s">
        <v>20</v>
      </c>
      <c r="G111" s="251" t="s">
        <v>7</v>
      </c>
      <c r="H111" s="249" t="s">
        <v>63</v>
      </c>
      <c r="I111" s="249" t="s">
        <v>654</v>
      </c>
      <c r="J111" s="252" t="s">
        <v>112</v>
      </c>
      <c r="K111" s="248">
        <v>150</v>
      </c>
      <c r="L111" s="684">
        <v>148</v>
      </c>
      <c r="M111" s="552">
        <f t="shared" si="6"/>
        <v>0.98666666666666669</v>
      </c>
      <c r="N111" s="1014"/>
      <c r="BA111" s="49" t="s">
        <v>803</v>
      </c>
      <c r="BM111" s="389" t="s">
        <v>577</v>
      </c>
    </row>
    <row r="112" spans="1:65">
      <c r="A112" s="248" t="s">
        <v>338</v>
      </c>
      <c r="B112" s="248" t="s">
        <v>844</v>
      </c>
      <c r="C112" s="243">
        <v>2016</v>
      </c>
      <c r="D112" s="258" t="s">
        <v>558</v>
      </c>
      <c r="E112" s="249" t="s">
        <v>846</v>
      </c>
      <c r="F112" s="250" t="s">
        <v>20</v>
      </c>
      <c r="G112" s="251" t="s">
        <v>7</v>
      </c>
      <c r="H112" s="249" t="s">
        <v>63</v>
      </c>
      <c r="I112" s="249" t="s">
        <v>656</v>
      </c>
      <c r="J112" s="252" t="s">
        <v>112</v>
      </c>
      <c r="K112" s="248">
        <v>150</v>
      </c>
      <c r="L112" s="684">
        <v>148</v>
      </c>
      <c r="M112" s="552">
        <f t="shared" si="6"/>
        <v>0.98666666666666669</v>
      </c>
      <c r="N112" s="1014"/>
      <c r="BA112" s="54" t="s">
        <v>804</v>
      </c>
      <c r="BM112" s="389" t="s">
        <v>578</v>
      </c>
    </row>
    <row r="113" spans="1:65" ht="33.75">
      <c r="A113" s="248" t="s">
        <v>338</v>
      </c>
      <c r="B113" s="248" t="s">
        <v>844</v>
      </c>
      <c r="C113" s="243">
        <v>2016</v>
      </c>
      <c r="D113" s="258" t="s">
        <v>558</v>
      </c>
      <c r="E113" s="249" t="s">
        <v>846</v>
      </c>
      <c r="F113" s="250" t="s">
        <v>20</v>
      </c>
      <c r="G113" s="251" t="s">
        <v>7</v>
      </c>
      <c r="H113" s="249" t="s">
        <v>63</v>
      </c>
      <c r="I113" s="249" t="s">
        <v>757</v>
      </c>
      <c r="J113" s="252" t="s">
        <v>861</v>
      </c>
      <c r="K113" s="248">
        <v>600</v>
      </c>
      <c r="L113" s="684">
        <f>12+489</f>
        <v>501</v>
      </c>
      <c r="M113" s="253">
        <f t="shared" si="6"/>
        <v>0.83499999999999996</v>
      </c>
      <c r="N113" s="1014"/>
      <c r="BA113" s="54" t="s">
        <v>805</v>
      </c>
      <c r="BM113" s="389" t="s">
        <v>579</v>
      </c>
    </row>
    <row r="114" spans="1:65" ht="33.75">
      <c r="A114" s="248" t="s">
        <v>338</v>
      </c>
      <c r="B114" s="248" t="s">
        <v>844</v>
      </c>
      <c r="C114" s="243">
        <v>2016</v>
      </c>
      <c r="D114" s="258" t="s">
        <v>558</v>
      </c>
      <c r="E114" s="249" t="s">
        <v>846</v>
      </c>
      <c r="F114" s="250" t="s">
        <v>20</v>
      </c>
      <c r="G114" s="251" t="s">
        <v>7</v>
      </c>
      <c r="H114" s="249" t="s">
        <v>63</v>
      </c>
      <c r="I114" s="249" t="s">
        <v>652</v>
      </c>
      <c r="J114" s="252" t="s">
        <v>861</v>
      </c>
      <c r="K114" s="248">
        <v>600</v>
      </c>
      <c r="L114" s="684">
        <f>12+489</f>
        <v>501</v>
      </c>
      <c r="M114" s="552">
        <f t="shared" si="6"/>
        <v>0.83499999999999996</v>
      </c>
      <c r="N114" s="1014"/>
      <c r="BA114" s="398" t="s">
        <v>806</v>
      </c>
      <c r="BM114" s="389" t="s">
        <v>580</v>
      </c>
    </row>
    <row r="115" spans="1:65" ht="33.75">
      <c r="A115" s="248" t="s">
        <v>338</v>
      </c>
      <c r="B115" s="248"/>
      <c r="C115" s="243">
        <v>2016</v>
      </c>
      <c r="D115" s="258" t="s">
        <v>560</v>
      </c>
      <c r="E115" s="249" t="s">
        <v>846</v>
      </c>
      <c r="F115" s="250" t="s">
        <v>20</v>
      </c>
      <c r="G115" s="251" t="s">
        <v>7</v>
      </c>
      <c r="H115" s="249" t="s">
        <v>880</v>
      </c>
      <c r="I115" s="249" t="s">
        <v>757</v>
      </c>
      <c r="J115" s="252" t="s">
        <v>861</v>
      </c>
      <c r="K115" s="248">
        <v>100</v>
      </c>
      <c r="L115" s="684">
        <f>219+37</f>
        <v>256</v>
      </c>
      <c r="M115" s="552">
        <f t="shared" si="6"/>
        <v>2.56</v>
      </c>
      <c r="N115" s="1014"/>
      <c r="BA115" s="54" t="s">
        <v>807</v>
      </c>
      <c r="BM115" s="389" t="s">
        <v>83</v>
      </c>
    </row>
    <row r="116" spans="1:65" ht="15">
      <c r="A116" s="248" t="s">
        <v>338</v>
      </c>
      <c r="B116" s="248"/>
      <c r="C116" s="243">
        <v>2016</v>
      </c>
      <c r="D116" s="258" t="s">
        <v>560</v>
      </c>
      <c r="E116" s="249" t="s">
        <v>846</v>
      </c>
      <c r="F116" s="250" t="s">
        <v>20</v>
      </c>
      <c r="G116" s="251" t="s">
        <v>7</v>
      </c>
      <c r="H116" s="249" t="s">
        <v>880</v>
      </c>
      <c r="I116" s="249" t="s">
        <v>654</v>
      </c>
      <c r="J116" s="252" t="s">
        <v>112</v>
      </c>
      <c r="K116" s="248" t="s">
        <v>844</v>
      </c>
      <c r="L116" s="684" t="s">
        <v>844</v>
      </c>
      <c r="M116" s="253" t="s">
        <v>844</v>
      </c>
      <c r="N116" s="1014"/>
      <c r="BA116" s="54" t="s">
        <v>808</v>
      </c>
      <c r="BM116" s="389" t="s">
        <v>581</v>
      </c>
    </row>
    <row r="117" spans="1:65">
      <c r="A117" s="248" t="s">
        <v>338</v>
      </c>
      <c r="B117" s="248"/>
      <c r="C117" s="243">
        <v>2016</v>
      </c>
      <c r="D117" s="258" t="s">
        <v>560</v>
      </c>
      <c r="E117" s="249" t="s">
        <v>846</v>
      </c>
      <c r="F117" s="250" t="s">
        <v>20</v>
      </c>
      <c r="G117" s="251" t="s">
        <v>7</v>
      </c>
      <c r="H117" s="249" t="s">
        <v>880</v>
      </c>
      <c r="I117" s="249" t="s">
        <v>656</v>
      </c>
      <c r="J117" s="252" t="s">
        <v>112</v>
      </c>
      <c r="K117" s="248" t="s">
        <v>844</v>
      </c>
      <c r="L117" s="684" t="s">
        <v>844</v>
      </c>
      <c r="M117" s="552" t="s">
        <v>844</v>
      </c>
      <c r="N117" s="1014"/>
      <c r="BA117" s="54" t="s">
        <v>809</v>
      </c>
      <c r="BM117" s="389" t="s">
        <v>582</v>
      </c>
    </row>
    <row r="118" spans="1:65" ht="33.75">
      <c r="A118" s="248" t="s">
        <v>338</v>
      </c>
      <c r="B118" s="248"/>
      <c r="C118" s="243">
        <v>2016</v>
      </c>
      <c r="D118" s="258" t="s">
        <v>560</v>
      </c>
      <c r="E118" s="249" t="s">
        <v>846</v>
      </c>
      <c r="F118" s="250" t="s">
        <v>20</v>
      </c>
      <c r="G118" s="251" t="s">
        <v>7</v>
      </c>
      <c r="H118" s="249" t="s">
        <v>880</v>
      </c>
      <c r="I118" s="249" t="s">
        <v>652</v>
      </c>
      <c r="J118" s="252" t="s">
        <v>861</v>
      </c>
      <c r="K118" s="248">
        <v>100</v>
      </c>
      <c r="L118" s="684">
        <f>219+37</f>
        <v>256</v>
      </c>
      <c r="M118" s="552">
        <f t="shared" ref="M118:M142" si="7">L118/K118</f>
        <v>2.56</v>
      </c>
      <c r="N118" s="1014"/>
      <c r="BA118" s="54" t="s">
        <v>810</v>
      </c>
      <c r="BM118" s="389" t="s">
        <v>583</v>
      </c>
    </row>
    <row r="119" spans="1:65" ht="15">
      <c r="A119" s="248" t="s">
        <v>338</v>
      </c>
      <c r="B119" s="248"/>
      <c r="C119" s="243">
        <v>2016</v>
      </c>
      <c r="D119" s="249" t="s">
        <v>881</v>
      </c>
      <c r="E119" s="249" t="s">
        <v>842</v>
      </c>
      <c r="F119" s="250" t="s">
        <v>20</v>
      </c>
      <c r="G119" s="251" t="s">
        <v>7</v>
      </c>
      <c r="H119" s="249" t="s">
        <v>874</v>
      </c>
      <c r="I119" s="249" t="s">
        <v>653</v>
      </c>
      <c r="J119" s="252" t="s">
        <v>112</v>
      </c>
      <c r="K119" s="248">
        <v>8000</v>
      </c>
      <c r="L119" s="684">
        <f>1290+20+1337+2121</f>
        <v>4768</v>
      </c>
      <c r="M119" s="253">
        <f t="shared" si="7"/>
        <v>0.59599999999999997</v>
      </c>
      <c r="N119" s="1015"/>
      <c r="BA119" s="54" t="s">
        <v>811</v>
      </c>
      <c r="BM119" s="389" t="s">
        <v>584</v>
      </c>
    </row>
    <row r="120" spans="1:65">
      <c r="A120" s="248" t="s">
        <v>338</v>
      </c>
      <c r="B120" s="248"/>
      <c r="C120" s="243">
        <v>2016</v>
      </c>
      <c r="D120" s="249" t="s">
        <v>881</v>
      </c>
      <c r="E120" s="249" t="s">
        <v>842</v>
      </c>
      <c r="F120" s="250" t="s">
        <v>20</v>
      </c>
      <c r="G120" s="251" t="s">
        <v>7</v>
      </c>
      <c r="H120" s="249" t="s">
        <v>882</v>
      </c>
      <c r="I120" s="249" t="s">
        <v>653</v>
      </c>
      <c r="J120" s="252" t="s">
        <v>112</v>
      </c>
      <c r="K120" s="248">
        <v>1500</v>
      </c>
      <c r="L120" s="684">
        <v>0</v>
      </c>
      <c r="M120" s="552">
        <f t="shared" si="7"/>
        <v>0</v>
      </c>
      <c r="N120" s="1014" t="s">
        <v>1821</v>
      </c>
      <c r="BA120" s="54" t="s">
        <v>812</v>
      </c>
      <c r="BM120" s="389" t="s">
        <v>585</v>
      </c>
    </row>
    <row r="121" spans="1:65" ht="22.5">
      <c r="A121" s="248" t="s">
        <v>338</v>
      </c>
      <c r="B121" s="248"/>
      <c r="C121" s="243">
        <v>2016</v>
      </c>
      <c r="D121" s="249" t="s">
        <v>881</v>
      </c>
      <c r="E121" s="249" t="s">
        <v>842</v>
      </c>
      <c r="F121" s="250" t="s">
        <v>20</v>
      </c>
      <c r="G121" s="251" t="s">
        <v>7</v>
      </c>
      <c r="H121" s="249" t="s">
        <v>874</v>
      </c>
      <c r="I121" s="249" t="s">
        <v>655</v>
      </c>
      <c r="J121" s="252" t="s">
        <v>883</v>
      </c>
      <c r="K121" s="248">
        <v>8000</v>
      </c>
      <c r="L121" s="684">
        <f>13495+15487</f>
        <v>28982</v>
      </c>
      <c r="M121" s="552">
        <f t="shared" si="7"/>
        <v>3.6227499999999999</v>
      </c>
      <c r="N121" s="1015"/>
      <c r="BA121" s="398" t="s">
        <v>813</v>
      </c>
      <c r="BM121" s="389" t="s">
        <v>586</v>
      </c>
    </row>
    <row r="122" spans="1:65" ht="22.5">
      <c r="A122" s="248" t="s">
        <v>338</v>
      </c>
      <c r="B122" s="248"/>
      <c r="C122" s="243">
        <v>2016</v>
      </c>
      <c r="D122" s="249" t="s">
        <v>881</v>
      </c>
      <c r="E122" s="249" t="s">
        <v>842</v>
      </c>
      <c r="F122" s="250" t="s">
        <v>20</v>
      </c>
      <c r="G122" s="251" t="s">
        <v>7</v>
      </c>
      <c r="H122" s="249" t="s">
        <v>882</v>
      </c>
      <c r="I122" s="249" t="s">
        <v>655</v>
      </c>
      <c r="J122" s="252" t="s">
        <v>883</v>
      </c>
      <c r="K122" s="248">
        <v>1500</v>
      </c>
      <c r="L122" s="684">
        <f>1986+3701</f>
        <v>5687</v>
      </c>
      <c r="M122" s="253">
        <f t="shared" si="7"/>
        <v>3.7913333333333332</v>
      </c>
      <c r="N122" s="1015"/>
      <c r="BA122" s="54" t="s">
        <v>814</v>
      </c>
      <c r="BM122" s="389" t="s">
        <v>587</v>
      </c>
    </row>
    <row r="123" spans="1:65" ht="22.5">
      <c r="A123" s="248" t="s">
        <v>338</v>
      </c>
      <c r="B123" s="248"/>
      <c r="C123" s="243">
        <v>2016</v>
      </c>
      <c r="D123" s="249" t="s">
        <v>884</v>
      </c>
      <c r="E123" s="249" t="s">
        <v>842</v>
      </c>
      <c r="F123" s="250" t="s">
        <v>20</v>
      </c>
      <c r="G123" s="251" t="s">
        <v>7</v>
      </c>
      <c r="H123" s="249" t="s">
        <v>874</v>
      </c>
      <c r="I123" s="249" t="s">
        <v>651</v>
      </c>
      <c r="J123" s="252" t="s">
        <v>883</v>
      </c>
      <c r="K123" s="248">
        <v>4000</v>
      </c>
      <c r="L123" s="684">
        <v>7383</v>
      </c>
      <c r="M123" s="552">
        <f t="shared" si="7"/>
        <v>1.84575</v>
      </c>
      <c r="N123" s="1014"/>
      <c r="BA123" s="398" t="s">
        <v>815</v>
      </c>
      <c r="BM123" s="389" t="s">
        <v>588</v>
      </c>
    </row>
    <row r="124" spans="1:65">
      <c r="A124" s="248" t="s">
        <v>338</v>
      </c>
      <c r="B124" s="248"/>
      <c r="C124" s="243">
        <v>2016</v>
      </c>
      <c r="D124" s="249" t="s">
        <v>884</v>
      </c>
      <c r="E124" s="249" t="s">
        <v>842</v>
      </c>
      <c r="F124" s="250" t="s">
        <v>20</v>
      </c>
      <c r="G124" s="251" t="s">
        <v>7</v>
      </c>
      <c r="H124" s="249" t="s">
        <v>874</v>
      </c>
      <c r="I124" s="249" t="s">
        <v>653</v>
      </c>
      <c r="J124" s="252" t="s">
        <v>112</v>
      </c>
      <c r="K124" s="248">
        <v>4000</v>
      </c>
      <c r="L124" s="684">
        <v>1141</v>
      </c>
      <c r="M124" s="552">
        <f t="shared" si="7"/>
        <v>0.28525</v>
      </c>
      <c r="N124" s="1014"/>
      <c r="BA124" s="54" t="s">
        <v>816</v>
      </c>
      <c r="BM124" s="389" t="s">
        <v>589</v>
      </c>
    </row>
    <row r="125" spans="1:65" ht="22.5">
      <c r="A125" s="248" t="s">
        <v>338</v>
      </c>
      <c r="B125" s="248"/>
      <c r="C125" s="243">
        <v>2016</v>
      </c>
      <c r="D125" s="249" t="s">
        <v>884</v>
      </c>
      <c r="E125" s="249" t="s">
        <v>842</v>
      </c>
      <c r="F125" s="250" t="s">
        <v>20</v>
      </c>
      <c r="G125" s="251" t="s">
        <v>7</v>
      </c>
      <c r="H125" s="249" t="s">
        <v>874</v>
      </c>
      <c r="I125" s="249" t="s">
        <v>655</v>
      </c>
      <c r="J125" s="252" t="s">
        <v>883</v>
      </c>
      <c r="K125" s="248">
        <v>4000</v>
      </c>
      <c r="L125" s="684">
        <v>7382</v>
      </c>
      <c r="M125" s="253">
        <f t="shared" si="7"/>
        <v>1.8454999999999999</v>
      </c>
      <c r="N125" s="1014"/>
      <c r="BM125" s="389" t="s">
        <v>590</v>
      </c>
    </row>
    <row r="126" spans="1:65" ht="33.75">
      <c r="A126" s="248" t="s">
        <v>338</v>
      </c>
      <c r="B126" s="248"/>
      <c r="C126" s="243">
        <v>2016</v>
      </c>
      <c r="D126" s="249" t="s">
        <v>580</v>
      </c>
      <c r="E126" s="249" t="s">
        <v>846</v>
      </c>
      <c r="F126" s="251" t="s">
        <v>18</v>
      </c>
      <c r="G126" s="251" t="s">
        <v>7</v>
      </c>
      <c r="H126" s="249" t="s">
        <v>849</v>
      </c>
      <c r="I126" s="249" t="s">
        <v>757</v>
      </c>
      <c r="J126" s="252" t="s">
        <v>861</v>
      </c>
      <c r="K126" s="248">
        <v>2000</v>
      </c>
      <c r="L126" s="684">
        <f>353+249+733+348</f>
        <v>1683</v>
      </c>
      <c r="M126" s="552">
        <f t="shared" si="7"/>
        <v>0.84150000000000003</v>
      </c>
      <c r="N126" s="1014"/>
      <c r="BM126" s="389" t="s">
        <v>591</v>
      </c>
    </row>
    <row r="127" spans="1:65">
      <c r="A127" s="248" t="s">
        <v>338</v>
      </c>
      <c r="B127" s="248"/>
      <c r="C127" s="243">
        <v>2016</v>
      </c>
      <c r="D127" s="249" t="s">
        <v>580</v>
      </c>
      <c r="E127" s="249" t="s">
        <v>846</v>
      </c>
      <c r="F127" s="251" t="s">
        <v>18</v>
      </c>
      <c r="G127" s="251" t="s">
        <v>7</v>
      </c>
      <c r="H127" s="249" t="s">
        <v>849</v>
      </c>
      <c r="I127" s="249" t="s">
        <v>654</v>
      </c>
      <c r="J127" s="252" t="s">
        <v>112</v>
      </c>
      <c r="K127" s="248">
        <v>500</v>
      </c>
      <c r="L127" s="684">
        <f>193+78+321+20</f>
        <v>612</v>
      </c>
      <c r="M127" s="552">
        <f t="shared" si="7"/>
        <v>1.224</v>
      </c>
      <c r="N127" s="1014"/>
      <c r="BM127" s="389" t="s">
        <v>592</v>
      </c>
    </row>
    <row r="128" spans="1:65" ht="15">
      <c r="A128" s="248" t="s">
        <v>338</v>
      </c>
      <c r="B128" s="248"/>
      <c r="C128" s="243">
        <v>2016</v>
      </c>
      <c r="D128" s="249" t="s">
        <v>580</v>
      </c>
      <c r="E128" s="249" t="s">
        <v>846</v>
      </c>
      <c r="F128" s="251" t="s">
        <v>18</v>
      </c>
      <c r="G128" s="251" t="s">
        <v>7</v>
      </c>
      <c r="H128" s="249" t="s">
        <v>849</v>
      </c>
      <c r="I128" s="249" t="s">
        <v>656</v>
      </c>
      <c r="J128" s="252" t="s">
        <v>112</v>
      </c>
      <c r="K128" s="248">
        <v>500</v>
      </c>
      <c r="L128" s="684">
        <f>381+219+733+348</f>
        <v>1681</v>
      </c>
      <c r="M128" s="253">
        <f t="shared" si="7"/>
        <v>3.3620000000000001</v>
      </c>
      <c r="N128" s="1014"/>
      <c r="BM128" s="389" t="s">
        <v>593</v>
      </c>
    </row>
    <row r="129" spans="1:65" ht="33.75">
      <c r="A129" s="248" t="s">
        <v>338</v>
      </c>
      <c r="B129" s="248"/>
      <c r="C129" s="243">
        <v>2016</v>
      </c>
      <c r="D129" s="249" t="s">
        <v>580</v>
      </c>
      <c r="E129" s="249" t="s">
        <v>846</v>
      </c>
      <c r="F129" s="251" t="s">
        <v>18</v>
      </c>
      <c r="G129" s="251" t="s">
        <v>7</v>
      </c>
      <c r="H129" s="249" t="s">
        <v>849</v>
      </c>
      <c r="I129" s="249" t="s">
        <v>652</v>
      </c>
      <c r="J129" s="252" t="s">
        <v>861</v>
      </c>
      <c r="K129" s="248">
        <v>2000</v>
      </c>
      <c r="L129" s="684">
        <f>353+249+733+348</f>
        <v>1683</v>
      </c>
      <c r="M129" s="552">
        <f t="shared" si="7"/>
        <v>0.84150000000000003</v>
      </c>
      <c r="N129" s="1014"/>
      <c r="BM129" s="389" t="s">
        <v>594</v>
      </c>
    </row>
    <row r="130" spans="1:65" ht="33.75">
      <c r="A130" s="248" t="s">
        <v>338</v>
      </c>
      <c r="B130" s="248"/>
      <c r="C130" s="243">
        <v>2016</v>
      </c>
      <c r="D130" s="249" t="s">
        <v>885</v>
      </c>
      <c r="E130" s="249" t="s">
        <v>846</v>
      </c>
      <c r="F130" s="251" t="s">
        <v>18</v>
      </c>
      <c r="G130" s="251" t="s">
        <v>7</v>
      </c>
      <c r="H130" s="249" t="s">
        <v>849</v>
      </c>
      <c r="I130" s="249" t="s">
        <v>757</v>
      </c>
      <c r="J130" s="252" t="s">
        <v>861</v>
      </c>
      <c r="K130" s="248">
        <v>3000</v>
      </c>
      <c r="L130" s="684">
        <f>2126+365+384+820</f>
        <v>3695</v>
      </c>
      <c r="M130" s="552">
        <f t="shared" si="7"/>
        <v>1.2316666666666667</v>
      </c>
      <c r="N130" s="1014"/>
      <c r="BM130" s="389" t="s">
        <v>595</v>
      </c>
    </row>
    <row r="131" spans="1:65" ht="15">
      <c r="A131" s="248" t="s">
        <v>338</v>
      </c>
      <c r="B131" s="248"/>
      <c r="C131" s="243">
        <v>2016</v>
      </c>
      <c r="D131" s="249" t="s">
        <v>885</v>
      </c>
      <c r="E131" s="249" t="s">
        <v>846</v>
      </c>
      <c r="F131" s="251" t="s">
        <v>18</v>
      </c>
      <c r="G131" s="251" t="s">
        <v>7</v>
      </c>
      <c r="H131" s="249" t="s">
        <v>849</v>
      </c>
      <c r="I131" s="249" t="s">
        <v>654</v>
      </c>
      <c r="J131" s="252" t="s">
        <v>112</v>
      </c>
      <c r="K131" s="248">
        <v>400</v>
      </c>
      <c r="L131" s="684">
        <f>1056+148+150+513</f>
        <v>1867</v>
      </c>
      <c r="M131" s="253">
        <f t="shared" si="7"/>
        <v>4.6675000000000004</v>
      </c>
      <c r="N131" s="1015"/>
      <c r="BM131" s="389" t="s">
        <v>596</v>
      </c>
    </row>
    <row r="132" spans="1:65">
      <c r="A132" s="248" t="s">
        <v>338</v>
      </c>
      <c r="B132" s="248"/>
      <c r="C132" s="243">
        <v>2016</v>
      </c>
      <c r="D132" s="249" t="s">
        <v>885</v>
      </c>
      <c r="E132" s="249" t="s">
        <v>846</v>
      </c>
      <c r="F132" s="251" t="s">
        <v>18</v>
      </c>
      <c r="G132" s="251" t="s">
        <v>7</v>
      </c>
      <c r="H132" s="249" t="s">
        <v>849</v>
      </c>
      <c r="I132" s="249" t="s">
        <v>656</v>
      </c>
      <c r="J132" s="252" t="s">
        <v>863</v>
      </c>
      <c r="K132" s="248">
        <v>400</v>
      </c>
      <c r="L132" s="684">
        <f>1446+261+354+767</f>
        <v>2828</v>
      </c>
      <c r="M132" s="552">
        <f t="shared" si="7"/>
        <v>7.07</v>
      </c>
      <c r="N132" s="1015"/>
      <c r="BM132" s="389" t="s">
        <v>597</v>
      </c>
    </row>
    <row r="133" spans="1:65" ht="33.75">
      <c r="A133" s="248" t="s">
        <v>338</v>
      </c>
      <c r="B133" s="248"/>
      <c r="C133" s="243">
        <v>2016</v>
      </c>
      <c r="D133" s="249" t="s">
        <v>885</v>
      </c>
      <c r="E133" s="249" t="s">
        <v>846</v>
      </c>
      <c r="F133" s="251" t="s">
        <v>18</v>
      </c>
      <c r="G133" s="251" t="s">
        <v>7</v>
      </c>
      <c r="H133" s="249" t="s">
        <v>849</v>
      </c>
      <c r="I133" s="249" t="s">
        <v>652</v>
      </c>
      <c r="J133" s="252" t="s">
        <v>861</v>
      </c>
      <c r="K133" s="248">
        <v>3000</v>
      </c>
      <c r="L133" s="684">
        <f>2126+365+384+820</f>
        <v>3695</v>
      </c>
      <c r="M133" s="552">
        <f t="shared" si="7"/>
        <v>1.2316666666666667</v>
      </c>
      <c r="N133" s="1015"/>
      <c r="BM133" s="389" t="s">
        <v>1482</v>
      </c>
    </row>
    <row r="134" spans="1:65" ht="33.75">
      <c r="A134" s="248" t="s">
        <v>338</v>
      </c>
      <c r="B134" s="248"/>
      <c r="C134" s="243">
        <v>2016</v>
      </c>
      <c r="D134" s="249" t="s">
        <v>885</v>
      </c>
      <c r="E134" s="249" t="s">
        <v>842</v>
      </c>
      <c r="F134" s="250" t="s">
        <v>20</v>
      </c>
      <c r="G134" s="251" t="s">
        <v>7</v>
      </c>
      <c r="H134" s="249" t="s">
        <v>827</v>
      </c>
      <c r="I134" s="249" t="s">
        <v>757</v>
      </c>
      <c r="J134" s="252" t="s">
        <v>861</v>
      </c>
      <c r="K134" s="248">
        <v>3500</v>
      </c>
      <c r="L134" s="684">
        <f>1990+2011</f>
        <v>4001</v>
      </c>
      <c r="M134" s="253">
        <f t="shared" si="7"/>
        <v>1.1431428571428572</v>
      </c>
      <c r="N134" s="1015"/>
      <c r="BM134" s="389" t="s">
        <v>598</v>
      </c>
    </row>
    <row r="135" spans="1:65" ht="33.75">
      <c r="A135" s="248" t="s">
        <v>338</v>
      </c>
      <c r="B135" s="248"/>
      <c r="C135" s="243">
        <v>2016</v>
      </c>
      <c r="D135" s="249" t="s">
        <v>885</v>
      </c>
      <c r="E135" s="249" t="s">
        <v>842</v>
      </c>
      <c r="F135" s="250" t="s">
        <v>20</v>
      </c>
      <c r="G135" s="251" t="s">
        <v>7</v>
      </c>
      <c r="H135" s="249" t="s">
        <v>827</v>
      </c>
      <c r="I135" s="249" t="s">
        <v>652</v>
      </c>
      <c r="J135" s="252" t="s">
        <v>861</v>
      </c>
      <c r="K135" s="248">
        <v>3500</v>
      </c>
      <c r="L135" s="684">
        <f>1990+2011</f>
        <v>4001</v>
      </c>
      <c r="M135" s="552">
        <f t="shared" si="7"/>
        <v>1.1431428571428572</v>
      </c>
      <c r="N135" s="1014"/>
      <c r="BM135" s="54" t="s">
        <v>599</v>
      </c>
    </row>
    <row r="136" spans="1:65">
      <c r="A136" s="248" t="s">
        <v>338</v>
      </c>
      <c r="B136" s="248"/>
      <c r="C136" s="243">
        <v>2016</v>
      </c>
      <c r="D136" s="249" t="s">
        <v>885</v>
      </c>
      <c r="E136" s="249" t="s">
        <v>842</v>
      </c>
      <c r="F136" s="250" t="s">
        <v>20</v>
      </c>
      <c r="G136" s="251" t="s">
        <v>7</v>
      </c>
      <c r="H136" s="249" t="s">
        <v>827</v>
      </c>
      <c r="I136" s="249" t="s">
        <v>654</v>
      </c>
      <c r="J136" s="252" t="s">
        <v>112</v>
      </c>
      <c r="K136" s="248">
        <v>300</v>
      </c>
      <c r="L136" s="684">
        <f>135+598</f>
        <v>733</v>
      </c>
      <c r="M136" s="552">
        <f t="shared" si="7"/>
        <v>2.4433333333333334</v>
      </c>
      <c r="N136" s="1014"/>
      <c r="BM136" s="389" t="s">
        <v>600</v>
      </c>
    </row>
    <row r="137" spans="1:65" ht="15">
      <c r="A137" s="248" t="s">
        <v>338</v>
      </c>
      <c r="B137" s="248"/>
      <c r="C137" s="243">
        <v>2016</v>
      </c>
      <c r="D137" s="249" t="s">
        <v>885</v>
      </c>
      <c r="E137" s="249" t="s">
        <v>842</v>
      </c>
      <c r="F137" s="250" t="s">
        <v>20</v>
      </c>
      <c r="G137" s="251" t="s">
        <v>7</v>
      </c>
      <c r="H137" s="249" t="s">
        <v>108</v>
      </c>
      <c r="I137" s="249" t="s">
        <v>654</v>
      </c>
      <c r="J137" s="252" t="s">
        <v>112</v>
      </c>
      <c r="K137" s="248">
        <v>500</v>
      </c>
      <c r="L137" s="684">
        <f>2+686+6</f>
        <v>694</v>
      </c>
      <c r="M137" s="253">
        <f t="shared" si="7"/>
        <v>1.3879999999999999</v>
      </c>
      <c r="N137" s="1014"/>
      <c r="BM137" s="389" t="s">
        <v>601</v>
      </c>
    </row>
    <row r="138" spans="1:65">
      <c r="A138" s="248" t="s">
        <v>338</v>
      </c>
      <c r="B138" s="248"/>
      <c r="C138" s="243">
        <v>2016</v>
      </c>
      <c r="D138" s="249" t="s">
        <v>885</v>
      </c>
      <c r="E138" s="249" t="s">
        <v>842</v>
      </c>
      <c r="F138" s="250" t="s">
        <v>20</v>
      </c>
      <c r="G138" s="251" t="s">
        <v>7</v>
      </c>
      <c r="H138" s="249" t="s">
        <v>827</v>
      </c>
      <c r="I138" s="249" t="s">
        <v>656</v>
      </c>
      <c r="J138" s="252" t="s">
        <v>112</v>
      </c>
      <c r="K138" s="248">
        <v>400</v>
      </c>
      <c r="L138" s="684">
        <f>934+1267</f>
        <v>2201</v>
      </c>
      <c r="M138" s="552">
        <f t="shared" si="7"/>
        <v>5.5025000000000004</v>
      </c>
      <c r="N138" s="1014"/>
      <c r="BM138" s="389" t="s">
        <v>602</v>
      </c>
    </row>
    <row r="139" spans="1:65">
      <c r="A139" s="248" t="s">
        <v>338</v>
      </c>
      <c r="B139" s="248"/>
      <c r="C139" s="243">
        <v>2016</v>
      </c>
      <c r="D139" s="249" t="s">
        <v>885</v>
      </c>
      <c r="E139" s="249" t="s">
        <v>842</v>
      </c>
      <c r="F139" s="250" t="s">
        <v>20</v>
      </c>
      <c r="G139" s="251" t="s">
        <v>7</v>
      </c>
      <c r="H139" s="249" t="s">
        <v>108</v>
      </c>
      <c r="I139" s="249" t="s">
        <v>656</v>
      </c>
      <c r="J139" s="252" t="s">
        <v>112</v>
      </c>
      <c r="K139" s="248">
        <v>1000</v>
      </c>
      <c r="L139" s="684">
        <f>10+1218+147</f>
        <v>1375</v>
      </c>
      <c r="M139" s="552">
        <f t="shared" si="7"/>
        <v>1.375</v>
      </c>
      <c r="N139" s="1014"/>
      <c r="BM139" s="389" t="s">
        <v>603</v>
      </c>
    </row>
    <row r="140" spans="1:65" ht="33.75">
      <c r="A140" s="248" t="s">
        <v>338</v>
      </c>
      <c r="B140" s="248"/>
      <c r="C140" s="243">
        <v>2016</v>
      </c>
      <c r="D140" s="249" t="s">
        <v>885</v>
      </c>
      <c r="E140" s="249" t="s">
        <v>842</v>
      </c>
      <c r="F140" s="250" t="s">
        <v>20</v>
      </c>
      <c r="G140" s="251" t="s">
        <v>7</v>
      </c>
      <c r="H140" s="249" t="s">
        <v>108</v>
      </c>
      <c r="I140" s="249" t="s">
        <v>757</v>
      </c>
      <c r="J140" s="252" t="s">
        <v>861</v>
      </c>
      <c r="K140" s="248">
        <v>5000</v>
      </c>
      <c r="L140" s="684">
        <f>206+2968+147</f>
        <v>3321</v>
      </c>
      <c r="M140" s="253">
        <f t="shared" si="7"/>
        <v>0.66420000000000001</v>
      </c>
      <c r="N140" s="1014"/>
      <c r="BM140" s="389" t="s">
        <v>604</v>
      </c>
    </row>
    <row r="141" spans="1:65" ht="33.75">
      <c r="A141" s="248" t="s">
        <v>338</v>
      </c>
      <c r="B141" s="248"/>
      <c r="C141" s="243">
        <v>2016</v>
      </c>
      <c r="D141" s="249" t="s">
        <v>885</v>
      </c>
      <c r="E141" s="249" t="s">
        <v>842</v>
      </c>
      <c r="F141" s="250" t="s">
        <v>20</v>
      </c>
      <c r="G141" s="251" t="s">
        <v>7</v>
      </c>
      <c r="H141" s="249" t="s">
        <v>108</v>
      </c>
      <c r="I141" s="249" t="s">
        <v>652</v>
      </c>
      <c r="J141" s="252" t="s">
        <v>861</v>
      </c>
      <c r="K141" s="248">
        <v>5000</v>
      </c>
      <c r="L141" s="684">
        <f>206+2968+147</f>
        <v>3321</v>
      </c>
      <c r="M141" s="552">
        <f t="shared" si="7"/>
        <v>0.66420000000000001</v>
      </c>
      <c r="N141" s="1014"/>
      <c r="BM141" s="389" t="s">
        <v>605</v>
      </c>
    </row>
    <row r="142" spans="1:65" ht="33.75">
      <c r="A142" s="248" t="s">
        <v>338</v>
      </c>
      <c r="B142" s="248"/>
      <c r="C142" s="243">
        <v>2016</v>
      </c>
      <c r="D142" s="249" t="s">
        <v>886</v>
      </c>
      <c r="E142" s="249" t="s">
        <v>842</v>
      </c>
      <c r="F142" s="250" t="s">
        <v>20</v>
      </c>
      <c r="G142" s="251" t="s">
        <v>7</v>
      </c>
      <c r="H142" s="249" t="s">
        <v>887</v>
      </c>
      <c r="I142" s="249" t="s">
        <v>757</v>
      </c>
      <c r="J142" s="252" t="s">
        <v>861</v>
      </c>
      <c r="K142" s="248">
        <v>1500</v>
      </c>
      <c r="L142" s="684">
        <f>352+971+120</f>
        <v>1443</v>
      </c>
      <c r="M142" s="552">
        <f t="shared" si="7"/>
        <v>0.96199999999999997</v>
      </c>
      <c r="N142" s="1014"/>
      <c r="BM142" s="389" t="s">
        <v>606</v>
      </c>
    </row>
    <row r="143" spans="1:65" ht="15">
      <c r="A143" s="248" t="s">
        <v>338</v>
      </c>
      <c r="B143" s="248"/>
      <c r="C143" s="243">
        <v>2016</v>
      </c>
      <c r="D143" s="249" t="s">
        <v>886</v>
      </c>
      <c r="E143" s="249" t="s">
        <v>842</v>
      </c>
      <c r="F143" s="250" t="s">
        <v>20</v>
      </c>
      <c r="G143" s="251" t="s">
        <v>7</v>
      </c>
      <c r="H143" s="249" t="s">
        <v>887</v>
      </c>
      <c r="I143" s="249" t="s">
        <v>654</v>
      </c>
      <c r="J143" s="252" t="s">
        <v>844</v>
      </c>
      <c r="K143" s="248">
        <v>0</v>
      </c>
      <c r="L143" s="684">
        <v>2</v>
      </c>
      <c r="M143" s="253" t="s">
        <v>844</v>
      </c>
      <c r="N143" s="1015" t="s">
        <v>1864</v>
      </c>
      <c r="BM143" s="389" t="s">
        <v>607</v>
      </c>
    </row>
    <row r="144" spans="1:65">
      <c r="A144" s="248" t="s">
        <v>338</v>
      </c>
      <c r="B144" s="248"/>
      <c r="C144" s="243">
        <v>2016</v>
      </c>
      <c r="D144" s="249" t="s">
        <v>886</v>
      </c>
      <c r="E144" s="249" t="s">
        <v>842</v>
      </c>
      <c r="F144" s="250" t="s">
        <v>20</v>
      </c>
      <c r="G144" s="251" t="s">
        <v>7</v>
      </c>
      <c r="H144" s="249" t="s">
        <v>887</v>
      </c>
      <c r="I144" s="249" t="s">
        <v>656</v>
      </c>
      <c r="J144" s="252" t="s">
        <v>844</v>
      </c>
      <c r="K144" s="248">
        <v>0</v>
      </c>
      <c r="L144" s="684">
        <f>11</f>
        <v>11</v>
      </c>
      <c r="M144" s="552" t="s">
        <v>844</v>
      </c>
      <c r="N144" s="1015" t="s">
        <v>1864</v>
      </c>
      <c r="BM144" s="389" t="s">
        <v>608</v>
      </c>
    </row>
    <row r="145" spans="1:65" ht="33.75">
      <c r="A145" s="248" t="s">
        <v>338</v>
      </c>
      <c r="B145" s="248"/>
      <c r="C145" s="243">
        <v>2016</v>
      </c>
      <c r="D145" s="249" t="s">
        <v>886</v>
      </c>
      <c r="E145" s="249" t="s">
        <v>842</v>
      </c>
      <c r="F145" s="250" t="s">
        <v>20</v>
      </c>
      <c r="G145" s="251" t="s">
        <v>7</v>
      </c>
      <c r="H145" s="249" t="s">
        <v>887</v>
      </c>
      <c r="I145" s="249" t="s">
        <v>652</v>
      </c>
      <c r="J145" s="252" t="s">
        <v>861</v>
      </c>
      <c r="K145" s="248">
        <v>1500</v>
      </c>
      <c r="L145" s="684">
        <f>352+971+120</f>
        <v>1443</v>
      </c>
      <c r="M145" s="552">
        <f>L145/K145</f>
        <v>0.96199999999999997</v>
      </c>
      <c r="N145" s="1015"/>
      <c r="BM145" s="389" t="s">
        <v>609</v>
      </c>
    </row>
    <row r="146" spans="1:65" ht="33.75">
      <c r="A146" s="248" t="s">
        <v>338</v>
      </c>
      <c r="B146" s="248" t="s">
        <v>346</v>
      </c>
      <c r="C146" s="243">
        <v>2016</v>
      </c>
      <c r="D146" s="249" t="s">
        <v>587</v>
      </c>
      <c r="E146" s="249" t="s">
        <v>846</v>
      </c>
      <c r="F146" s="251" t="s">
        <v>18</v>
      </c>
      <c r="G146" s="251" t="s">
        <v>7</v>
      </c>
      <c r="H146" s="249" t="s">
        <v>860</v>
      </c>
      <c r="I146" s="249" t="s">
        <v>757</v>
      </c>
      <c r="J146" s="252" t="s">
        <v>861</v>
      </c>
      <c r="K146" s="248" t="s">
        <v>844</v>
      </c>
      <c r="L146" s="684">
        <f>96+22+38</f>
        <v>156</v>
      </c>
      <c r="M146" s="253" t="s">
        <v>844</v>
      </c>
      <c r="N146" s="1015" t="s">
        <v>1864</v>
      </c>
      <c r="BM146" s="389" t="s">
        <v>610</v>
      </c>
    </row>
    <row r="147" spans="1:65">
      <c r="A147" s="248" t="s">
        <v>338</v>
      </c>
      <c r="B147" s="248" t="s">
        <v>346</v>
      </c>
      <c r="C147" s="243">
        <v>2016</v>
      </c>
      <c r="D147" s="249" t="s">
        <v>587</v>
      </c>
      <c r="E147" s="249" t="s">
        <v>846</v>
      </c>
      <c r="F147" s="251" t="s">
        <v>18</v>
      </c>
      <c r="G147" s="251" t="s">
        <v>7</v>
      </c>
      <c r="H147" s="249" t="s">
        <v>860</v>
      </c>
      <c r="I147" s="249" t="s">
        <v>654</v>
      </c>
      <c r="J147" s="252" t="s">
        <v>112</v>
      </c>
      <c r="K147" s="248" t="s">
        <v>844</v>
      </c>
      <c r="L147" s="684">
        <f>96+22+38</f>
        <v>156</v>
      </c>
      <c r="M147" s="552" t="s">
        <v>844</v>
      </c>
      <c r="N147" s="1015" t="s">
        <v>1864</v>
      </c>
      <c r="BM147" s="389" t="s">
        <v>611</v>
      </c>
    </row>
    <row r="148" spans="1:65">
      <c r="A148" s="248" t="s">
        <v>338</v>
      </c>
      <c r="B148" s="248" t="s">
        <v>346</v>
      </c>
      <c r="C148" s="243">
        <v>2016</v>
      </c>
      <c r="D148" s="249" t="s">
        <v>587</v>
      </c>
      <c r="E148" s="249" t="s">
        <v>846</v>
      </c>
      <c r="F148" s="251" t="s">
        <v>18</v>
      </c>
      <c r="G148" s="251" t="s">
        <v>7</v>
      </c>
      <c r="H148" s="249" t="s">
        <v>860</v>
      </c>
      <c r="I148" s="249" t="s">
        <v>656</v>
      </c>
      <c r="J148" s="252" t="s">
        <v>112</v>
      </c>
      <c r="K148" s="248" t="s">
        <v>844</v>
      </c>
      <c r="L148" s="684">
        <f>96+22+38</f>
        <v>156</v>
      </c>
      <c r="M148" s="557" t="s">
        <v>844</v>
      </c>
      <c r="N148" s="1015" t="s">
        <v>1864</v>
      </c>
      <c r="BM148" s="389" t="s">
        <v>612</v>
      </c>
    </row>
    <row r="149" spans="1:65" ht="33.75">
      <c r="A149" s="248" t="s">
        <v>338</v>
      </c>
      <c r="B149" s="248" t="s">
        <v>346</v>
      </c>
      <c r="C149" s="243">
        <v>2016</v>
      </c>
      <c r="D149" s="249" t="s">
        <v>587</v>
      </c>
      <c r="E149" s="249" t="s">
        <v>846</v>
      </c>
      <c r="F149" s="251" t="s">
        <v>18</v>
      </c>
      <c r="G149" s="251" t="s">
        <v>7</v>
      </c>
      <c r="H149" s="249" t="s">
        <v>860</v>
      </c>
      <c r="I149" s="249" t="s">
        <v>652</v>
      </c>
      <c r="J149" s="252" t="s">
        <v>861</v>
      </c>
      <c r="K149" s="248" t="s">
        <v>844</v>
      </c>
      <c r="L149" s="684">
        <f>96+22+38</f>
        <v>156</v>
      </c>
      <c r="M149" s="253" t="s">
        <v>844</v>
      </c>
      <c r="N149" s="1015" t="s">
        <v>1864</v>
      </c>
      <c r="BM149" s="389" t="s">
        <v>1483</v>
      </c>
    </row>
    <row r="150" spans="1:65" ht="33.75">
      <c r="A150" s="248" t="s">
        <v>338</v>
      </c>
      <c r="B150" s="248" t="s">
        <v>346</v>
      </c>
      <c r="C150" s="243">
        <v>2016</v>
      </c>
      <c r="D150" s="249" t="s">
        <v>587</v>
      </c>
      <c r="E150" s="249" t="s">
        <v>846</v>
      </c>
      <c r="F150" s="250" t="s">
        <v>20</v>
      </c>
      <c r="G150" s="251" t="s">
        <v>7</v>
      </c>
      <c r="H150" s="249" t="s">
        <v>827</v>
      </c>
      <c r="I150" s="249" t="s">
        <v>757</v>
      </c>
      <c r="J150" s="252" t="s">
        <v>861</v>
      </c>
      <c r="K150" s="248" t="s">
        <v>844</v>
      </c>
      <c r="L150" s="684">
        <f>131+35</f>
        <v>166</v>
      </c>
      <c r="M150" s="552" t="s">
        <v>844</v>
      </c>
      <c r="N150" s="1015" t="s">
        <v>1864</v>
      </c>
      <c r="BM150" s="389" t="s">
        <v>613</v>
      </c>
    </row>
    <row r="151" spans="1:65">
      <c r="A151" s="248" t="s">
        <v>338</v>
      </c>
      <c r="B151" s="248" t="s">
        <v>346</v>
      </c>
      <c r="C151" s="243">
        <v>2016</v>
      </c>
      <c r="D151" s="249" t="s">
        <v>587</v>
      </c>
      <c r="E151" s="249" t="s">
        <v>846</v>
      </c>
      <c r="F151" s="250" t="s">
        <v>20</v>
      </c>
      <c r="G151" s="251" t="s">
        <v>7</v>
      </c>
      <c r="H151" s="249" t="s">
        <v>827</v>
      </c>
      <c r="I151" s="249" t="s">
        <v>654</v>
      </c>
      <c r="J151" s="252" t="s">
        <v>112</v>
      </c>
      <c r="K151" s="248" t="s">
        <v>844</v>
      </c>
      <c r="L151" s="684">
        <f>32</f>
        <v>32</v>
      </c>
      <c r="M151" s="552" t="s">
        <v>844</v>
      </c>
      <c r="N151" s="1015" t="s">
        <v>1864</v>
      </c>
      <c r="BM151" s="389" t="s">
        <v>614</v>
      </c>
    </row>
    <row r="152" spans="1:65" ht="15">
      <c r="A152" s="248" t="s">
        <v>338</v>
      </c>
      <c r="B152" s="248" t="s">
        <v>346</v>
      </c>
      <c r="C152" s="243">
        <v>2016</v>
      </c>
      <c r="D152" s="249" t="s">
        <v>587</v>
      </c>
      <c r="E152" s="249" t="s">
        <v>846</v>
      </c>
      <c r="F152" s="250" t="s">
        <v>20</v>
      </c>
      <c r="G152" s="251" t="s">
        <v>7</v>
      </c>
      <c r="H152" s="249" t="s">
        <v>827</v>
      </c>
      <c r="I152" s="249" t="s">
        <v>656</v>
      </c>
      <c r="J152" s="252" t="s">
        <v>112</v>
      </c>
      <c r="K152" s="248" t="s">
        <v>844</v>
      </c>
      <c r="L152" s="684">
        <f>43</f>
        <v>43</v>
      </c>
      <c r="M152" s="253" t="s">
        <v>844</v>
      </c>
      <c r="N152" s="1015" t="s">
        <v>1864</v>
      </c>
      <c r="BM152" s="389" t="s">
        <v>615</v>
      </c>
    </row>
    <row r="153" spans="1:65" ht="33.75">
      <c r="A153" s="248" t="s">
        <v>338</v>
      </c>
      <c r="B153" s="248" t="s">
        <v>346</v>
      </c>
      <c r="C153" s="243">
        <v>2016</v>
      </c>
      <c r="D153" s="249" t="s">
        <v>587</v>
      </c>
      <c r="E153" s="249" t="s">
        <v>846</v>
      </c>
      <c r="F153" s="250" t="s">
        <v>20</v>
      </c>
      <c r="G153" s="251" t="s">
        <v>7</v>
      </c>
      <c r="H153" s="249" t="s">
        <v>827</v>
      </c>
      <c r="I153" s="249" t="s">
        <v>652</v>
      </c>
      <c r="J153" s="252" t="s">
        <v>861</v>
      </c>
      <c r="K153" s="248" t="s">
        <v>844</v>
      </c>
      <c r="L153" s="684">
        <f>131+35</f>
        <v>166</v>
      </c>
      <c r="M153" s="552" t="s">
        <v>844</v>
      </c>
      <c r="N153" s="1015" t="s">
        <v>1864</v>
      </c>
      <c r="BM153" s="389" t="s">
        <v>616</v>
      </c>
    </row>
    <row r="154" spans="1:65" ht="22.5">
      <c r="A154" s="248" t="s">
        <v>338</v>
      </c>
      <c r="B154" s="248" t="s">
        <v>346</v>
      </c>
      <c r="C154" s="243">
        <v>2016</v>
      </c>
      <c r="D154" s="249" t="s">
        <v>888</v>
      </c>
      <c r="E154" s="249" t="s">
        <v>846</v>
      </c>
      <c r="F154" s="250" t="s">
        <v>20</v>
      </c>
      <c r="G154" s="251" t="s">
        <v>7</v>
      </c>
      <c r="H154" s="249" t="s">
        <v>63</v>
      </c>
      <c r="I154" s="249" t="s">
        <v>757</v>
      </c>
      <c r="J154" s="252" t="s">
        <v>850</v>
      </c>
      <c r="K154" s="248">
        <v>100</v>
      </c>
      <c r="L154" s="684">
        <f>47+354+7</f>
        <v>408</v>
      </c>
      <c r="M154" s="552">
        <f>L154/K154</f>
        <v>4.08</v>
      </c>
      <c r="N154" s="1014"/>
      <c r="BM154" s="389" t="s">
        <v>617</v>
      </c>
    </row>
    <row r="155" spans="1:65" ht="15">
      <c r="A155" s="248" t="s">
        <v>338</v>
      </c>
      <c r="B155" s="248" t="s">
        <v>346</v>
      </c>
      <c r="C155" s="243">
        <v>2016</v>
      </c>
      <c r="D155" s="249" t="s">
        <v>888</v>
      </c>
      <c r="E155" s="249" t="s">
        <v>846</v>
      </c>
      <c r="F155" s="250" t="s">
        <v>20</v>
      </c>
      <c r="G155" s="251" t="s">
        <v>7</v>
      </c>
      <c r="H155" s="249" t="s">
        <v>63</v>
      </c>
      <c r="I155" s="249" t="s">
        <v>654</v>
      </c>
      <c r="J155" s="252" t="s">
        <v>112</v>
      </c>
      <c r="K155" s="248">
        <v>50</v>
      </c>
      <c r="L155" s="684">
        <f>16+2</f>
        <v>18</v>
      </c>
      <c r="M155" s="253">
        <f>L155/K155</f>
        <v>0.36</v>
      </c>
      <c r="N155" s="1015"/>
      <c r="BM155" s="389" t="s">
        <v>1484</v>
      </c>
    </row>
    <row r="156" spans="1:65">
      <c r="A156" s="248" t="s">
        <v>338</v>
      </c>
      <c r="B156" s="248" t="s">
        <v>346</v>
      </c>
      <c r="C156" s="243">
        <v>2016</v>
      </c>
      <c r="D156" s="249" t="s">
        <v>888</v>
      </c>
      <c r="E156" s="249" t="s">
        <v>846</v>
      </c>
      <c r="F156" s="250" t="s">
        <v>20</v>
      </c>
      <c r="G156" s="251" t="s">
        <v>7</v>
      </c>
      <c r="H156" s="249" t="s">
        <v>63</v>
      </c>
      <c r="I156" s="249" t="s">
        <v>656</v>
      </c>
      <c r="J156" s="252" t="s">
        <v>112</v>
      </c>
      <c r="K156" s="248">
        <v>50</v>
      </c>
      <c r="L156" s="684">
        <f>26</f>
        <v>26</v>
      </c>
      <c r="M156" s="552">
        <f>L156/K156</f>
        <v>0.52</v>
      </c>
      <c r="N156" s="1015"/>
      <c r="BM156" s="389" t="s">
        <v>618</v>
      </c>
    </row>
    <row r="157" spans="1:65" ht="22.5">
      <c r="A157" s="248" t="s">
        <v>338</v>
      </c>
      <c r="B157" s="248" t="s">
        <v>346</v>
      </c>
      <c r="C157" s="243">
        <v>2016</v>
      </c>
      <c r="D157" s="249" t="s">
        <v>888</v>
      </c>
      <c r="E157" s="249" t="s">
        <v>846</v>
      </c>
      <c r="F157" s="250" t="s">
        <v>20</v>
      </c>
      <c r="G157" s="251" t="s">
        <v>7</v>
      </c>
      <c r="H157" s="249" t="s">
        <v>63</v>
      </c>
      <c r="I157" s="249" t="s">
        <v>652</v>
      </c>
      <c r="J157" s="252" t="s">
        <v>850</v>
      </c>
      <c r="K157" s="248">
        <v>100</v>
      </c>
      <c r="L157" s="684">
        <f>47+354+7</f>
        <v>408</v>
      </c>
      <c r="M157" s="552">
        <f>L157/K157</f>
        <v>4.08</v>
      </c>
      <c r="N157" s="1015"/>
      <c r="BM157" s="389" t="s">
        <v>619</v>
      </c>
    </row>
    <row r="158" spans="1:65" ht="22.5">
      <c r="A158" s="248" t="s">
        <v>338</v>
      </c>
      <c r="B158" s="248"/>
      <c r="C158" s="243">
        <v>2016</v>
      </c>
      <c r="D158" s="249" t="s">
        <v>889</v>
      </c>
      <c r="E158" s="249" t="s">
        <v>842</v>
      </c>
      <c r="F158" s="250" t="s">
        <v>20</v>
      </c>
      <c r="G158" s="251" t="s">
        <v>7</v>
      </c>
      <c r="H158" s="249" t="s">
        <v>108</v>
      </c>
      <c r="I158" s="249" t="s">
        <v>656</v>
      </c>
      <c r="J158" s="252" t="s">
        <v>843</v>
      </c>
      <c r="K158" s="248" t="s">
        <v>844</v>
      </c>
      <c r="L158" s="684"/>
      <c r="M158" s="253" t="s">
        <v>844</v>
      </c>
      <c r="N158" s="1015"/>
      <c r="BM158" s="54" t="s">
        <v>620</v>
      </c>
    </row>
    <row r="159" spans="1:65" ht="22.5">
      <c r="A159" s="248" t="s">
        <v>338</v>
      </c>
      <c r="B159" s="248"/>
      <c r="C159" s="243">
        <v>2016</v>
      </c>
      <c r="D159" s="249" t="s">
        <v>592</v>
      </c>
      <c r="E159" s="249" t="s">
        <v>842</v>
      </c>
      <c r="F159" s="250" t="s">
        <v>20</v>
      </c>
      <c r="G159" s="251" t="s">
        <v>7</v>
      </c>
      <c r="H159" s="249" t="s">
        <v>827</v>
      </c>
      <c r="I159" s="249" t="s">
        <v>655</v>
      </c>
      <c r="J159" s="252" t="s">
        <v>843</v>
      </c>
      <c r="K159" s="248" t="s">
        <v>844</v>
      </c>
      <c r="L159" s="684"/>
      <c r="M159" s="552" t="s">
        <v>844</v>
      </c>
      <c r="N159" s="1014" t="s">
        <v>1862</v>
      </c>
      <c r="BM159" s="389" t="s">
        <v>80</v>
      </c>
    </row>
    <row r="160" spans="1:65" ht="22.5">
      <c r="A160" s="248" t="s">
        <v>338</v>
      </c>
      <c r="B160" s="248"/>
      <c r="C160" s="243">
        <v>2016</v>
      </c>
      <c r="D160" s="249" t="s">
        <v>592</v>
      </c>
      <c r="E160" s="249" t="s">
        <v>842</v>
      </c>
      <c r="F160" s="250" t="s">
        <v>20</v>
      </c>
      <c r="G160" s="251" t="s">
        <v>7</v>
      </c>
      <c r="H160" s="249" t="s">
        <v>108</v>
      </c>
      <c r="I160" s="249" t="s">
        <v>655</v>
      </c>
      <c r="J160" s="252" t="s">
        <v>843</v>
      </c>
      <c r="K160" s="248" t="s">
        <v>844</v>
      </c>
      <c r="L160" s="684"/>
      <c r="M160" s="552" t="s">
        <v>844</v>
      </c>
      <c r="N160" s="1014" t="s">
        <v>1862</v>
      </c>
      <c r="BM160" s="54" t="s">
        <v>621</v>
      </c>
    </row>
    <row r="161" spans="1:65" ht="22.5">
      <c r="A161" s="248" t="s">
        <v>338</v>
      </c>
      <c r="B161" s="248"/>
      <c r="C161" s="243">
        <v>2016</v>
      </c>
      <c r="D161" s="249" t="s">
        <v>595</v>
      </c>
      <c r="E161" s="249" t="s">
        <v>842</v>
      </c>
      <c r="F161" s="250" t="s">
        <v>20</v>
      </c>
      <c r="G161" s="251" t="s">
        <v>7</v>
      </c>
      <c r="H161" s="249" t="s">
        <v>108</v>
      </c>
      <c r="I161" s="249" t="s">
        <v>656</v>
      </c>
      <c r="J161" s="252" t="s">
        <v>843</v>
      </c>
      <c r="K161" s="248" t="s">
        <v>844</v>
      </c>
      <c r="L161" s="684"/>
      <c r="M161" s="253" t="s">
        <v>844</v>
      </c>
      <c r="N161" s="1014" t="s">
        <v>1862</v>
      </c>
      <c r="BM161" s="389" t="s">
        <v>622</v>
      </c>
    </row>
    <row r="162" spans="1:65">
      <c r="A162" s="248" t="s">
        <v>338</v>
      </c>
      <c r="B162" s="248"/>
      <c r="C162" s="243">
        <v>2016</v>
      </c>
      <c r="D162" s="249" t="s">
        <v>604</v>
      </c>
      <c r="E162" s="249" t="s">
        <v>842</v>
      </c>
      <c r="F162" s="251" t="s">
        <v>18</v>
      </c>
      <c r="G162" s="251" t="s">
        <v>7</v>
      </c>
      <c r="H162" s="249" t="s">
        <v>890</v>
      </c>
      <c r="I162" s="249" t="s">
        <v>757</v>
      </c>
      <c r="J162" s="252" t="s">
        <v>891</v>
      </c>
      <c r="K162" s="248">
        <v>200</v>
      </c>
      <c r="L162" s="684">
        <f>201+44</f>
        <v>245</v>
      </c>
      <c r="M162" s="552">
        <f>L162/K162</f>
        <v>1.2250000000000001</v>
      </c>
      <c r="N162" s="1014"/>
      <c r="BM162" s="389" t="s">
        <v>623</v>
      </c>
    </row>
    <row r="163" spans="1:65">
      <c r="A163" s="248" t="s">
        <v>338</v>
      </c>
      <c r="B163" s="248"/>
      <c r="C163" s="243">
        <v>2016</v>
      </c>
      <c r="D163" s="249" t="s">
        <v>604</v>
      </c>
      <c r="E163" s="249" t="s">
        <v>842</v>
      </c>
      <c r="F163" s="251" t="s">
        <v>18</v>
      </c>
      <c r="G163" s="251" t="s">
        <v>7</v>
      </c>
      <c r="H163" s="249" t="s">
        <v>890</v>
      </c>
      <c r="I163" s="249" t="s">
        <v>654</v>
      </c>
      <c r="J163" s="252" t="s">
        <v>844</v>
      </c>
      <c r="K163" s="248">
        <v>0</v>
      </c>
      <c r="L163" s="684">
        <v>0</v>
      </c>
      <c r="M163" s="552" t="s">
        <v>844</v>
      </c>
      <c r="N163" s="1014"/>
      <c r="BM163" s="389" t="s">
        <v>624</v>
      </c>
    </row>
    <row r="164" spans="1:65" ht="15">
      <c r="A164" s="248" t="s">
        <v>338</v>
      </c>
      <c r="B164" s="248"/>
      <c r="C164" s="243">
        <v>2016</v>
      </c>
      <c r="D164" s="249" t="s">
        <v>604</v>
      </c>
      <c r="E164" s="249" t="s">
        <v>842</v>
      </c>
      <c r="F164" s="251" t="s">
        <v>18</v>
      </c>
      <c r="G164" s="251" t="s">
        <v>7</v>
      </c>
      <c r="H164" s="249" t="s">
        <v>890</v>
      </c>
      <c r="I164" s="249" t="s">
        <v>656</v>
      </c>
      <c r="J164" s="252" t="s">
        <v>844</v>
      </c>
      <c r="K164" s="248">
        <v>0</v>
      </c>
      <c r="L164" s="684">
        <v>0</v>
      </c>
      <c r="M164" s="253" t="s">
        <v>844</v>
      </c>
      <c r="N164" s="1014"/>
      <c r="BM164" s="389" t="s">
        <v>625</v>
      </c>
    </row>
    <row r="165" spans="1:65">
      <c r="A165" s="248" t="s">
        <v>338</v>
      </c>
      <c r="B165" s="248"/>
      <c r="C165" s="243">
        <v>2016</v>
      </c>
      <c r="D165" s="249" t="s">
        <v>604</v>
      </c>
      <c r="E165" s="249" t="s">
        <v>842</v>
      </c>
      <c r="F165" s="251" t="s">
        <v>18</v>
      </c>
      <c r="G165" s="251" t="s">
        <v>7</v>
      </c>
      <c r="H165" s="249" t="s">
        <v>890</v>
      </c>
      <c r="I165" s="249" t="s">
        <v>652</v>
      </c>
      <c r="J165" s="252" t="s">
        <v>891</v>
      </c>
      <c r="K165" s="248">
        <v>200</v>
      </c>
      <c r="L165" s="684">
        <f>201+44</f>
        <v>245</v>
      </c>
      <c r="M165" s="552">
        <f>L165/K165</f>
        <v>1.2250000000000001</v>
      </c>
      <c r="N165" s="1014"/>
      <c r="BM165" s="389" t="s">
        <v>626</v>
      </c>
    </row>
    <row r="166" spans="1:65" ht="22.5">
      <c r="A166" s="248" t="s">
        <v>338</v>
      </c>
      <c r="B166" s="248"/>
      <c r="C166" s="243">
        <v>2016</v>
      </c>
      <c r="D166" s="249" t="s">
        <v>892</v>
      </c>
      <c r="E166" s="249" t="s">
        <v>842</v>
      </c>
      <c r="F166" s="250" t="s">
        <v>20</v>
      </c>
      <c r="G166" s="251" t="s">
        <v>7</v>
      </c>
      <c r="H166" s="249" t="s">
        <v>893</v>
      </c>
      <c r="I166" s="249" t="s">
        <v>757</v>
      </c>
      <c r="J166" s="252" t="s">
        <v>894</v>
      </c>
      <c r="K166" s="248">
        <v>1500</v>
      </c>
      <c r="L166" s="684">
        <f>6+306+811+174+103</f>
        <v>1400</v>
      </c>
      <c r="M166" s="552">
        <f>L166/K166</f>
        <v>0.93333333333333335</v>
      </c>
      <c r="N166" s="1014"/>
      <c r="BM166" s="389" t="s">
        <v>627</v>
      </c>
    </row>
    <row r="167" spans="1:65" ht="15">
      <c r="A167" s="248" t="s">
        <v>338</v>
      </c>
      <c r="B167" s="248"/>
      <c r="C167" s="243">
        <v>2016</v>
      </c>
      <c r="D167" s="249" t="s">
        <v>892</v>
      </c>
      <c r="E167" s="249" t="s">
        <v>842</v>
      </c>
      <c r="F167" s="250" t="s">
        <v>20</v>
      </c>
      <c r="G167" s="251" t="s">
        <v>7</v>
      </c>
      <c r="H167" s="249" t="s">
        <v>893</v>
      </c>
      <c r="I167" s="249" t="s">
        <v>654</v>
      </c>
      <c r="J167" s="252" t="s">
        <v>112</v>
      </c>
      <c r="K167" s="248">
        <v>50</v>
      </c>
      <c r="L167" s="684">
        <f>306+6</f>
        <v>312</v>
      </c>
      <c r="M167" s="253">
        <f>L167/K167</f>
        <v>6.24</v>
      </c>
      <c r="N167" s="1015"/>
      <c r="BM167" s="389" t="s">
        <v>628</v>
      </c>
    </row>
    <row r="168" spans="1:65">
      <c r="A168" s="248" t="s">
        <v>338</v>
      </c>
      <c r="B168" s="248"/>
      <c r="C168" s="243">
        <v>2016</v>
      </c>
      <c r="D168" s="249" t="s">
        <v>892</v>
      </c>
      <c r="E168" s="249" t="s">
        <v>842</v>
      </c>
      <c r="F168" s="250" t="s">
        <v>20</v>
      </c>
      <c r="G168" s="251" t="s">
        <v>7</v>
      </c>
      <c r="H168" s="249" t="s">
        <v>893</v>
      </c>
      <c r="I168" s="249" t="s">
        <v>656</v>
      </c>
      <c r="J168" s="252" t="s">
        <v>112</v>
      </c>
      <c r="K168" s="248">
        <v>50</v>
      </c>
      <c r="L168" s="684">
        <f>6+305+174+99</f>
        <v>584</v>
      </c>
      <c r="M168" s="552">
        <f>L168/K168</f>
        <v>11.68</v>
      </c>
      <c r="N168" s="1015"/>
      <c r="BM168" s="54" t="s">
        <v>629</v>
      </c>
    </row>
    <row r="169" spans="1:65" ht="22.5">
      <c r="A169" s="248" t="s">
        <v>338</v>
      </c>
      <c r="B169" s="248"/>
      <c r="C169" s="243">
        <v>2016</v>
      </c>
      <c r="D169" s="249" t="s">
        <v>892</v>
      </c>
      <c r="E169" s="249" t="s">
        <v>842</v>
      </c>
      <c r="F169" s="250" t="s">
        <v>20</v>
      </c>
      <c r="G169" s="251" t="s">
        <v>7</v>
      </c>
      <c r="H169" s="249" t="s">
        <v>893</v>
      </c>
      <c r="I169" s="249" t="s">
        <v>652</v>
      </c>
      <c r="J169" s="252" t="s">
        <v>894</v>
      </c>
      <c r="K169" s="248">
        <v>1500</v>
      </c>
      <c r="L169" s="684">
        <f>6+306+811+174+103</f>
        <v>1400</v>
      </c>
      <c r="M169" s="552">
        <f>L169/K169</f>
        <v>0.93333333333333335</v>
      </c>
      <c r="N169" s="1015"/>
      <c r="BM169" s="389" t="s">
        <v>630</v>
      </c>
    </row>
    <row r="170" spans="1:65" ht="33.75">
      <c r="A170" s="248" t="s">
        <v>338</v>
      </c>
      <c r="B170" s="248" t="s">
        <v>346</v>
      </c>
      <c r="C170" s="243">
        <v>2016</v>
      </c>
      <c r="D170" s="249" t="s">
        <v>613</v>
      </c>
      <c r="E170" s="249" t="s">
        <v>846</v>
      </c>
      <c r="F170" s="251" t="s">
        <v>18</v>
      </c>
      <c r="G170" s="251" t="s">
        <v>7</v>
      </c>
      <c r="H170" s="249" t="s">
        <v>860</v>
      </c>
      <c r="I170" s="249" t="s">
        <v>757</v>
      </c>
      <c r="J170" s="252" t="s">
        <v>861</v>
      </c>
      <c r="K170" s="248" t="s">
        <v>844</v>
      </c>
      <c r="L170" s="684">
        <f>71</f>
        <v>71</v>
      </c>
      <c r="M170" s="253" t="s">
        <v>844</v>
      </c>
      <c r="N170" s="1015" t="s">
        <v>1864</v>
      </c>
      <c r="BM170" s="389" t="s">
        <v>631</v>
      </c>
    </row>
    <row r="171" spans="1:65">
      <c r="A171" s="248" t="s">
        <v>338</v>
      </c>
      <c r="B171" s="248" t="s">
        <v>346</v>
      </c>
      <c r="C171" s="243">
        <v>2016</v>
      </c>
      <c r="D171" s="249" t="s">
        <v>613</v>
      </c>
      <c r="E171" s="249" t="s">
        <v>846</v>
      </c>
      <c r="F171" s="251" t="s">
        <v>18</v>
      </c>
      <c r="G171" s="251" t="s">
        <v>7</v>
      </c>
      <c r="H171" s="249" t="s">
        <v>860</v>
      </c>
      <c r="I171" s="249" t="s">
        <v>654</v>
      </c>
      <c r="J171" s="252" t="s">
        <v>112</v>
      </c>
      <c r="K171" s="248" t="s">
        <v>844</v>
      </c>
      <c r="L171" s="684">
        <f>46+20+1</f>
        <v>67</v>
      </c>
      <c r="M171" s="552" t="s">
        <v>844</v>
      </c>
      <c r="N171" s="1015" t="s">
        <v>1864</v>
      </c>
      <c r="BM171" s="389" t="s">
        <v>632</v>
      </c>
    </row>
    <row r="172" spans="1:65">
      <c r="A172" s="248" t="s">
        <v>338</v>
      </c>
      <c r="B172" s="248" t="s">
        <v>346</v>
      </c>
      <c r="C172" s="243">
        <v>2016</v>
      </c>
      <c r="D172" s="249" t="s">
        <v>613</v>
      </c>
      <c r="E172" s="249" t="s">
        <v>846</v>
      </c>
      <c r="F172" s="251" t="s">
        <v>18</v>
      </c>
      <c r="G172" s="251" t="s">
        <v>7</v>
      </c>
      <c r="H172" s="249" t="s">
        <v>860</v>
      </c>
      <c r="I172" s="249" t="s">
        <v>656</v>
      </c>
      <c r="J172" s="252" t="s">
        <v>112</v>
      </c>
      <c r="K172" s="248" t="s">
        <v>844</v>
      </c>
      <c r="L172" s="684">
        <f>48+20+1</f>
        <v>69</v>
      </c>
      <c r="M172" s="552" t="s">
        <v>844</v>
      </c>
      <c r="N172" s="1015" t="s">
        <v>1864</v>
      </c>
      <c r="BM172" s="389" t="s">
        <v>633</v>
      </c>
    </row>
    <row r="173" spans="1:65" ht="33.75">
      <c r="A173" s="248" t="s">
        <v>338</v>
      </c>
      <c r="B173" s="248" t="s">
        <v>346</v>
      </c>
      <c r="C173" s="243">
        <v>2016</v>
      </c>
      <c r="D173" s="249" t="s">
        <v>613</v>
      </c>
      <c r="E173" s="249" t="s">
        <v>846</v>
      </c>
      <c r="F173" s="251" t="s">
        <v>18</v>
      </c>
      <c r="G173" s="251" t="s">
        <v>7</v>
      </c>
      <c r="H173" s="249" t="s">
        <v>860</v>
      </c>
      <c r="I173" s="249" t="s">
        <v>652</v>
      </c>
      <c r="J173" s="252" t="s">
        <v>861</v>
      </c>
      <c r="K173" s="248" t="s">
        <v>844</v>
      </c>
      <c r="L173" s="684">
        <v>71</v>
      </c>
      <c r="M173" s="253" t="s">
        <v>844</v>
      </c>
      <c r="N173" s="1015" t="s">
        <v>1864</v>
      </c>
      <c r="BM173" s="389" t="s">
        <v>634</v>
      </c>
    </row>
    <row r="174" spans="1:65" ht="33.75">
      <c r="A174" s="248" t="s">
        <v>338</v>
      </c>
      <c r="B174" s="248" t="s">
        <v>346</v>
      </c>
      <c r="C174" s="243">
        <v>2016</v>
      </c>
      <c r="D174" s="249" t="s">
        <v>613</v>
      </c>
      <c r="E174" s="249" t="s">
        <v>846</v>
      </c>
      <c r="F174" s="250" t="s">
        <v>20</v>
      </c>
      <c r="G174" s="251" t="s">
        <v>7</v>
      </c>
      <c r="H174" s="249" t="s">
        <v>827</v>
      </c>
      <c r="I174" s="249" t="s">
        <v>757</v>
      </c>
      <c r="J174" s="252" t="s">
        <v>861</v>
      </c>
      <c r="K174" s="248" t="s">
        <v>844</v>
      </c>
      <c r="L174" s="684">
        <f>21+113</f>
        <v>134</v>
      </c>
      <c r="M174" s="552" t="s">
        <v>844</v>
      </c>
      <c r="N174" s="1015" t="s">
        <v>1864</v>
      </c>
      <c r="BM174" s="389" t="s">
        <v>635</v>
      </c>
    </row>
    <row r="175" spans="1:65">
      <c r="A175" s="248" t="s">
        <v>338</v>
      </c>
      <c r="B175" s="248" t="s">
        <v>346</v>
      </c>
      <c r="C175" s="243">
        <v>2016</v>
      </c>
      <c r="D175" s="249" t="s">
        <v>613</v>
      </c>
      <c r="E175" s="249" t="s">
        <v>846</v>
      </c>
      <c r="F175" s="250" t="s">
        <v>20</v>
      </c>
      <c r="G175" s="251" t="s">
        <v>7</v>
      </c>
      <c r="H175" s="249" t="s">
        <v>827</v>
      </c>
      <c r="I175" s="249" t="s">
        <v>654</v>
      </c>
      <c r="J175" s="252" t="s">
        <v>112</v>
      </c>
      <c r="K175" s="248" t="s">
        <v>844</v>
      </c>
      <c r="L175" s="684">
        <f>104</f>
        <v>104</v>
      </c>
      <c r="M175" s="552" t="s">
        <v>844</v>
      </c>
      <c r="N175" s="1015" t="s">
        <v>1864</v>
      </c>
      <c r="BM175" s="389" t="s">
        <v>636</v>
      </c>
    </row>
    <row r="176" spans="1:65" ht="15">
      <c r="A176" s="248" t="s">
        <v>338</v>
      </c>
      <c r="B176" s="248" t="s">
        <v>346</v>
      </c>
      <c r="C176" s="243">
        <v>2016</v>
      </c>
      <c r="D176" s="249" t="s">
        <v>613</v>
      </c>
      <c r="E176" s="249" t="s">
        <v>846</v>
      </c>
      <c r="F176" s="250" t="s">
        <v>20</v>
      </c>
      <c r="G176" s="251" t="s">
        <v>7</v>
      </c>
      <c r="H176" s="249" t="s">
        <v>827</v>
      </c>
      <c r="I176" s="249" t="s">
        <v>656</v>
      </c>
      <c r="J176" s="252" t="s">
        <v>112</v>
      </c>
      <c r="K176" s="248" t="s">
        <v>844</v>
      </c>
      <c r="L176" s="684">
        <v>106</v>
      </c>
      <c r="M176" s="253" t="s">
        <v>844</v>
      </c>
      <c r="N176" s="1015" t="s">
        <v>1864</v>
      </c>
      <c r="BM176" s="389" t="s">
        <v>637</v>
      </c>
    </row>
    <row r="177" spans="1:65" ht="33.75">
      <c r="A177" s="248" t="s">
        <v>338</v>
      </c>
      <c r="B177" s="248" t="s">
        <v>346</v>
      </c>
      <c r="C177" s="243">
        <v>2016</v>
      </c>
      <c r="D177" s="249" t="s">
        <v>613</v>
      </c>
      <c r="E177" s="249" t="s">
        <v>846</v>
      </c>
      <c r="F177" s="250" t="s">
        <v>20</v>
      </c>
      <c r="G177" s="251" t="s">
        <v>7</v>
      </c>
      <c r="H177" s="249" t="s">
        <v>827</v>
      </c>
      <c r="I177" s="249" t="s">
        <v>652</v>
      </c>
      <c r="J177" s="252" t="s">
        <v>861</v>
      </c>
      <c r="K177" s="248" t="s">
        <v>844</v>
      </c>
      <c r="L177" s="684">
        <f>21+113</f>
        <v>134</v>
      </c>
      <c r="M177" s="552" t="s">
        <v>844</v>
      </c>
      <c r="N177" s="1015" t="s">
        <v>1864</v>
      </c>
      <c r="BM177" s="389" t="s">
        <v>638</v>
      </c>
    </row>
    <row r="178" spans="1:65" ht="33.75">
      <c r="A178" s="248" t="s">
        <v>338</v>
      </c>
      <c r="B178" s="248"/>
      <c r="C178" s="243">
        <v>2016</v>
      </c>
      <c r="D178" s="249" t="s">
        <v>80</v>
      </c>
      <c r="E178" s="249" t="s">
        <v>842</v>
      </c>
      <c r="F178" s="251" t="s">
        <v>18</v>
      </c>
      <c r="G178" s="251" t="s">
        <v>7</v>
      </c>
      <c r="H178" s="255" t="s">
        <v>860</v>
      </c>
      <c r="I178" s="249" t="s">
        <v>757</v>
      </c>
      <c r="J178" s="252" t="s">
        <v>861</v>
      </c>
      <c r="K178" s="248">
        <v>300</v>
      </c>
      <c r="L178" s="684">
        <f>401+30</f>
        <v>431</v>
      </c>
      <c r="M178" s="552">
        <f t="shared" ref="M178:M189" si="8">L178/K178</f>
        <v>1.4366666666666668</v>
      </c>
      <c r="N178" s="1014"/>
      <c r="BM178" s="389" t="s">
        <v>639</v>
      </c>
    </row>
    <row r="179" spans="1:65" ht="15">
      <c r="A179" s="248" t="s">
        <v>338</v>
      </c>
      <c r="B179" s="248"/>
      <c r="C179" s="243">
        <v>2016</v>
      </c>
      <c r="D179" s="249" t="s">
        <v>80</v>
      </c>
      <c r="E179" s="249" t="s">
        <v>842</v>
      </c>
      <c r="F179" s="251" t="s">
        <v>18</v>
      </c>
      <c r="G179" s="251" t="s">
        <v>7</v>
      </c>
      <c r="H179" s="255" t="s">
        <v>860</v>
      </c>
      <c r="I179" s="249" t="s">
        <v>654</v>
      </c>
      <c r="J179" s="252" t="s">
        <v>112</v>
      </c>
      <c r="K179" s="248">
        <v>100</v>
      </c>
      <c r="L179" s="684">
        <f>223+15</f>
        <v>238</v>
      </c>
      <c r="M179" s="253">
        <f t="shared" si="8"/>
        <v>2.38</v>
      </c>
      <c r="N179" s="1015"/>
      <c r="BM179" s="389" t="s">
        <v>640</v>
      </c>
    </row>
    <row r="180" spans="1:65">
      <c r="A180" s="248" t="s">
        <v>338</v>
      </c>
      <c r="B180" s="248"/>
      <c r="C180" s="243">
        <v>2016</v>
      </c>
      <c r="D180" s="249" t="s">
        <v>80</v>
      </c>
      <c r="E180" s="249" t="s">
        <v>842</v>
      </c>
      <c r="F180" s="251" t="s">
        <v>18</v>
      </c>
      <c r="G180" s="251" t="s">
        <v>7</v>
      </c>
      <c r="H180" s="255" t="s">
        <v>860</v>
      </c>
      <c r="I180" s="249" t="s">
        <v>656</v>
      </c>
      <c r="J180" s="252" t="s">
        <v>112</v>
      </c>
      <c r="K180" s="248">
        <v>100</v>
      </c>
      <c r="L180" s="684">
        <f>311+15</f>
        <v>326</v>
      </c>
      <c r="M180" s="552">
        <f t="shared" si="8"/>
        <v>3.26</v>
      </c>
      <c r="N180" s="1015"/>
      <c r="BM180" s="389" t="s">
        <v>641</v>
      </c>
    </row>
    <row r="181" spans="1:65" ht="33.75">
      <c r="A181" s="248" t="s">
        <v>338</v>
      </c>
      <c r="B181" s="248"/>
      <c r="C181" s="243">
        <v>2016</v>
      </c>
      <c r="D181" s="249" t="s">
        <v>80</v>
      </c>
      <c r="E181" s="249" t="s">
        <v>842</v>
      </c>
      <c r="F181" s="251" t="s">
        <v>18</v>
      </c>
      <c r="G181" s="251" t="s">
        <v>7</v>
      </c>
      <c r="H181" s="255" t="s">
        <v>860</v>
      </c>
      <c r="I181" s="249" t="s">
        <v>652</v>
      </c>
      <c r="J181" s="252" t="s">
        <v>861</v>
      </c>
      <c r="K181" s="248">
        <v>300</v>
      </c>
      <c r="L181" s="684">
        <f>401+30</f>
        <v>431</v>
      </c>
      <c r="M181" s="552">
        <f t="shared" si="8"/>
        <v>1.4366666666666668</v>
      </c>
      <c r="N181" s="1014"/>
      <c r="BM181" s="389" t="s">
        <v>642</v>
      </c>
    </row>
    <row r="182" spans="1:65" ht="33.75">
      <c r="A182" s="248" t="s">
        <v>338</v>
      </c>
      <c r="B182" s="248"/>
      <c r="C182" s="243">
        <v>2016</v>
      </c>
      <c r="D182" s="249" t="s">
        <v>895</v>
      </c>
      <c r="E182" s="249" t="s">
        <v>842</v>
      </c>
      <c r="F182" s="250" t="s">
        <v>20</v>
      </c>
      <c r="G182" s="251" t="s">
        <v>7</v>
      </c>
      <c r="H182" s="249" t="s">
        <v>874</v>
      </c>
      <c r="I182" s="249" t="s">
        <v>757</v>
      </c>
      <c r="J182" s="252" t="s">
        <v>861</v>
      </c>
      <c r="K182" s="248">
        <v>1000</v>
      </c>
      <c r="L182" s="684">
        <f>268+762</f>
        <v>1030</v>
      </c>
      <c r="M182" s="253">
        <f t="shared" si="8"/>
        <v>1.03</v>
      </c>
      <c r="N182" s="1014"/>
      <c r="BM182" s="389" t="s">
        <v>1485</v>
      </c>
    </row>
    <row r="183" spans="1:65" ht="33.75">
      <c r="A183" s="248" t="s">
        <v>338</v>
      </c>
      <c r="B183" s="248"/>
      <c r="C183" s="243">
        <v>2016</v>
      </c>
      <c r="D183" s="249" t="s">
        <v>895</v>
      </c>
      <c r="E183" s="249" t="s">
        <v>842</v>
      </c>
      <c r="F183" s="250" t="s">
        <v>20</v>
      </c>
      <c r="G183" s="251" t="s">
        <v>7</v>
      </c>
      <c r="H183" s="249" t="s">
        <v>874</v>
      </c>
      <c r="I183" s="249" t="s">
        <v>652</v>
      </c>
      <c r="J183" s="252" t="s">
        <v>861</v>
      </c>
      <c r="K183" s="248">
        <v>1000</v>
      </c>
      <c r="L183" s="684">
        <f>268+762</f>
        <v>1030</v>
      </c>
      <c r="M183" s="552">
        <f t="shared" si="8"/>
        <v>1.03</v>
      </c>
      <c r="N183" s="1014"/>
      <c r="BM183" s="389" t="s">
        <v>643</v>
      </c>
    </row>
    <row r="184" spans="1:65">
      <c r="A184" s="248" t="s">
        <v>338</v>
      </c>
      <c r="B184" s="248"/>
      <c r="C184" s="243">
        <v>2016</v>
      </c>
      <c r="D184" s="249" t="s">
        <v>895</v>
      </c>
      <c r="E184" s="249" t="s">
        <v>842</v>
      </c>
      <c r="F184" s="250" t="s">
        <v>20</v>
      </c>
      <c r="G184" s="251" t="s">
        <v>7</v>
      </c>
      <c r="H184" s="249" t="s">
        <v>874</v>
      </c>
      <c r="I184" s="249" t="s">
        <v>654</v>
      </c>
      <c r="J184" s="252" t="s">
        <v>112</v>
      </c>
      <c r="K184" s="248">
        <v>500</v>
      </c>
      <c r="L184" s="684">
        <f>221+627</f>
        <v>848</v>
      </c>
      <c r="M184" s="552">
        <f t="shared" si="8"/>
        <v>1.696</v>
      </c>
      <c r="N184" s="1014"/>
      <c r="BM184" s="389" t="s">
        <v>644</v>
      </c>
    </row>
    <row r="185" spans="1:65">
      <c r="A185" s="248" t="s">
        <v>338</v>
      </c>
      <c r="B185" s="248"/>
      <c r="C185" s="243">
        <v>2016</v>
      </c>
      <c r="D185" s="249" t="s">
        <v>895</v>
      </c>
      <c r="E185" s="249" t="s">
        <v>842</v>
      </c>
      <c r="F185" s="250" t="s">
        <v>20</v>
      </c>
      <c r="G185" s="251" t="s">
        <v>7</v>
      </c>
      <c r="H185" s="249" t="s">
        <v>108</v>
      </c>
      <c r="I185" s="249" t="s">
        <v>654</v>
      </c>
      <c r="J185" s="249" t="s">
        <v>654</v>
      </c>
      <c r="K185" s="248">
        <v>50</v>
      </c>
      <c r="L185" s="684">
        <v>11</v>
      </c>
      <c r="M185" s="552">
        <f t="shared" si="8"/>
        <v>0.22</v>
      </c>
      <c r="N185" s="1015" t="s">
        <v>1818</v>
      </c>
      <c r="BM185" s="389" t="s">
        <v>645</v>
      </c>
    </row>
    <row r="186" spans="1:65">
      <c r="A186" s="248" t="s">
        <v>338</v>
      </c>
      <c r="B186" s="248"/>
      <c r="C186" s="243">
        <v>2016</v>
      </c>
      <c r="D186" s="249" t="s">
        <v>895</v>
      </c>
      <c r="E186" s="249" t="s">
        <v>842</v>
      </c>
      <c r="F186" s="250" t="s">
        <v>20</v>
      </c>
      <c r="G186" s="251" t="s">
        <v>7</v>
      </c>
      <c r="H186" s="249" t="s">
        <v>874</v>
      </c>
      <c r="I186" s="249" t="s">
        <v>656</v>
      </c>
      <c r="J186" s="252" t="s">
        <v>112</v>
      </c>
      <c r="K186" s="248">
        <v>500</v>
      </c>
      <c r="L186" s="684">
        <f>248+688</f>
        <v>936</v>
      </c>
      <c r="M186" s="552">
        <f>L186/K186</f>
        <v>1.8720000000000001</v>
      </c>
      <c r="N186" s="1014"/>
      <c r="BM186" s="389" t="s">
        <v>1486</v>
      </c>
    </row>
    <row r="187" spans="1:65">
      <c r="A187" s="248" t="s">
        <v>338</v>
      </c>
      <c r="B187" s="248"/>
      <c r="C187" s="243">
        <v>2016</v>
      </c>
      <c r="D187" s="249" t="s">
        <v>895</v>
      </c>
      <c r="E187" s="249" t="s">
        <v>842</v>
      </c>
      <c r="F187" s="250" t="s">
        <v>20</v>
      </c>
      <c r="G187" s="251" t="s">
        <v>7</v>
      </c>
      <c r="H187" s="249" t="s">
        <v>108</v>
      </c>
      <c r="I187" s="249" t="s">
        <v>656</v>
      </c>
      <c r="J187" s="249" t="s">
        <v>654</v>
      </c>
      <c r="K187" s="248">
        <v>50</v>
      </c>
      <c r="L187" s="684">
        <f>27+21</f>
        <v>48</v>
      </c>
      <c r="M187" s="552">
        <f t="shared" si="8"/>
        <v>0.96</v>
      </c>
      <c r="N187" s="1014"/>
      <c r="BM187" s="54" t="s">
        <v>646</v>
      </c>
    </row>
    <row r="188" spans="1:65" ht="33.75">
      <c r="A188" s="248" t="s">
        <v>338</v>
      </c>
      <c r="B188" s="248"/>
      <c r="C188" s="243">
        <v>2016</v>
      </c>
      <c r="D188" s="249" t="s">
        <v>895</v>
      </c>
      <c r="E188" s="249" t="s">
        <v>842</v>
      </c>
      <c r="F188" s="250" t="s">
        <v>20</v>
      </c>
      <c r="G188" s="251" t="s">
        <v>7</v>
      </c>
      <c r="H188" s="249" t="s">
        <v>108</v>
      </c>
      <c r="I188" s="249" t="s">
        <v>757</v>
      </c>
      <c r="J188" s="252" t="s">
        <v>861</v>
      </c>
      <c r="K188" s="248">
        <v>300</v>
      </c>
      <c r="L188" s="684">
        <f>717+21</f>
        <v>738</v>
      </c>
      <c r="M188" s="552">
        <f t="shared" si="8"/>
        <v>2.46</v>
      </c>
      <c r="N188" s="1014"/>
      <c r="BM188" s="389" t="s">
        <v>647</v>
      </c>
    </row>
    <row r="189" spans="1:65" ht="33.75">
      <c r="A189" s="248" t="s">
        <v>338</v>
      </c>
      <c r="B189" s="248"/>
      <c r="C189" s="243">
        <v>2016</v>
      </c>
      <c r="D189" s="249" t="s">
        <v>895</v>
      </c>
      <c r="E189" s="249" t="s">
        <v>842</v>
      </c>
      <c r="F189" s="250" t="s">
        <v>20</v>
      </c>
      <c r="G189" s="251" t="s">
        <v>7</v>
      </c>
      <c r="H189" s="249" t="s">
        <v>108</v>
      </c>
      <c r="I189" s="249" t="s">
        <v>652</v>
      </c>
      <c r="J189" s="252" t="s">
        <v>861</v>
      </c>
      <c r="K189" s="248">
        <v>300</v>
      </c>
      <c r="L189" s="684">
        <f>717+21</f>
        <v>738</v>
      </c>
      <c r="M189" s="552">
        <f t="shared" si="8"/>
        <v>2.46</v>
      </c>
      <c r="N189" s="1014"/>
      <c r="BM189" s="389" t="s">
        <v>648</v>
      </c>
    </row>
    <row r="190" spans="1:65" ht="22.5">
      <c r="A190" s="248" t="s">
        <v>338</v>
      </c>
      <c r="B190" s="248"/>
      <c r="C190" s="243">
        <v>2016</v>
      </c>
      <c r="D190" s="249" t="s">
        <v>628</v>
      </c>
      <c r="E190" s="249" t="s">
        <v>846</v>
      </c>
      <c r="F190" s="251" t="s">
        <v>18</v>
      </c>
      <c r="G190" s="251" t="s">
        <v>7</v>
      </c>
      <c r="H190" s="249" t="s">
        <v>849</v>
      </c>
      <c r="I190" s="249" t="s">
        <v>757</v>
      </c>
      <c r="J190" s="252" t="s">
        <v>850</v>
      </c>
      <c r="K190" s="248">
        <v>2000</v>
      </c>
      <c r="L190" s="684">
        <f>201+165+1008+181+60+159+52</f>
        <v>1826</v>
      </c>
      <c r="M190" s="552">
        <f t="shared" ref="M190:M201" si="9">L190/K190</f>
        <v>0.91300000000000003</v>
      </c>
      <c r="N190" s="1014"/>
      <c r="BM190" s="54"/>
    </row>
    <row r="191" spans="1:65" ht="15">
      <c r="A191" s="248" t="s">
        <v>338</v>
      </c>
      <c r="B191" s="248"/>
      <c r="C191" s="243">
        <v>2016</v>
      </c>
      <c r="D191" s="249" t="s">
        <v>628</v>
      </c>
      <c r="E191" s="249" t="s">
        <v>846</v>
      </c>
      <c r="F191" s="251" t="s">
        <v>18</v>
      </c>
      <c r="G191" s="251" t="s">
        <v>7</v>
      </c>
      <c r="H191" s="249" t="s">
        <v>849</v>
      </c>
      <c r="I191" s="249" t="s">
        <v>654</v>
      </c>
      <c r="J191" s="252" t="s">
        <v>112</v>
      </c>
      <c r="K191" s="248">
        <v>400</v>
      </c>
      <c r="L191" s="684">
        <f>116+253+179</f>
        <v>548</v>
      </c>
      <c r="M191" s="253">
        <f t="shared" si="9"/>
        <v>1.37</v>
      </c>
      <c r="N191" s="1015"/>
      <c r="BM191" s="54"/>
    </row>
    <row r="192" spans="1:65">
      <c r="A192" s="248" t="s">
        <v>338</v>
      </c>
      <c r="B192" s="248"/>
      <c r="C192" s="243">
        <v>2016</v>
      </c>
      <c r="D192" s="249" t="s">
        <v>628</v>
      </c>
      <c r="E192" s="249" t="s">
        <v>846</v>
      </c>
      <c r="F192" s="251" t="s">
        <v>18</v>
      </c>
      <c r="G192" s="251" t="s">
        <v>7</v>
      </c>
      <c r="H192" s="249" t="s">
        <v>849</v>
      </c>
      <c r="I192" s="249" t="s">
        <v>656</v>
      </c>
      <c r="J192" s="252" t="s">
        <v>112</v>
      </c>
      <c r="K192" s="248">
        <v>400</v>
      </c>
      <c r="L192" s="684">
        <f>116+253+179</f>
        <v>548</v>
      </c>
      <c r="M192" s="552">
        <f t="shared" si="9"/>
        <v>1.37</v>
      </c>
      <c r="N192" s="1015"/>
      <c r="BM192" s="54"/>
    </row>
    <row r="193" spans="1:65" ht="22.5">
      <c r="A193" s="248" t="s">
        <v>338</v>
      </c>
      <c r="B193" s="248"/>
      <c r="C193" s="243">
        <v>2016</v>
      </c>
      <c r="D193" s="249" t="s">
        <v>628</v>
      </c>
      <c r="E193" s="249" t="s">
        <v>846</v>
      </c>
      <c r="F193" s="251" t="s">
        <v>18</v>
      </c>
      <c r="G193" s="251" t="s">
        <v>7</v>
      </c>
      <c r="H193" s="249" t="s">
        <v>849</v>
      </c>
      <c r="I193" s="249" t="s">
        <v>652</v>
      </c>
      <c r="J193" s="252" t="s">
        <v>850</v>
      </c>
      <c r="K193" s="248">
        <v>2000</v>
      </c>
      <c r="L193" s="684">
        <f>201+165+1008+181+60+159+52</f>
        <v>1826</v>
      </c>
      <c r="M193" s="552">
        <f t="shared" si="9"/>
        <v>0.91300000000000003</v>
      </c>
      <c r="N193" s="1015"/>
      <c r="BM193" s="54"/>
    </row>
    <row r="194" spans="1:65" ht="22.5">
      <c r="A194" s="248" t="s">
        <v>338</v>
      </c>
      <c r="B194" s="248"/>
      <c r="C194" s="243">
        <v>2016</v>
      </c>
      <c r="D194" s="249" t="s">
        <v>896</v>
      </c>
      <c r="E194" s="249" t="s">
        <v>842</v>
      </c>
      <c r="F194" s="250" t="s">
        <v>20</v>
      </c>
      <c r="G194" s="251" t="s">
        <v>7</v>
      </c>
      <c r="H194" s="249" t="s">
        <v>827</v>
      </c>
      <c r="I194" s="249" t="s">
        <v>757</v>
      </c>
      <c r="J194" s="252" t="s">
        <v>850</v>
      </c>
      <c r="K194" s="248">
        <v>2500</v>
      </c>
      <c r="L194" s="684">
        <f>155+996</f>
        <v>1151</v>
      </c>
      <c r="M194" s="253">
        <f t="shared" si="9"/>
        <v>0.46039999999999998</v>
      </c>
      <c r="N194" s="1015"/>
      <c r="BM194" s="54"/>
    </row>
    <row r="195" spans="1:65" ht="22.5">
      <c r="A195" s="248" t="s">
        <v>338</v>
      </c>
      <c r="B195" s="248"/>
      <c r="C195" s="243">
        <v>2016</v>
      </c>
      <c r="D195" s="249" t="s">
        <v>896</v>
      </c>
      <c r="E195" s="249" t="s">
        <v>842</v>
      </c>
      <c r="F195" s="250" t="s">
        <v>20</v>
      </c>
      <c r="G195" s="251" t="s">
        <v>7</v>
      </c>
      <c r="H195" s="249" t="s">
        <v>827</v>
      </c>
      <c r="I195" s="249" t="s">
        <v>652</v>
      </c>
      <c r="J195" s="252" t="s">
        <v>850</v>
      </c>
      <c r="K195" s="248">
        <v>2500</v>
      </c>
      <c r="L195" s="684">
        <f>155+996</f>
        <v>1151</v>
      </c>
      <c r="M195" s="552">
        <f t="shared" si="9"/>
        <v>0.46039999999999998</v>
      </c>
      <c r="N195" s="1014"/>
      <c r="BM195" s="54"/>
    </row>
    <row r="196" spans="1:65">
      <c r="A196" s="248" t="s">
        <v>338</v>
      </c>
      <c r="B196" s="248"/>
      <c r="C196" s="243">
        <v>2016</v>
      </c>
      <c r="D196" s="249" t="s">
        <v>896</v>
      </c>
      <c r="E196" s="249" t="s">
        <v>842</v>
      </c>
      <c r="F196" s="250" t="s">
        <v>20</v>
      </c>
      <c r="G196" s="251" t="s">
        <v>7</v>
      </c>
      <c r="H196" s="249" t="s">
        <v>827</v>
      </c>
      <c r="I196" s="249" t="s">
        <v>654</v>
      </c>
      <c r="J196" s="252" t="s">
        <v>112</v>
      </c>
      <c r="K196" s="248">
        <v>500</v>
      </c>
      <c r="L196" s="684">
        <f>9+597</f>
        <v>606</v>
      </c>
      <c r="M196" s="552">
        <f t="shared" si="9"/>
        <v>1.212</v>
      </c>
      <c r="N196" s="1014"/>
      <c r="BM196" s="54"/>
    </row>
    <row r="197" spans="1:65" ht="15">
      <c r="A197" s="248" t="s">
        <v>338</v>
      </c>
      <c r="B197" s="248"/>
      <c r="C197" s="243">
        <v>2016</v>
      </c>
      <c r="D197" s="249" t="s">
        <v>896</v>
      </c>
      <c r="E197" s="249" t="s">
        <v>842</v>
      </c>
      <c r="F197" s="250" t="s">
        <v>20</v>
      </c>
      <c r="G197" s="251" t="s">
        <v>7</v>
      </c>
      <c r="H197" s="249" t="s">
        <v>108</v>
      </c>
      <c r="I197" s="249" t="s">
        <v>654</v>
      </c>
      <c r="J197" s="252" t="s">
        <v>112</v>
      </c>
      <c r="K197" s="248">
        <v>1000</v>
      </c>
      <c r="L197" s="684">
        <f>1178+130</f>
        <v>1308</v>
      </c>
      <c r="M197" s="253">
        <f t="shared" si="9"/>
        <v>1.3080000000000001</v>
      </c>
      <c r="N197" s="1014"/>
    </row>
    <row r="198" spans="1:65">
      <c r="A198" s="248" t="s">
        <v>338</v>
      </c>
      <c r="B198" s="248"/>
      <c r="C198" s="243">
        <v>2016</v>
      </c>
      <c r="D198" s="249" t="s">
        <v>896</v>
      </c>
      <c r="E198" s="249" t="s">
        <v>842</v>
      </c>
      <c r="F198" s="250" t="s">
        <v>20</v>
      </c>
      <c r="G198" s="251" t="s">
        <v>7</v>
      </c>
      <c r="H198" s="249" t="s">
        <v>827</v>
      </c>
      <c r="I198" s="249" t="s">
        <v>656</v>
      </c>
      <c r="J198" s="252" t="s">
        <v>112</v>
      </c>
      <c r="K198" s="248">
        <v>500</v>
      </c>
      <c r="L198" s="684">
        <f>9+596</f>
        <v>605</v>
      </c>
      <c r="M198" s="552">
        <f t="shared" si="9"/>
        <v>1.21</v>
      </c>
      <c r="N198" s="1014"/>
    </row>
    <row r="199" spans="1:65">
      <c r="A199" s="248" t="s">
        <v>338</v>
      </c>
      <c r="B199" s="248"/>
      <c r="C199" s="243">
        <v>2016</v>
      </c>
      <c r="D199" s="249" t="s">
        <v>896</v>
      </c>
      <c r="E199" s="249" t="s">
        <v>842</v>
      </c>
      <c r="F199" s="250" t="s">
        <v>20</v>
      </c>
      <c r="G199" s="251" t="s">
        <v>7</v>
      </c>
      <c r="H199" s="249" t="s">
        <v>108</v>
      </c>
      <c r="I199" s="249" t="s">
        <v>656</v>
      </c>
      <c r="J199" s="252" t="s">
        <v>112</v>
      </c>
      <c r="K199" s="248">
        <v>1000</v>
      </c>
      <c r="L199" s="684">
        <f>1178+130</f>
        <v>1308</v>
      </c>
      <c r="M199" s="552">
        <f t="shared" si="9"/>
        <v>1.3080000000000001</v>
      </c>
      <c r="N199" s="1014"/>
    </row>
    <row r="200" spans="1:65" ht="22.5">
      <c r="A200" s="248" t="s">
        <v>338</v>
      </c>
      <c r="B200" s="248"/>
      <c r="C200" s="243">
        <v>2016</v>
      </c>
      <c r="D200" s="249" t="s">
        <v>896</v>
      </c>
      <c r="E200" s="249" t="s">
        <v>842</v>
      </c>
      <c r="F200" s="250" t="s">
        <v>20</v>
      </c>
      <c r="G200" s="251" t="s">
        <v>7</v>
      </c>
      <c r="H200" s="249" t="s">
        <v>108</v>
      </c>
      <c r="I200" s="249" t="s">
        <v>757</v>
      </c>
      <c r="J200" s="252" t="s">
        <v>850</v>
      </c>
      <c r="K200" s="248">
        <v>2500</v>
      </c>
      <c r="L200" s="684">
        <f>3038+776</f>
        <v>3814</v>
      </c>
      <c r="M200" s="253">
        <f t="shared" si="9"/>
        <v>1.5256000000000001</v>
      </c>
      <c r="N200" s="1014"/>
    </row>
    <row r="201" spans="1:65" ht="22.5">
      <c r="A201" s="248" t="s">
        <v>338</v>
      </c>
      <c r="B201" s="248"/>
      <c r="C201" s="243">
        <v>2016</v>
      </c>
      <c r="D201" s="249" t="s">
        <v>896</v>
      </c>
      <c r="E201" s="249" t="s">
        <v>842</v>
      </c>
      <c r="F201" s="250" t="s">
        <v>20</v>
      </c>
      <c r="G201" s="251" t="s">
        <v>7</v>
      </c>
      <c r="H201" s="249" t="s">
        <v>108</v>
      </c>
      <c r="I201" s="249" t="s">
        <v>652</v>
      </c>
      <c r="J201" s="252" t="s">
        <v>850</v>
      </c>
      <c r="K201" s="248">
        <v>2500</v>
      </c>
      <c r="L201" s="684">
        <f>3038+776</f>
        <v>3814</v>
      </c>
      <c r="M201" s="552">
        <f t="shared" si="9"/>
        <v>1.5256000000000001</v>
      </c>
      <c r="N201" s="1014"/>
    </row>
    <row r="202" spans="1:65">
      <c r="A202" s="248" t="s">
        <v>338</v>
      </c>
      <c r="B202" s="248"/>
      <c r="C202" s="243">
        <v>2016</v>
      </c>
      <c r="D202" s="249" t="s">
        <v>643</v>
      </c>
      <c r="E202" s="249" t="s">
        <v>846</v>
      </c>
      <c r="F202" s="250" t="s">
        <v>20</v>
      </c>
      <c r="G202" s="251" t="s">
        <v>7</v>
      </c>
      <c r="H202" s="249" t="s">
        <v>897</v>
      </c>
      <c r="I202" s="249" t="s">
        <v>757</v>
      </c>
      <c r="J202" s="252" t="s">
        <v>112</v>
      </c>
      <c r="K202" s="248" t="s">
        <v>844</v>
      </c>
      <c r="L202" s="684">
        <v>50</v>
      </c>
      <c r="M202" s="552" t="s">
        <v>844</v>
      </c>
      <c r="N202" s="1015" t="s">
        <v>1864</v>
      </c>
    </row>
    <row r="203" spans="1:65" ht="15">
      <c r="A203" s="248" t="s">
        <v>338</v>
      </c>
      <c r="B203" s="248"/>
      <c r="C203" s="243">
        <v>2016</v>
      </c>
      <c r="D203" s="249" t="s">
        <v>643</v>
      </c>
      <c r="E203" s="249" t="s">
        <v>846</v>
      </c>
      <c r="F203" s="250" t="s">
        <v>20</v>
      </c>
      <c r="G203" s="251" t="s">
        <v>7</v>
      </c>
      <c r="H203" s="249" t="s">
        <v>897</v>
      </c>
      <c r="I203" s="249" t="s">
        <v>654</v>
      </c>
      <c r="J203" s="252" t="s">
        <v>112</v>
      </c>
      <c r="K203" s="248" t="s">
        <v>844</v>
      </c>
      <c r="L203" s="684" t="s">
        <v>844</v>
      </c>
      <c r="M203" s="253" t="s">
        <v>844</v>
      </c>
      <c r="N203" s="1015"/>
    </row>
    <row r="204" spans="1:65">
      <c r="A204" s="248" t="s">
        <v>338</v>
      </c>
      <c r="B204" s="248"/>
      <c r="C204" s="243">
        <v>2016</v>
      </c>
      <c r="D204" s="249" t="s">
        <v>643</v>
      </c>
      <c r="E204" s="249" t="s">
        <v>846</v>
      </c>
      <c r="F204" s="250" t="s">
        <v>20</v>
      </c>
      <c r="G204" s="251" t="s">
        <v>7</v>
      </c>
      <c r="H204" s="249" t="s">
        <v>897</v>
      </c>
      <c r="I204" s="249" t="s">
        <v>656</v>
      </c>
      <c r="J204" s="252" t="s">
        <v>112</v>
      </c>
      <c r="K204" s="248" t="s">
        <v>844</v>
      </c>
      <c r="L204" s="684" t="s">
        <v>844</v>
      </c>
      <c r="M204" s="552" t="s">
        <v>844</v>
      </c>
      <c r="N204" s="1015"/>
    </row>
    <row r="205" spans="1:65">
      <c r="A205" s="248" t="s">
        <v>338</v>
      </c>
      <c r="B205" s="248"/>
      <c r="C205" s="243">
        <v>2016</v>
      </c>
      <c r="D205" s="249" t="s">
        <v>643</v>
      </c>
      <c r="E205" s="249" t="s">
        <v>846</v>
      </c>
      <c r="F205" s="250" t="s">
        <v>20</v>
      </c>
      <c r="G205" s="251" t="s">
        <v>7</v>
      </c>
      <c r="H205" s="249" t="s">
        <v>897</v>
      </c>
      <c r="I205" s="249" t="s">
        <v>652</v>
      </c>
      <c r="J205" s="252" t="s">
        <v>112</v>
      </c>
      <c r="K205" s="248" t="s">
        <v>844</v>
      </c>
      <c r="L205" s="684">
        <v>50</v>
      </c>
      <c r="M205" s="552" t="s">
        <v>844</v>
      </c>
      <c r="N205" s="1015" t="s">
        <v>1864</v>
      </c>
    </row>
    <row r="206" spans="1:65" ht="33.75">
      <c r="A206" s="248" t="s">
        <v>338</v>
      </c>
      <c r="B206" s="248"/>
      <c r="C206" s="243">
        <v>2016</v>
      </c>
      <c r="D206" s="249" t="s">
        <v>898</v>
      </c>
      <c r="E206" s="249" t="s">
        <v>846</v>
      </c>
      <c r="F206" s="250" t="s">
        <v>20</v>
      </c>
      <c r="G206" s="251" t="s">
        <v>7</v>
      </c>
      <c r="H206" s="249" t="s">
        <v>880</v>
      </c>
      <c r="I206" s="249" t="s">
        <v>757</v>
      </c>
      <c r="J206" s="252" t="s">
        <v>861</v>
      </c>
      <c r="K206" s="248">
        <v>3000</v>
      </c>
      <c r="L206" s="684">
        <f>248+28+787+78</f>
        <v>1141</v>
      </c>
      <c r="M206" s="253">
        <f>L206/K206</f>
        <v>0.38033333333333336</v>
      </c>
      <c r="N206" s="1015"/>
    </row>
    <row r="207" spans="1:65">
      <c r="A207" s="248" t="s">
        <v>338</v>
      </c>
      <c r="B207" s="248"/>
      <c r="C207" s="243">
        <v>2016</v>
      </c>
      <c r="D207" s="249" t="s">
        <v>898</v>
      </c>
      <c r="E207" s="249" t="s">
        <v>846</v>
      </c>
      <c r="F207" s="250" t="s">
        <v>20</v>
      </c>
      <c r="G207" s="251" t="s">
        <v>7</v>
      </c>
      <c r="H207" s="249" t="s">
        <v>880</v>
      </c>
      <c r="I207" s="249" t="s">
        <v>654</v>
      </c>
      <c r="J207" s="252" t="s">
        <v>112</v>
      </c>
      <c r="K207" s="248">
        <v>200</v>
      </c>
      <c r="L207" s="684">
        <f>3+65</f>
        <v>68</v>
      </c>
      <c r="M207" s="552">
        <f>L207/K207</f>
        <v>0.34</v>
      </c>
      <c r="N207" s="1015" t="s">
        <v>1818</v>
      </c>
    </row>
    <row r="208" spans="1:65">
      <c r="A208" s="248" t="s">
        <v>338</v>
      </c>
      <c r="B208" s="248"/>
      <c r="C208" s="243">
        <v>2016</v>
      </c>
      <c r="D208" s="249" t="s">
        <v>898</v>
      </c>
      <c r="E208" s="249" t="s">
        <v>846</v>
      </c>
      <c r="F208" s="250" t="s">
        <v>20</v>
      </c>
      <c r="G208" s="251" t="s">
        <v>7</v>
      </c>
      <c r="H208" s="249" t="s">
        <v>880</v>
      </c>
      <c r="I208" s="249" t="s">
        <v>656</v>
      </c>
      <c r="J208" s="252" t="s">
        <v>112</v>
      </c>
      <c r="K208" s="248">
        <v>200</v>
      </c>
      <c r="L208" s="684">
        <f>3+65</f>
        <v>68</v>
      </c>
      <c r="M208" s="552">
        <f>L208/K208</f>
        <v>0.34</v>
      </c>
      <c r="N208" s="1015" t="s">
        <v>1818</v>
      </c>
    </row>
    <row r="209" spans="1:14" ht="33.75">
      <c r="A209" s="248" t="s">
        <v>338</v>
      </c>
      <c r="B209" s="248"/>
      <c r="C209" s="243">
        <v>2016</v>
      </c>
      <c r="D209" s="249" t="s">
        <v>898</v>
      </c>
      <c r="E209" s="249" t="s">
        <v>846</v>
      </c>
      <c r="F209" s="250" t="s">
        <v>20</v>
      </c>
      <c r="G209" s="251" t="s">
        <v>7</v>
      </c>
      <c r="H209" s="249" t="s">
        <v>880</v>
      </c>
      <c r="I209" s="249" t="s">
        <v>652</v>
      </c>
      <c r="J209" s="252" t="s">
        <v>861</v>
      </c>
      <c r="K209" s="248">
        <v>3000</v>
      </c>
      <c r="L209" s="684">
        <f>248+28+787+78</f>
        <v>1141</v>
      </c>
      <c r="M209" s="253">
        <f>L209/K209</f>
        <v>0.38033333333333336</v>
      </c>
      <c r="N209" s="1015"/>
    </row>
    <row r="210" spans="1:14" ht="33.75">
      <c r="A210" s="248" t="s">
        <v>338</v>
      </c>
      <c r="B210" s="248"/>
      <c r="C210" s="243">
        <v>2016</v>
      </c>
      <c r="D210" s="249" t="s">
        <v>630</v>
      </c>
      <c r="E210" s="249" t="s">
        <v>842</v>
      </c>
      <c r="F210" s="250" t="s">
        <v>20</v>
      </c>
      <c r="G210" s="251" t="s">
        <v>7</v>
      </c>
      <c r="H210" s="249" t="s">
        <v>880</v>
      </c>
      <c r="I210" s="249" t="s">
        <v>655</v>
      </c>
      <c r="J210" s="252" t="s">
        <v>861</v>
      </c>
      <c r="K210" s="248" t="s">
        <v>844</v>
      </c>
      <c r="L210" s="684"/>
      <c r="M210" s="552" t="s">
        <v>844</v>
      </c>
      <c r="N210" s="1014" t="s">
        <v>1862</v>
      </c>
    </row>
    <row r="211" spans="1:14" ht="33.75">
      <c r="A211" s="248" t="s">
        <v>338</v>
      </c>
      <c r="B211" s="248"/>
      <c r="C211" s="243">
        <v>2016</v>
      </c>
      <c r="D211" s="249" t="s">
        <v>614</v>
      </c>
      <c r="E211" s="249" t="s">
        <v>842</v>
      </c>
      <c r="F211" s="250" t="s">
        <v>20</v>
      </c>
      <c r="G211" s="251" t="s">
        <v>7</v>
      </c>
      <c r="H211" s="249" t="s">
        <v>880</v>
      </c>
      <c r="I211" s="249" t="s">
        <v>655</v>
      </c>
      <c r="J211" s="252" t="s">
        <v>861</v>
      </c>
      <c r="K211" s="248" t="s">
        <v>844</v>
      </c>
      <c r="L211" s="684"/>
      <c r="M211" s="552" t="s">
        <v>844</v>
      </c>
      <c r="N211" s="1014" t="s">
        <v>1862</v>
      </c>
    </row>
  </sheetData>
  <autoFilter ref="A3:N212"/>
  <phoneticPr fontId="28" type="noConversion"/>
  <dataValidations count="1">
    <dataValidation type="textLength" showInputMessage="1" showErrorMessage="1" sqref="N111:N125 N76:N77 N162:N209 N108:N109 N71:N74 N127:N128 N79:N106 N130:N158 N6:N69">
      <formula1>0</formula1>
      <formula2>150</formula2>
    </dataValidation>
  </dataValidations>
  <pageMargins left="0.78749999999999998" right="0.78749999999999998" top="1.0631944444444446" bottom="1.0631944444444446" header="0.51180555555555551" footer="0.51180555555555551"/>
  <pageSetup paperSize="9" scale="36"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A1:CH231"/>
  <sheetViews>
    <sheetView zoomScaleSheetLayoutView="100" workbookViewId="0">
      <selection activeCell="G64" sqref="G64"/>
    </sheetView>
  </sheetViews>
  <sheetFormatPr defaultColWidth="11.42578125" defaultRowHeight="12.75"/>
  <cols>
    <col min="1" max="1" width="11.42578125" style="73" customWidth="1"/>
    <col min="2" max="2" width="26.85546875" style="73" bestFit="1" customWidth="1"/>
    <col min="3" max="3" width="14.42578125" style="73" customWidth="1"/>
    <col min="4" max="4" width="38" style="73" customWidth="1"/>
    <col min="5" max="5" width="21.42578125" style="73" customWidth="1"/>
    <col min="6" max="6" width="17.7109375" style="73" customWidth="1"/>
    <col min="7" max="7" width="14.140625" style="73" customWidth="1"/>
    <col min="8" max="9" width="11.42578125" style="73"/>
    <col min="10" max="52" width="11.42578125" style="73" customWidth="1"/>
    <col min="53" max="16384" width="11.42578125" style="73"/>
  </cols>
  <sheetData>
    <row r="1" spans="1:86" ht="20.100000000000001" customHeight="1" thickBot="1">
      <c r="A1" s="72" t="s">
        <v>117</v>
      </c>
      <c r="B1" s="72"/>
      <c r="C1" s="72"/>
      <c r="D1" s="72"/>
      <c r="E1" s="72"/>
      <c r="F1" s="72"/>
      <c r="G1" s="72"/>
      <c r="J1" s="71" t="s">
        <v>0</v>
      </c>
      <c r="K1" s="64" t="s">
        <v>1812</v>
      </c>
      <c r="BA1" s="384" t="s">
        <v>422</v>
      </c>
      <c r="BB1" s="385" t="s">
        <v>835</v>
      </c>
      <c r="BD1" s="134" t="s">
        <v>1071</v>
      </c>
      <c r="BE1" s="386"/>
      <c r="BF1" s="386"/>
      <c r="BH1" s="73" t="s">
        <v>1072</v>
      </c>
      <c r="BM1" s="134" t="s">
        <v>1073</v>
      </c>
      <c r="BO1" s="73" t="s">
        <v>1074</v>
      </c>
      <c r="BU1" s="134" t="s">
        <v>1075</v>
      </c>
      <c r="BZ1" s="73" t="s">
        <v>1076</v>
      </c>
      <c r="CC1" s="73" t="s">
        <v>1077</v>
      </c>
    </row>
    <row r="2" spans="1:86" ht="16.5" thickBot="1">
      <c r="A2" s="74"/>
      <c r="B2" s="74"/>
      <c r="C2" s="74"/>
      <c r="D2" s="74"/>
      <c r="E2" s="74"/>
      <c r="F2" s="387"/>
      <c r="G2" s="72"/>
      <c r="J2" s="107" t="s">
        <v>256</v>
      </c>
      <c r="K2" s="160" t="s">
        <v>1836</v>
      </c>
      <c r="BA2" s="388" t="s">
        <v>343</v>
      </c>
      <c r="BB2" s="388" t="s">
        <v>344</v>
      </c>
      <c r="BD2" s="73" t="s">
        <v>439</v>
      </c>
      <c r="BE2" s="386"/>
      <c r="BF2" s="386"/>
      <c r="BH2" s="73" t="s">
        <v>468</v>
      </c>
      <c r="BM2" s="389" t="s">
        <v>481</v>
      </c>
      <c r="BO2" s="73" t="s">
        <v>118</v>
      </c>
      <c r="BU2" s="194" t="s">
        <v>712</v>
      </c>
      <c r="BV2" s="194"/>
      <c r="BW2" s="194"/>
      <c r="BX2" s="194"/>
      <c r="BY2" s="194"/>
      <c r="BZ2" s="194" t="s">
        <v>181</v>
      </c>
      <c r="CA2" s="194"/>
      <c r="CB2" s="194"/>
      <c r="CC2" s="73" t="s">
        <v>271</v>
      </c>
    </row>
    <row r="3" spans="1:86" ht="43.5" customHeight="1" thickBot="1">
      <c r="A3" s="355" t="s">
        <v>1</v>
      </c>
      <c r="B3" s="356" t="s">
        <v>9</v>
      </c>
      <c r="C3" s="355" t="s">
        <v>51</v>
      </c>
      <c r="D3" s="355" t="s">
        <v>52</v>
      </c>
      <c r="E3" s="357" t="s">
        <v>53</v>
      </c>
      <c r="F3" s="358" t="s">
        <v>240</v>
      </c>
      <c r="G3" s="359" t="s">
        <v>241</v>
      </c>
      <c r="H3" s="360" t="s">
        <v>209</v>
      </c>
      <c r="I3" s="361" t="s">
        <v>242</v>
      </c>
      <c r="J3" s="361" t="s">
        <v>243</v>
      </c>
      <c r="K3" s="362" t="s">
        <v>308</v>
      </c>
      <c r="BA3" s="388" t="s">
        <v>345</v>
      </c>
      <c r="BB3" s="388" t="s">
        <v>346</v>
      </c>
      <c r="BD3" s="73" t="s">
        <v>223</v>
      </c>
      <c r="BE3" s="386"/>
      <c r="BF3" s="386"/>
      <c r="BH3" s="73" t="s">
        <v>470</v>
      </c>
      <c r="BM3" s="389" t="s">
        <v>482</v>
      </c>
      <c r="BO3" s="73" t="s">
        <v>120</v>
      </c>
      <c r="BU3" s="194" t="s">
        <v>713</v>
      </c>
      <c r="BV3" s="194"/>
      <c r="BW3" s="194"/>
      <c r="BX3" s="194"/>
      <c r="BY3" s="194"/>
      <c r="BZ3" s="194" t="s">
        <v>738</v>
      </c>
      <c r="CA3" s="194"/>
      <c r="CB3" s="194"/>
      <c r="CC3" s="73" t="s">
        <v>272</v>
      </c>
    </row>
    <row r="4" spans="1:86" s="78" customFormat="1" ht="25.5">
      <c r="A4" s="373" t="s">
        <v>338</v>
      </c>
      <c r="B4" s="374" t="s">
        <v>18</v>
      </c>
      <c r="C4" s="375" t="s">
        <v>118</v>
      </c>
      <c r="D4" s="376" t="s">
        <v>119</v>
      </c>
      <c r="E4" s="376" t="s">
        <v>1062</v>
      </c>
      <c r="F4" s="377" t="s">
        <v>1063</v>
      </c>
      <c r="G4" s="378" t="s">
        <v>464</v>
      </c>
      <c r="H4" s="363">
        <v>2016</v>
      </c>
      <c r="I4" s="364" t="s">
        <v>1064</v>
      </c>
      <c r="J4" s="364">
        <v>1</v>
      </c>
      <c r="K4" s="390"/>
      <c r="BA4" s="388" t="s">
        <v>347</v>
      </c>
      <c r="BB4" s="388" t="s">
        <v>348</v>
      </c>
      <c r="BC4" s="73"/>
      <c r="BD4" s="73" t="s">
        <v>440</v>
      </c>
      <c r="BE4" s="386"/>
      <c r="BF4" s="386"/>
      <c r="BG4" s="73"/>
      <c r="BH4" s="73" t="s">
        <v>475</v>
      </c>
      <c r="BI4" s="73"/>
      <c r="BJ4" s="73"/>
      <c r="BK4" s="73"/>
      <c r="BL4" s="73"/>
      <c r="BM4" s="389" t="s">
        <v>483</v>
      </c>
      <c r="BN4" s="73"/>
      <c r="BO4" s="73" t="s">
        <v>124</v>
      </c>
      <c r="BP4" s="73"/>
      <c r="BQ4" s="73"/>
      <c r="BR4" s="73"/>
      <c r="BS4" s="73"/>
      <c r="BT4" s="73"/>
      <c r="BU4" s="194" t="s">
        <v>714</v>
      </c>
      <c r="BV4" s="194"/>
      <c r="BW4" s="194"/>
      <c r="BX4" s="194"/>
      <c r="BY4" s="194"/>
      <c r="BZ4" s="194" t="s">
        <v>56</v>
      </c>
      <c r="CA4" s="194"/>
      <c r="CB4" s="194"/>
      <c r="CC4" s="73" t="s">
        <v>273</v>
      </c>
      <c r="CD4" s="73"/>
      <c r="CE4" s="73"/>
      <c r="CF4" s="73"/>
      <c r="CG4" s="73"/>
      <c r="CH4" s="73"/>
    </row>
    <row r="5" spans="1:86" s="78" customFormat="1" ht="13.35" customHeight="1">
      <c r="A5" s="379" t="s">
        <v>338</v>
      </c>
      <c r="B5" s="370" t="s">
        <v>18</v>
      </c>
      <c r="C5" s="369" t="s">
        <v>118</v>
      </c>
      <c r="D5" s="371" t="s">
        <v>676</v>
      </c>
      <c r="E5" s="371" t="s">
        <v>1062</v>
      </c>
      <c r="F5" s="349" t="s">
        <v>1063</v>
      </c>
      <c r="G5" s="347" t="s">
        <v>464</v>
      </c>
      <c r="H5" s="345">
        <v>2016</v>
      </c>
      <c r="I5" s="346" t="s">
        <v>1064</v>
      </c>
      <c r="J5" s="346">
        <v>1</v>
      </c>
      <c r="K5" s="391"/>
      <c r="BA5" s="388" t="s">
        <v>351</v>
      </c>
      <c r="BB5" s="388" t="s">
        <v>352</v>
      </c>
      <c r="BC5" s="73"/>
      <c r="BD5" s="73" t="s">
        <v>227</v>
      </c>
      <c r="BE5" s="386"/>
      <c r="BF5" s="386"/>
      <c r="BG5" s="73"/>
      <c r="BH5" s="73" t="s">
        <v>467</v>
      </c>
      <c r="BI5" s="73"/>
      <c r="BJ5" s="73"/>
      <c r="BK5" s="73"/>
      <c r="BL5" s="73"/>
      <c r="BM5" s="73" t="s">
        <v>484</v>
      </c>
      <c r="BN5" s="73"/>
      <c r="BO5" s="73"/>
      <c r="BP5" s="73"/>
      <c r="BQ5" s="73"/>
      <c r="BR5" s="73"/>
      <c r="BS5" s="73"/>
      <c r="BT5" s="73"/>
      <c r="BU5" s="194" t="s">
        <v>688</v>
      </c>
      <c r="BV5" s="194"/>
      <c r="BW5" s="194"/>
      <c r="BX5" s="194"/>
      <c r="BY5" s="194"/>
      <c r="BZ5" s="194" t="s">
        <v>739</v>
      </c>
      <c r="CA5" s="194"/>
      <c r="CB5" s="194"/>
      <c r="CC5" s="73" t="s">
        <v>274</v>
      </c>
      <c r="CD5" s="73"/>
      <c r="CE5" s="73"/>
      <c r="CF5" s="73"/>
      <c r="CG5" s="73"/>
      <c r="CH5" s="73"/>
    </row>
    <row r="6" spans="1:86" s="78" customFormat="1" ht="13.35" customHeight="1">
      <c r="A6" s="379" t="s">
        <v>338</v>
      </c>
      <c r="B6" s="370" t="s">
        <v>18</v>
      </c>
      <c r="C6" s="369" t="s">
        <v>120</v>
      </c>
      <c r="D6" s="371" t="s">
        <v>119</v>
      </c>
      <c r="E6" s="371" t="s">
        <v>1065</v>
      </c>
      <c r="F6" s="347" t="s">
        <v>1066</v>
      </c>
      <c r="G6" s="347" t="s">
        <v>464</v>
      </c>
      <c r="H6" s="345">
        <v>2016</v>
      </c>
      <c r="I6" s="346" t="s">
        <v>1064</v>
      </c>
      <c r="J6" s="346">
        <v>1</v>
      </c>
      <c r="K6" s="391"/>
      <c r="BA6" s="388" t="s">
        <v>353</v>
      </c>
      <c r="BB6" s="388" t="s">
        <v>354</v>
      </c>
      <c r="BC6" s="73"/>
      <c r="BD6" s="73" t="s">
        <v>435</v>
      </c>
      <c r="BE6" s="386"/>
      <c r="BF6" s="386"/>
      <c r="BG6" s="73"/>
      <c r="BH6" s="73" t="s">
        <v>471</v>
      </c>
      <c r="BI6" s="73"/>
      <c r="BJ6" s="73"/>
      <c r="BK6" s="73"/>
      <c r="BL6" s="73"/>
      <c r="BM6" s="389" t="s">
        <v>1078</v>
      </c>
      <c r="BN6" s="73"/>
      <c r="BO6" s="73"/>
      <c r="BP6" s="73"/>
      <c r="BQ6" s="73"/>
      <c r="BR6" s="73"/>
      <c r="BS6" s="73"/>
      <c r="BT6" s="73"/>
      <c r="BU6" s="194" t="s">
        <v>689</v>
      </c>
      <c r="BV6" s="194"/>
      <c r="BW6" s="194"/>
      <c r="BX6" s="194"/>
      <c r="BY6" s="194"/>
      <c r="BZ6" s="194" t="s">
        <v>737</v>
      </c>
      <c r="CA6" s="194"/>
      <c r="CB6" s="194"/>
      <c r="CC6" s="73" t="s">
        <v>751</v>
      </c>
      <c r="CD6" s="73"/>
      <c r="CE6" s="73"/>
      <c r="CF6" s="73"/>
      <c r="CG6" s="73"/>
      <c r="CH6" s="73"/>
    </row>
    <row r="7" spans="1:86" s="78" customFormat="1" ht="25.5">
      <c r="A7" s="379" t="s">
        <v>338</v>
      </c>
      <c r="B7" s="370" t="s">
        <v>18</v>
      </c>
      <c r="C7" s="369" t="s">
        <v>120</v>
      </c>
      <c r="D7" s="371" t="s">
        <v>121</v>
      </c>
      <c r="E7" s="371" t="s">
        <v>1065</v>
      </c>
      <c r="F7" s="347" t="s">
        <v>1066</v>
      </c>
      <c r="G7" s="347" t="s">
        <v>464</v>
      </c>
      <c r="H7" s="345">
        <v>2015</v>
      </c>
      <c r="I7" s="346" t="s">
        <v>1064</v>
      </c>
      <c r="J7" s="346">
        <v>1</v>
      </c>
      <c r="K7" s="391"/>
      <c r="BA7" s="388" t="s">
        <v>360</v>
      </c>
      <c r="BB7" s="388" t="s">
        <v>342</v>
      </c>
      <c r="BC7" s="73"/>
      <c r="BD7" s="73" t="s">
        <v>436</v>
      </c>
      <c r="BE7" s="386"/>
      <c r="BF7" s="386"/>
      <c r="BG7" s="73"/>
      <c r="BH7" s="73" t="s">
        <v>472</v>
      </c>
      <c r="BI7" s="73"/>
      <c r="BJ7" s="73"/>
      <c r="BK7" s="73"/>
      <c r="BL7" s="73"/>
      <c r="BM7" s="389" t="s">
        <v>485</v>
      </c>
      <c r="BN7" s="73"/>
      <c r="BO7" s="73" t="s">
        <v>1079</v>
      </c>
      <c r="BP7" s="73"/>
      <c r="BQ7" s="73"/>
      <c r="BR7" s="73"/>
      <c r="BS7" s="73"/>
      <c r="BT7" s="73"/>
      <c r="BU7" s="194" t="s">
        <v>715</v>
      </c>
      <c r="BV7" s="194"/>
      <c r="BW7" s="194"/>
      <c r="BX7" s="194"/>
      <c r="BY7" s="194"/>
      <c r="BZ7" s="194" t="s">
        <v>183</v>
      </c>
      <c r="CA7" s="194"/>
      <c r="CB7" s="194"/>
      <c r="CC7" s="73" t="s">
        <v>752</v>
      </c>
      <c r="CD7" s="73"/>
      <c r="CE7" s="73"/>
      <c r="CF7" s="73"/>
      <c r="CG7" s="73"/>
      <c r="CH7" s="73"/>
    </row>
    <row r="8" spans="1:86" s="78" customFormat="1">
      <c r="A8" s="379" t="s">
        <v>338</v>
      </c>
      <c r="B8" s="370" t="s">
        <v>18</v>
      </c>
      <c r="C8" s="369" t="s">
        <v>120</v>
      </c>
      <c r="D8" s="371" t="s">
        <v>122</v>
      </c>
      <c r="E8" s="347" t="s">
        <v>844</v>
      </c>
      <c r="F8" s="347" t="s">
        <v>844</v>
      </c>
      <c r="G8" s="347" t="s">
        <v>844</v>
      </c>
      <c r="H8" s="345" t="s">
        <v>844</v>
      </c>
      <c r="I8" s="346" t="s">
        <v>844</v>
      </c>
      <c r="J8" s="346" t="s">
        <v>844</v>
      </c>
      <c r="K8" s="391"/>
      <c r="BA8" s="388" t="s">
        <v>355</v>
      </c>
      <c r="BB8" s="388" t="s">
        <v>338</v>
      </c>
      <c r="BC8" s="73"/>
      <c r="BD8" s="73" t="s">
        <v>437</v>
      </c>
      <c r="BE8" s="386"/>
      <c r="BF8" s="386"/>
      <c r="BG8" s="73"/>
      <c r="BH8" s="73" t="s">
        <v>473</v>
      </c>
      <c r="BI8" s="73"/>
      <c r="BJ8" s="73"/>
      <c r="BK8" s="73"/>
      <c r="BL8" s="73"/>
      <c r="BM8" s="389" t="s">
        <v>486</v>
      </c>
      <c r="BN8" s="73"/>
      <c r="BO8" s="73" t="s">
        <v>119</v>
      </c>
      <c r="BP8" s="73"/>
      <c r="BQ8" s="73"/>
      <c r="BR8" s="73"/>
      <c r="BS8" s="73"/>
      <c r="BT8" s="73"/>
      <c r="BU8" s="194" t="s">
        <v>690</v>
      </c>
      <c r="BV8" s="194"/>
      <c r="BW8" s="194"/>
      <c r="BX8" s="194"/>
      <c r="BY8" s="194"/>
      <c r="BZ8" s="194" t="s">
        <v>727</v>
      </c>
      <c r="CA8" s="194"/>
      <c r="CB8" s="194"/>
      <c r="CC8" s="73" t="s">
        <v>753</v>
      </c>
      <c r="CD8" s="73"/>
      <c r="CE8" s="73"/>
      <c r="CF8" s="73"/>
      <c r="CG8" s="73"/>
      <c r="CH8" s="73"/>
    </row>
    <row r="9" spans="1:86" s="78" customFormat="1" ht="25.5">
      <c r="A9" s="379" t="s">
        <v>338</v>
      </c>
      <c r="B9" s="370" t="s">
        <v>18</v>
      </c>
      <c r="C9" s="369" t="s">
        <v>120</v>
      </c>
      <c r="D9" s="371" t="s">
        <v>123</v>
      </c>
      <c r="E9" s="347" t="s">
        <v>1065</v>
      </c>
      <c r="F9" s="347" t="s">
        <v>1066</v>
      </c>
      <c r="G9" s="347" t="s">
        <v>464</v>
      </c>
      <c r="H9" s="345">
        <v>2016</v>
      </c>
      <c r="I9" s="346" t="s">
        <v>1064</v>
      </c>
      <c r="J9" s="346">
        <v>1</v>
      </c>
      <c r="K9" s="391"/>
      <c r="BA9" s="388" t="s">
        <v>385</v>
      </c>
      <c r="BB9" s="388" t="s">
        <v>39</v>
      </c>
      <c r="BC9" s="73"/>
      <c r="BD9" s="73" t="s">
        <v>438</v>
      </c>
      <c r="BE9" s="386"/>
      <c r="BF9" s="386"/>
      <c r="BG9" s="73"/>
      <c r="BH9" s="73" t="s">
        <v>474</v>
      </c>
      <c r="BI9" s="73"/>
      <c r="BJ9" s="73"/>
      <c r="BK9" s="73"/>
      <c r="BL9" s="73"/>
      <c r="BM9" s="389" t="s">
        <v>1080</v>
      </c>
      <c r="BN9" s="73"/>
      <c r="BO9" s="73" t="s">
        <v>676</v>
      </c>
      <c r="BP9" s="73"/>
      <c r="BQ9" s="73"/>
      <c r="BR9" s="73"/>
      <c r="BS9" s="73"/>
      <c r="BT9" s="73"/>
      <c r="BU9" s="194" t="s">
        <v>140</v>
      </c>
      <c r="BV9" s="194"/>
      <c r="BW9" s="194"/>
      <c r="BX9" s="194"/>
      <c r="BY9" s="194"/>
      <c r="BZ9" s="194" t="s">
        <v>728</v>
      </c>
      <c r="CA9" s="194"/>
      <c r="CB9" s="194"/>
      <c r="CC9" s="73" t="s">
        <v>203</v>
      </c>
      <c r="CD9" s="73"/>
      <c r="CE9" s="73"/>
      <c r="CF9" s="73"/>
      <c r="CG9" s="73"/>
      <c r="CH9" s="73"/>
    </row>
    <row r="10" spans="1:86" s="78" customFormat="1" ht="25.5">
      <c r="A10" s="379" t="s">
        <v>338</v>
      </c>
      <c r="B10" s="370" t="s">
        <v>18</v>
      </c>
      <c r="C10" s="369" t="s">
        <v>120</v>
      </c>
      <c r="D10" s="371" t="s">
        <v>678</v>
      </c>
      <c r="E10" s="347" t="s">
        <v>1065</v>
      </c>
      <c r="F10" s="347" t="s">
        <v>1066</v>
      </c>
      <c r="G10" s="347" t="s">
        <v>464</v>
      </c>
      <c r="H10" s="345">
        <v>2016</v>
      </c>
      <c r="I10" s="346" t="s">
        <v>1064</v>
      </c>
      <c r="J10" s="346">
        <v>1</v>
      </c>
      <c r="K10" s="391"/>
      <c r="BA10" s="388" t="s">
        <v>356</v>
      </c>
      <c r="BB10" s="388" t="s">
        <v>357</v>
      </c>
      <c r="BC10" s="73"/>
      <c r="BD10" s="73"/>
      <c r="BE10" s="386"/>
      <c r="BF10" s="386"/>
      <c r="BG10" s="73"/>
      <c r="BH10" s="73"/>
      <c r="BI10" s="73"/>
      <c r="BJ10" s="73"/>
      <c r="BK10" s="73"/>
      <c r="BL10" s="73"/>
      <c r="BM10" s="389" t="s">
        <v>1081</v>
      </c>
      <c r="BN10" s="73"/>
      <c r="BO10" s="73" t="s">
        <v>119</v>
      </c>
      <c r="BP10" s="73"/>
      <c r="BQ10" s="73"/>
      <c r="BR10" s="73"/>
      <c r="BS10" s="73"/>
      <c r="BT10" s="73"/>
      <c r="BU10" s="194" t="s">
        <v>691</v>
      </c>
      <c r="BV10" s="194"/>
      <c r="BW10" s="194"/>
      <c r="BX10" s="194"/>
      <c r="BY10" s="194"/>
      <c r="BZ10" s="194" t="s">
        <v>729</v>
      </c>
      <c r="CA10" s="194"/>
      <c r="CB10" s="194"/>
      <c r="CC10" s="73" t="s">
        <v>204</v>
      </c>
      <c r="CD10" s="73"/>
      <c r="CE10" s="73"/>
      <c r="CF10" s="73"/>
      <c r="CG10" s="73"/>
      <c r="CH10" s="73"/>
    </row>
    <row r="11" spans="1:86" s="78" customFormat="1" ht="25.5">
      <c r="A11" s="379" t="s">
        <v>338</v>
      </c>
      <c r="B11" s="370" t="s">
        <v>18</v>
      </c>
      <c r="C11" s="369" t="s">
        <v>120</v>
      </c>
      <c r="D11" s="371" t="s">
        <v>677</v>
      </c>
      <c r="E11" s="347" t="s">
        <v>1065</v>
      </c>
      <c r="F11" s="347" t="s">
        <v>1066</v>
      </c>
      <c r="G11" s="347" t="s">
        <v>464</v>
      </c>
      <c r="H11" s="345">
        <v>2016</v>
      </c>
      <c r="I11" s="346" t="s">
        <v>1064</v>
      </c>
      <c r="J11" s="346">
        <v>1</v>
      </c>
      <c r="K11" s="391"/>
      <c r="BA11" s="388" t="s">
        <v>358</v>
      </c>
      <c r="BB11" s="388" t="s">
        <v>125</v>
      </c>
      <c r="BC11" s="73"/>
      <c r="BD11" s="73"/>
      <c r="BE11" s="386"/>
      <c r="BF11" s="386"/>
      <c r="BG11" s="73"/>
      <c r="BH11" s="73"/>
      <c r="BI11" s="73"/>
      <c r="BJ11" s="73"/>
      <c r="BK11" s="73"/>
      <c r="BL11" s="73"/>
      <c r="BM11" s="389" t="s">
        <v>487</v>
      </c>
      <c r="BN11" s="73"/>
      <c r="BO11" s="73" t="s">
        <v>121</v>
      </c>
      <c r="BP11" s="73"/>
      <c r="BQ11" s="73"/>
      <c r="BR11" s="73"/>
      <c r="BS11" s="73"/>
      <c r="BT11" s="73"/>
      <c r="BU11" s="194" t="s">
        <v>692</v>
      </c>
      <c r="BV11" s="194"/>
      <c r="BW11" s="194"/>
      <c r="BX11" s="194"/>
      <c r="BY11" s="194"/>
      <c r="BZ11" s="194" t="s">
        <v>194</v>
      </c>
      <c r="CA11" s="194"/>
      <c r="CB11" s="194"/>
      <c r="CC11" s="73"/>
      <c r="CD11" s="73"/>
      <c r="CE11" s="73"/>
      <c r="CF11" s="73"/>
      <c r="CG11" s="73"/>
      <c r="CH11" s="73"/>
    </row>
    <row r="12" spans="1:86" s="78" customFormat="1" ht="25.5">
      <c r="A12" s="379" t="s">
        <v>338</v>
      </c>
      <c r="B12" s="370" t="s">
        <v>18</v>
      </c>
      <c r="C12" s="369" t="s">
        <v>120</v>
      </c>
      <c r="D12" s="371" t="s">
        <v>679</v>
      </c>
      <c r="E12" s="347" t="s">
        <v>1065</v>
      </c>
      <c r="F12" s="347" t="s">
        <v>1066</v>
      </c>
      <c r="G12" s="347" t="s">
        <v>464</v>
      </c>
      <c r="H12" s="345">
        <v>2016</v>
      </c>
      <c r="I12" s="346" t="s">
        <v>1064</v>
      </c>
      <c r="J12" s="346">
        <v>1</v>
      </c>
      <c r="K12" s="391"/>
      <c r="BA12" s="388" t="s">
        <v>359</v>
      </c>
      <c r="BB12" s="388" t="s">
        <v>48</v>
      </c>
      <c r="BC12" s="73"/>
      <c r="BD12" s="134" t="s">
        <v>1082</v>
      </c>
      <c r="BE12" s="386"/>
      <c r="BF12" s="386"/>
      <c r="BG12" s="73"/>
      <c r="BH12" s="134" t="s">
        <v>72</v>
      </c>
      <c r="BI12" s="73"/>
      <c r="BJ12" s="73"/>
      <c r="BK12" s="134" t="s">
        <v>828</v>
      </c>
      <c r="BL12" s="73"/>
      <c r="BM12" s="389" t="s">
        <v>488</v>
      </c>
      <c r="BN12" s="73"/>
      <c r="BO12" s="73" t="s">
        <v>122</v>
      </c>
      <c r="BP12" s="73"/>
      <c r="BQ12" s="73"/>
      <c r="BR12" s="73"/>
      <c r="BS12" s="73"/>
      <c r="BT12" s="73"/>
      <c r="BU12" s="194" t="s">
        <v>716</v>
      </c>
      <c r="BV12" s="194"/>
      <c r="BW12" s="194"/>
      <c r="BX12" s="194"/>
      <c r="BY12" s="194"/>
      <c r="BZ12" s="194" t="s">
        <v>730</v>
      </c>
      <c r="CA12" s="194"/>
      <c r="CB12" s="194"/>
      <c r="CC12" s="73"/>
      <c r="CD12" s="73"/>
      <c r="CE12" s="73"/>
      <c r="CF12" s="73"/>
      <c r="CG12" s="73"/>
      <c r="CH12" s="73"/>
    </row>
    <row r="13" spans="1:86" s="206" customFormat="1">
      <c r="A13" s="379" t="s">
        <v>338</v>
      </c>
      <c r="B13" s="370" t="s">
        <v>18</v>
      </c>
      <c r="C13" s="369" t="s">
        <v>120</v>
      </c>
      <c r="D13" s="371" t="s">
        <v>680</v>
      </c>
      <c r="E13" s="347" t="s">
        <v>844</v>
      </c>
      <c r="F13" s="347" t="s">
        <v>844</v>
      </c>
      <c r="G13" s="347" t="s">
        <v>844</v>
      </c>
      <c r="H13" s="348" t="s">
        <v>844</v>
      </c>
      <c r="I13" s="348" t="s">
        <v>844</v>
      </c>
      <c r="J13" s="348" t="s">
        <v>844</v>
      </c>
      <c r="K13" s="391"/>
      <c r="BA13" s="392" t="s">
        <v>387</v>
      </c>
      <c r="BB13" s="392" t="s">
        <v>339</v>
      </c>
      <c r="BC13" s="194"/>
      <c r="BD13" s="194" t="s">
        <v>54</v>
      </c>
      <c r="BE13" s="393"/>
      <c r="BF13" s="393"/>
      <c r="BG13" s="194"/>
      <c r="BH13" s="194" t="s">
        <v>64</v>
      </c>
      <c r="BI13" s="194"/>
      <c r="BJ13" s="194"/>
      <c r="BK13" s="194" t="s">
        <v>64</v>
      </c>
      <c r="BL13" s="194"/>
      <c r="BM13" s="394" t="s">
        <v>489</v>
      </c>
      <c r="BN13" s="194"/>
      <c r="BO13" s="194" t="s">
        <v>123</v>
      </c>
      <c r="BP13" s="194"/>
      <c r="BQ13" s="194"/>
      <c r="BR13" s="194"/>
      <c r="BS13" s="194"/>
      <c r="BT13" s="194"/>
      <c r="BU13" s="194" t="s">
        <v>693</v>
      </c>
      <c r="BV13" s="194"/>
      <c r="BW13" s="194"/>
      <c r="BX13" s="194"/>
      <c r="BY13" s="194"/>
      <c r="BZ13" s="194" t="s">
        <v>740</v>
      </c>
      <c r="CA13" s="194"/>
      <c r="CB13" s="194"/>
      <c r="CC13" s="194"/>
      <c r="CD13" s="194"/>
      <c r="CE13" s="194"/>
      <c r="CF13" s="194"/>
      <c r="CG13" s="194"/>
      <c r="CH13" s="194"/>
    </row>
    <row r="14" spans="1:86">
      <c r="A14" s="379" t="s">
        <v>338</v>
      </c>
      <c r="B14" s="370" t="s">
        <v>18</v>
      </c>
      <c r="C14" s="369" t="s">
        <v>120</v>
      </c>
      <c r="D14" s="371" t="s">
        <v>681</v>
      </c>
      <c r="E14" s="347" t="s">
        <v>844</v>
      </c>
      <c r="F14" s="347" t="s">
        <v>844</v>
      </c>
      <c r="G14" s="347" t="s">
        <v>844</v>
      </c>
      <c r="H14" s="348" t="s">
        <v>844</v>
      </c>
      <c r="I14" s="348" t="s">
        <v>844</v>
      </c>
      <c r="J14" s="348" t="s">
        <v>844</v>
      </c>
      <c r="K14" s="391"/>
      <c r="BA14" s="388" t="s">
        <v>361</v>
      </c>
      <c r="BB14" s="388" t="s">
        <v>362</v>
      </c>
      <c r="BD14" s="73" t="s">
        <v>443</v>
      </c>
      <c r="BE14" s="386"/>
      <c r="BF14" s="386"/>
      <c r="BH14" s="73" t="s">
        <v>73</v>
      </c>
      <c r="BK14" s="73" t="s">
        <v>766</v>
      </c>
      <c r="BM14" s="389" t="s">
        <v>490</v>
      </c>
      <c r="BO14" s="73" t="s">
        <v>678</v>
      </c>
      <c r="BU14" s="194" t="s">
        <v>717</v>
      </c>
      <c r="BV14" s="194"/>
      <c r="BW14" s="194"/>
      <c r="BX14" s="194"/>
      <c r="BY14" s="194"/>
      <c r="BZ14" s="194" t="s">
        <v>731</v>
      </c>
      <c r="CA14" s="194"/>
      <c r="CB14" s="194"/>
    </row>
    <row r="15" spans="1:86">
      <c r="A15" s="379" t="s">
        <v>338</v>
      </c>
      <c r="B15" s="370" t="s">
        <v>18</v>
      </c>
      <c r="C15" s="372" t="s">
        <v>120</v>
      </c>
      <c r="D15" s="371" t="s">
        <v>682</v>
      </c>
      <c r="E15" s="347" t="s">
        <v>844</v>
      </c>
      <c r="F15" s="347" t="s">
        <v>844</v>
      </c>
      <c r="G15" s="347" t="s">
        <v>844</v>
      </c>
      <c r="H15" s="348" t="s">
        <v>844</v>
      </c>
      <c r="I15" s="348" t="s">
        <v>844</v>
      </c>
      <c r="J15" s="348" t="s">
        <v>844</v>
      </c>
      <c r="K15" s="391"/>
      <c r="BA15" s="388" t="s">
        <v>349</v>
      </c>
      <c r="BB15" s="388" t="s">
        <v>350</v>
      </c>
      <c r="BD15" s="73" t="s">
        <v>183</v>
      </c>
      <c r="BE15" s="386"/>
      <c r="BF15" s="386"/>
      <c r="BH15" s="73" t="s">
        <v>756</v>
      </c>
      <c r="BM15" s="389" t="s">
        <v>491</v>
      </c>
      <c r="BO15" s="73" t="s">
        <v>677</v>
      </c>
      <c r="BU15" s="194" t="s">
        <v>694</v>
      </c>
      <c r="BV15" s="194"/>
      <c r="BW15" s="194"/>
      <c r="BX15" s="194"/>
      <c r="BY15" s="194"/>
      <c r="BZ15" s="194" t="s">
        <v>732</v>
      </c>
      <c r="CA15" s="194"/>
      <c r="CB15" s="194"/>
    </row>
    <row r="16" spans="1:86">
      <c r="A16" s="379" t="s">
        <v>338</v>
      </c>
      <c r="B16" s="370" t="s">
        <v>18</v>
      </c>
      <c r="C16" s="372" t="s">
        <v>120</v>
      </c>
      <c r="D16" s="371" t="s">
        <v>683</v>
      </c>
      <c r="E16" s="347" t="s">
        <v>844</v>
      </c>
      <c r="F16" s="347" t="s">
        <v>844</v>
      </c>
      <c r="G16" s="347" t="s">
        <v>844</v>
      </c>
      <c r="H16" s="348" t="s">
        <v>844</v>
      </c>
      <c r="I16" s="348" t="s">
        <v>844</v>
      </c>
      <c r="J16" s="348" t="s">
        <v>844</v>
      </c>
      <c r="K16" s="391"/>
      <c r="BA16" s="388" t="s">
        <v>363</v>
      </c>
      <c r="BB16" s="388" t="s">
        <v>364</v>
      </c>
      <c r="BD16" s="73" t="s">
        <v>444</v>
      </c>
      <c r="BE16" s="386"/>
      <c r="BF16" s="386"/>
      <c r="BM16" s="389" t="s">
        <v>1083</v>
      </c>
      <c r="BO16" s="73" t="s">
        <v>679</v>
      </c>
      <c r="BU16" s="194" t="s">
        <v>143</v>
      </c>
      <c r="BV16" s="194"/>
      <c r="BW16" s="194"/>
      <c r="BX16" s="194"/>
      <c r="BY16" s="194"/>
      <c r="BZ16" s="194" t="s">
        <v>743</v>
      </c>
      <c r="CA16" s="194"/>
      <c r="CB16" s="194"/>
    </row>
    <row r="17" spans="1:86">
      <c r="A17" s="379" t="s">
        <v>338</v>
      </c>
      <c r="B17" s="370" t="s">
        <v>18</v>
      </c>
      <c r="C17" s="372" t="s">
        <v>120</v>
      </c>
      <c r="D17" s="371" t="s">
        <v>684</v>
      </c>
      <c r="E17" s="347" t="s">
        <v>844</v>
      </c>
      <c r="F17" s="347" t="s">
        <v>844</v>
      </c>
      <c r="G17" s="347" t="s">
        <v>844</v>
      </c>
      <c r="H17" s="348" t="s">
        <v>844</v>
      </c>
      <c r="I17" s="348" t="s">
        <v>844</v>
      </c>
      <c r="J17" s="348" t="s">
        <v>844</v>
      </c>
      <c r="K17" s="391"/>
      <c r="BA17" s="388" t="s">
        <v>365</v>
      </c>
      <c r="BB17" s="388" t="s">
        <v>366</v>
      </c>
      <c r="BD17" s="73" t="s">
        <v>194</v>
      </c>
      <c r="BE17" s="386"/>
      <c r="BF17" s="386"/>
      <c r="BM17" s="389" t="s">
        <v>98</v>
      </c>
      <c r="BO17" s="73" t="s">
        <v>680</v>
      </c>
      <c r="BU17" s="194" t="s">
        <v>718</v>
      </c>
      <c r="BV17" s="194"/>
      <c r="BW17" s="194"/>
      <c r="BX17" s="194"/>
      <c r="BY17" s="194"/>
      <c r="BZ17" s="194" t="s">
        <v>733</v>
      </c>
      <c r="CA17" s="194"/>
      <c r="CB17" s="194"/>
    </row>
    <row r="18" spans="1:86">
      <c r="A18" s="379" t="s">
        <v>338</v>
      </c>
      <c r="B18" s="370" t="s">
        <v>18</v>
      </c>
      <c r="C18" s="372" t="s">
        <v>120</v>
      </c>
      <c r="D18" s="371" t="s">
        <v>685</v>
      </c>
      <c r="E18" s="347" t="s">
        <v>844</v>
      </c>
      <c r="F18" s="347" t="s">
        <v>844</v>
      </c>
      <c r="G18" s="347" t="s">
        <v>844</v>
      </c>
      <c r="H18" s="348" t="s">
        <v>844</v>
      </c>
      <c r="I18" s="348" t="s">
        <v>844</v>
      </c>
      <c r="J18" s="348" t="s">
        <v>844</v>
      </c>
      <c r="K18" s="391"/>
      <c r="BA18" s="388" t="s">
        <v>367</v>
      </c>
      <c r="BB18" s="388" t="s">
        <v>97</v>
      </c>
      <c r="BD18" s="73" t="s">
        <v>445</v>
      </c>
      <c r="BE18" s="386"/>
      <c r="BF18" s="386"/>
      <c r="BM18" s="389" t="s">
        <v>492</v>
      </c>
      <c r="BO18" s="73" t="s">
        <v>681</v>
      </c>
      <c r="BU18" s="194" t="s">
        <v>747</v>
      </c>
      <c r="BV18" s="194"/>
      <c r="BW18" s="194"/>
      <c r="BX18" s="194"/>
      <c r="BY18" s="194"/>
      <c r="BZ18" s="194" t="s">
        <v>734</v>
      </c>
      <c r="CA18" s="194"/>
      <c r="CB18" s="194"/>
    </row>
    <row r="19" spans="1:86" ht="25.5">
      <c r="A19" s="379" t="s">
        <v>338</v>
      </c>
      <c r="B19" s="370" t="s">
        <v>18</v>
      </c>
      <c r="C19" s="369" t="s">
        <v>124</v>
      </c>
      <c r="D19" s="347" t="s">
        <v>686</v>
      </c>
      <c r="E19" s="347" t="s">
        <v>1067</v>
      </c>
      <c r="F19" s="349" t="s">
        <v>1068</v>
      </c>
      <c r="G19" s="347" t="s">
        <v>464</v>
      </c>
      <c r="H19" s="345">
        <v>2016</v>
      </c>
      <c r="I19" s="346" t="s">
        <v>1064</v>
      </c>
      <c r="J19" s="346">
        <v>1</v>
      </c>
      <c r="K19" s="391"/>
      <c r="BA19" s="388" t="s">
        <v>369</v>
      </c>
      <c r="BB19" s="388" t="s">
        <v>341</v>
      </c>
      <c r="BD19" s="73" t="s">
        <v>446</v>
      </c>
      <c r="BE19" s="386"/>
      <c r="BF19" s="386"/>
      <c r="BM19" s="389" t="s">
        <v>493</v>
      </c>
      <c r="BO19" s="73" t="s">
        <v>682</v>
      </c>
      <c r="BU19" s="194" t="s">
        <v>748</v>
      </c>
      <c r="BV19" s="194"/>
      <c r="BW19" s="194"/>
      <c r="BX19" s="194"/>
      <c r="BY19" s="194"/>
      <c r="BZ19" s="194" t="s">
        <v>742</v>
      </c>
      <c r="CA19" s="194"/>
      <c r="CB19" s="194"/>
    </row>
    <row r="20" spans="1:86">
      <c r="A20" s="379" t="s">
        <v>338</v>
      </c>
      <c r="B20" s="370" t="s">
        <v>18</v>
      </c>
      <c r="C20" s="369" t="s">
        <v>124</v>
      </c>
      <c r="D20" s="371" t="s">
        <v>674</v>
      </c>
      <c r="E20" s="347" t="s">
        <v>1067</v>
      </c>
      <c r="F20" s="349" t="s">
        <v>1068</v>
      </c>
      <c r="G20" s="347" t="s">
        <v>464</v>
      </c>
      <c r="H20" s="345">
        <v>2016</v>
      </c>
      <c r="I20" s="346" t="s">
        <v>1064</v>
      </c>
      <c r="J20" s="346">
        <v>1</v>
      </c>
      <c r="K20" s="391"/>
      <c r="BA20" s="388" t="s">
        <v>370</v>
      </c>
      <c r="BB20" s="388" t="s">
        <v>371</v>
      </c>
      <c r="BD20" s="73" t="s">
        <v>447</v>
      </c>
      <c r="BE20" s="386"/>
      <c r="BF20" s="386"/>
      <c r="BM20" s="389" t="s">
        <v>494</v>
      </c>
      <c r="BO20" s="73" t="s">
        <v>683</v>
      </c>
      <c r="BU20" s="194" t="s">
        <v>749</v>
      </c>
      <c r="BV20" s="194"/>
      <c r="BW20" s="194"/>
      <c r="BX20" s="194"/>
      <c r="BY20" s="194"/>
      <c r="BZ20" s="194" t="s">
        <v>741</v>
      </c>
      <c r="CA20" s="194"/>
      <c r="CB20" s="194"/>
    </row>
    <row r="21" spans="1:86">
      <c r="A21" s="379" t="s">
        <v>338</v>
      </c>
      <c r="B21" s="370" t="s">
        <v>18</v>
      </c>
      <c r="C21" s="369" t="s">
        <v>124</v>
      </c>
      <c r="D21" s="371" t="s">
        <v>687</v>
      </c>
      <c r="E21" s="347" t="s">
        <v>1067</v>
      </c>
      <c r="F21" s="349" t="s">
        <v>1068</v>
      </c>
      <c r="G21" s="347" t="s">
        <v>464</v>
      </c>
      <c r="H21" s="345">
        <v>2016</v>
      </c>
      <c r="I21" s="346" t="s">
        <v>1064</v>
      </c>
      <c r="J21" s="346">
        <v>1</v>
      </c>
      <c r="K21" s="391"/>
      <c r="BA21" s="388" t="s">
        <v>368</v>
      </c>
      <c r="BB21" s="388" t="s">
        <v>337</v>
      </c>
      <c r="BD21" s="73" t="s">
        <v>448</v>
      </c>
      <c r="BE21" s="386"/>
      <c r="BF21" s="386"/>
      <c r="BH21" s="395" t="s">
        <v>1084</v>
      </c>
      <c r="BI21" s="73" t="s">
        <v>817</v>
      </c>
      <c r="BM21" s="389" t="s">
        <v>495</v>
      </c>
      <c r="BO21" s="73" t="s">
        <v>684</v>
      </c>
      <c r="BU21" s="194" t="s">
        <v>750</v>
      </c>
      <c r="BV21" s="194"/>
      <c r="BW21" s="194"/>
      <c r="BX21" s="194"/>
      <c r="BY21" s="194"/>
      <c r="BZ21" s="194" t="s">
        <v>735</v>
      </c>
      <c r="CA21" s="194"/>
      <c r="CB21" s="194"/>
    </row>
    <row r="22" spans="1:86" ht="25.5">
      <c r="A22" s="379" t="s">
        <v>338</v>
      </c>
      <c r="B22" s="370" t="s">
        <v>18</v>
      </c>
      <c r="C22" s="369" t="s">
        <v>124</v>
      </c>
      <c r="D22" s="371" t="s">
        <v>675</v>
      </c>
      <c r="E22" s="347" t="s">
        <v>1070</v>
      </c>
      <c r="F22" s="349" t="s">
        <v>1068</v>
      </c>
      <c r="G22" s="347" t="s">
        <v>464</v>
      </c>
      <c r="H22" s="345">
        <v>2016</v>
      </c>
      <c r="I22" s="346" t="s">
        <v>1064</v>
      </c>
      <c r="J22" s="346">
        <v>1</v>
      </c>
      <c r="K22" s="391"/>
      <c r="BA22" s="388" t="s">
        <v>372</v>
      </c>
      <c r="BB22" s="388" t="s">
        <v>373</v>
      </c>
      <c r="BD22" s="73" t="s">
        <v>120</v>
      </c>
      <c r="BE22" s="386"/>
      <c r="BF22" s="386"/>
      <c r="BM22" s="389" t="s">
        <v>496</v>
      </c>
      <c r="BO22" s="73" t="s">
        <v>685</v>
      </c>
      <c r="BU22" s="194" t="s">
        <v>695</v>
      </c>
      <c r="BV22" s="194"/>
      <c r="BW22" s="194"/>
      <c r="BX22" s="194"/>
      <c r="BY22" s="194"/>
      <c r="BZ22" s="194" t="s">
        <v>461</v>
      </c>
      <c r="CA22" s="194"/>
      <c r="CB22" s="194"/>
    </row>
    <row r="23" spans="1:86">
      <c r="A23" s="379" t="s">
        <v>338</v>
      </c>
      <c r="B23" s="370" t="s">
        <v>18</v>
      </c>
      <c r="C23" s="369" t="s">
        <v>124</v>
      </c>
      <c r="D23" s="371" t="s">
        <v>687</v>
      </c>
      <c r="E23" s="347" t="s">
        <v>1069</v>
      </c>
      <c r="F23" s="349" t="s">
        <v>1068</v>
      </c>
      <c r="G23" s="347" t="s">
        <v>464</v>
      </c>
      <c r="H23" s="345">
        <v>2016</v>
      </c>
      <c r="I23" s="346" t="s">
        <v>1064</v>
      </c>
      <c r="J23" s="346">
        <v>1</v>
      </c>
      <c r="K23" s="391"/>
      <c r="BA23" s="388" t="s">
        <v>374</v>
      </c>
      <c r="BB23" s="388" t="s">
        <v>340</v>
      </c>
      <c r="BD23" s="73" t="s">
        <v>449</v>
      </c>
      <c r="BE23" s="386"/>
      <c r="BF23" s="386"/>
      <c r="BM23" s="389" t="s">
        <v>497</v>
      </c>
      <c r="BO23" s="73" t="s">
        <v>686</v>
      </c>
      <c r="BU23" s="194" t="s">
        <v>696</v>
      </c>
      <c r="BV23" s="194"/>
      <c r="BW23" s="194"/>
      <c r="BX23" s="194"/>
      <c r="BY23" s="194"/>
      <c r="BZ23" s="194" t="s">
        <v>736</v>
      </c>
      <c r="CA23" s="194"/>
      <c r="CB23" s="194"/>
    </row>
    <row r="24" spans="1:86" s="78" customFormat="1" ht="25.5">
      <c r="A24" s="379" t="s">
        <v>338</v>
      </c>
      <c r="B24" s="370" t="s">
        <v>20</v>
      </c>
      <c r="C24" s="369" t="s">
        <v>118</v>
      </c>
      <c r="D24" s="371" t="s">
        <v>119</v>
      </c>
      <c r="E24" s="371" t="s">
        <v>1062</v>
      </c>
      <c r="F24" s="349" t="s">
        <v>1063</v>
      </c>
      <c r="G24" s="347" t="s">
        <v>464</v>
      </c>
      <c r="H24" s="345">
        <v>2016</v>
      </c>
      <c r="I24" s="346" t="s">
        <v>1064</v>
      </c>
      <c r="J24" s="346">
        <v>1</v>
      </c>
      <c r="K24" s="391"/>
      <c r="BA24" s="388" t="s">
        <v>347</v>
      </c>
      <c r="BB24" s="388" t="s">
        <v>348</v>
      </c>
      <c r="BC24" s="73"/>
      <c r="BD24" s="73" t="s">
        <v>440</v>
      </c>
      <c r="BE24" s="386"/>
      <c r="BF24" s="386"/>
      <c r="BG24" s="73"/>
      <c r="BH24" s="73" t="s">
        <v>475</v>
      </c>
      <c r="BI24" s="73"/>
      <c r="BJ24" s="73"/>
      <c r="BK24" s="73"/>
      <c r="BL24" s="73"/>
      <c r="BM24" s="389" t="s">
        <v>483</v>
      </c>
      <c r="BN24" s="73"/>
      <c r="BO24" s="73" t="s">
        <v>124</v>
      </c>
      <c r="BP24" s="73"/>
      <c r="BQ24" s="73"/>
      <c r="BR24" s="73"/>
      <c r="BS24" s="73"/>
      <c r="BT24" s="73"/>
      <c r="BU24" s="194" t="s">
        <v>714</v>
      </c>
      <c r="BV24" s="194"/>
      <c r="BW24" s="194"/>
      <c r="BX24" s="194"/>
      <c r="BY24" s="194"/>
      <c r="BZ24" s="194" t="s">
        <v>56</v>
      </c>
      <c r="CA24" s="194"/>
      <c r="CB24" s="194"/>
      <c r="CC24" s="73" t="s">
        <v>273</v>
      </c>
      <c r="CD24" s="73"/>
      <c r="CE24" s="73"/>
      <c r="CF24" s="73"/>
      <c r="CG24" s="73"/>
      <c r="CH24" s="73"/>
    </row>
    <row r="25" spans="1:86" s="78" customFormat="1" ht="13.35" customHeight="1">
      <c r="A25" s="379" t="s">
        <v>338</v>
      </c>
      <c r="B25" s="370" t="s">
        <v>20</v>
      </c>
      <c r="C25" s="369" t="s">
        <v>118</v>
      </c>
      <c r="D25" s="371" t="s">
        <v>676</v>
      </c>
      <c r="E25" s="371" t="s">
        <v>1062</v>
      </c>
      <c r="F25" s="349" t="s">
        <v>1063</v>
      </c>
      <c r="G25" s="347" t="s">
        <v>464</v>
      </c>
      <c r="H25" s="345">
        <v>2016</v>
      </c>
      <c r="I25" s="346" t="s">
        <v>1064</v>
      </c>
      <c r="J25" s="346">
        <v>1</v>
      </c>
      <c r="K25" s="391"/>
      <c r="BA25" s="388" t="s">
        <v>351</v>
      </c>
      <c r="BB25" s="388" t="s">
        <v>352</v>
      </c>
      <c r="BC25" s="73"/>
      <c r="BD25" s="73" t="s">
        <v>227</v>
      </c>
      <c r="BE25" s="386"/>
      <c r="BF25" s="386"/>
      <c r="BG25" s="73"/>
      <c r="BH25" s="73" t="s">
        <v>467</v>
      </c>
      <c r="BI25" s="73"/>
      <c r="BJ25" s="73"/>
      <c r="BK25" s="73"/>
      <c r="BL25" s="73"/>
      <c r="BM25" s="73" t="s">
        <v>484</v>
      </c>
      <c r="BN25" s="73"/>
      <c r="BO25" s="73"/>
      <c r="BP25" s="73"/>
      <c r="BQ25" s="73"/>
      <c r="BR25" s="73"/>
      <c r="BS25" s="73"/>
      <c r="BT25" s="73"/>
      <c r="BU25" s="194" t="s">
        <v>688</v>
      </c>
      <c r="BV25" s="194"/>
      <c r="BW25" s="194"/>
      <c r="BX25" s="194"/>
      <c r="BY25" s="194"/>
      <c r="BZ25" s="194" t="s">
        <v>739</v>
      </c>
      <c r="CA25" s="194"/>
      <c r="CB25" s="194"/>
      <c r="CC25" s="73" t="s">
        <v>274</v>
      </c>
      <c r="CD25" s="73"/>
      <c r="CE25" s="73"/>
      <c r="CF25" s="73"/>
      <c r="CG25" s="73"/>
      <c r="CH25" s="73"/>
    </row>
    <row r="26" spans="1:86" s="78" customFormat="1" ht="13.35" customHeight="1">
      <c r="A26" s="379" t="s">
        <v>338</v>
      </c>
      <c r="B26" s="370" t="s">
        <v>20</v>
      </c>
      <c r="C26" s="369" t="s">
        <v>120</v>
      </c>
      <c r="D26" s="371" t="s">
        <v>119</v>
      </c>
      <c r="E26" s="371" t="s">
        <v>1065</v>
      </c>
      <c r="F26" s="347" t="s">
        <v>1066</v>
      </c>
      <c r="G26" s="347" t="s">
        <v>464</v>
      </c>
      <c r="H26" s="345">
        <v>2016</v>
      </c>
      <c r="I26" s="346" t="s">
        <v>1064</v>
      </c>
      <c r="J26" s="346">
        <v>1</v>
      </c>
      <c r="K26" s="391"/>
      <c r="BA26" s="388" t="s">
        <v>353</v>
      </c>
      <c r="BB26" s="388" t="s">
        <v>354</v>
      </c>
      <c r="BC26" s="73"/>
      <c r="BD26" s="73" t="s">
        <v>435</v>
      </c>
      <c r="BE26" s="386"/>
      <c r="BF26" s="386"/>
      <c r="BG26" s="73"/>
      <c r="BH26" s="73" t="s">
        <v>471</v>
      </c>
      <c r="BI26" s="73"/>
      <c r="BJ26" s="73"/>
      <c r="BK26" s="73"/>
      <c r="BL26" s="73"/>
      <c r="BM26" s="389" t="s">
        <v>1078</v>
      </c>
      <c r="BN26" s="73"/>
      <c r="BO26" s="73"/>
      <c r="BP26" s="73"/>
      <c r="BQ26" s="73"/>
      <c r="BR26" s="73"/>
      <c r="BS26" s="73"/>
      <c r="BT26" s="73"/>
      <c r="BU26" s="194" t="s">
        <v>689</v>
      </c>
      <c r="BV26" s="194"/>
      <c r="BW26" s="194"/>
      <c r="BX26" s="194"/>
      <c r="BY26" s="194"/>
      <c r="BZ26" s="194" t="s">
        <v>737</v>
      </c>
      <c r="CA26" s="194"/>
      <c r="CB26" s="194"/>
      <c r="CC26" s="73" t="s">
        <v>751</v>
      </c>
      <c r="CD26" s="73"/>
      <c r="CE26" s="73"/>
      <c r="CF26" s="73"/>
      <c r="CG26" s="73"/>
      <c r="CH26" s="73"/>
    </row>
    <row r="27" spans="1:86" s="78" customFormat="1" ht="25.5">
      <c r="A27" s="379" t="s">
        <v>338</v>
      </c>
      <c r="B27" s="370" t="s">
        <v>20</v>
      </c>
      <c r="C27" s="369" t="s">
        <v>120</v>
      </c>
      <c r="D27" s="371" t="s">
        <v>121</v>
      </c>
      <c r="E27" s="371" t="s">
        <v>1065</v>
      </c>
      <c r="F27" s="347" t="s">
        <v>1066</v>
      </c>
      <c r="G27" s="347" t="s">
        <v>464</v>
      </c>
      <c r="H27" s="345">
        <v>2016</v>
      </c>
      <c r="I27" s="346" t="s">
        <v>1064</v>
      </c>
      <c r="J27" s="346">
        <v>1</v>
      </c>
      <c r="K27" s="391"/>
      <c r="BA27" s="388" t="s">
        <v>360</v>
      </c>
      <c r="BB27" s="388" t="s">
        <v>342</v>
      </c>
      <c r="BC27" s="73"/>
      <c r="BD27" s="73" t="s">
        <v>436</v>
      </c>
      <c r="BE27" s="386"/>
      <c r="BF27" s="386"/>
      <c r="BG27" s="73"/>
      <c r="BH27" s="73" t="s">
        <v>472</v>
      </c>
      <c r="BI27" s="73"/>
      <c r="BJ27" s="73"/>
      <c r="BK27" s="73"/>
      <c r="BL27" s="73"/>
      <c r="BM27" s="389" t="s">
        <v>485</v>
      </c>
      <c r="BN27" s="73"/>
      <c r="BO27" s="73" t="s">
        <v>1079</v>
      </c>
      <c r="BP27" s="73"/>
      <c r="BQ27" s="73"/>
      <c r="BR27" s="73"/>
      <c r="BS27" s="73"/>
      <c r="BT27" s="73"/>
      <c r="BU27" s="194" t="s">
        <v>715</v>
      </c>
      <c r="BV27" s="194"/>
      <c r="BW27" s="194"/>
      <c r="BX27" s="194"/>
      <c r="BY27" s="194"/>
      <c r="BZ27" s="194" t="s">
        <v>183</v>
      </c>
      <c r="CA27" s="194"/>
      <c r="CB27" s="194"/>
      <c r="CC27" s="73" t="s">
        <v>752</v>
      </c>
      <c r="CD27" s="73"/>
      <c r="CE27" s="73"/>
      <c r="CF27" s="73"/>
      <c r="CG27" s="73"/>
      <c r="CH27" s="73"/>
    </row>
    <row r="28" spans="1:86" s="78" customFormat="1">
      <c r="A28" s="379" t="s">
        <v>338</v>
      </c>
      <c r="B28" s="370" t="s">
        <v>20</v>
      </c>
      <c r="C28" s="369" t="s">
        <v>120</v>
      </c>
      <c r="D28" s="371" t="s">
        <v>122</v>
      </c>
      <c r="E28" s="347" t="s">
        <v>844</v>
      </c>
      <c r="F28" s="347" t="s">
        <v>844</v>
      </c>
      <c r="G28" s="347" t="s">
        <v>844</v>
      </c>
      <c r="H28" s="345" t="s">
        <v>844</v>
      </c>
      <c r="I28" s="346" t="s">
        <v>844</v>
      </c>
      <c r="J28" s="346" t="s">
        <v>844</v>
      </c>
      <c r="K28" s="391"/>
      <c r="BA28" s="388" t="s">
        <v>355</v>
      </c>
      <c r="BB28" s="388" t="s">
        <v>338</v>
      </c>
      <c r="BC28" s="73"/>
      <c r="BD28" s="73" t="s">
        <v>437</v>
      </c>
      <c r="BE28" s="386"/>
      <c r="BF28" s="386"/>
      <c r="BG28" s="73"/>
      <c r="BH28" s="73" t="s">
        <v>473</v>
      </c>
      <c r="BI28" s="73"/>
      <c r="BJ28" s="73"/>
      <c r="BK28" s="73"/>
      <c r="BL28" s="73"/>
      <c r="BM28" s="389" t="s">
        <v>486</v>
      </c>
      <c r="BN28" s="73"/>
      <c r="BO28" s="73" t="s">
        <v>119</v>
      </c>
      <c r="BP28" s="73"/>
      <c r="BQ28" s="73"/>
      <c r="BR28" s="73"/>
      <c r="BS28" s="73"/>
      <c r="BT28" s="73"/>
      <c r="BU28" s="194" t="s">
        <v>690</v>
      </c>
      <c r="BV28" s="194"/>
      <c r="BW28" s="194"/>
      <c r="BX28" s="194"/>
      <c r="BY28" s="194"/>
      <c r="BZ28" s="194" t="s">
        <v>727</v>
      </c>
      <c r="CA28" s="194"/>
      <c r="CB28" s="194"/>
      <c r="CC28" s="73" t="s">
        <v>753</v>
      </c>
      <c r="CD28" s="73"/>
      <c r="CE28" s="73"/>
      <c r="CF28" s="73"/>
      <c r="CG28" s="73"/>
      <c r="CH28" s="73"/>
    </row>
    <row r="29" spans="1:86" s="78" customFormat="1" ht="25.5">
      <c r="A29" s="379" t="s">
        <v>338</v>
      </c>
      <c r="B29" s="370" t="s">
        <v>20</v>
      </c>
      <c r="C29" s="369" t="s">
        <v>120</v>
      </c>
      <c r="D29" s="371" t="s">
        <v>123</v>
      </c>
      <c r="E29" s="347" t="s">
        <v>1065</v>
      </c>
      <c r="F29" s="347" t="s">
        <v>1066</v>
      </c>
      <c r="G29" s="347" t="s">
        <v>464</v>
      </c>
      <c r="H29" s="345">
        <v>2016</v>
      </c>
      <c r="I29" s="346" t="s">
        <v>1064</v>
      </c>
      <c r="J29" s="346">
        <v>1</v>
      </c>
      <c r="K29" s="391"/>
      <c r="BA29" s="388" t="s">
        <v>385</v>
      </c>
      <c r="BB29" s="388" t="s">
        <v>39</v>
      </c>
      <c r="BC29" s="73"/>
      <c r="BD29" s="73" t="s">
        <v>438</v>
      </c>
      <c r="BE29" s="386"/>
      <c r="BF29" s="386"/>
      <c r="BG29" s="73"/>
      <c r="BH29" s="73" t="s">
        <v>474</v>
      </c>
      <c r="BI29" s="73"/>
      <c r="BJ29" s="73"/>
      <c r="BK29" s="73"/>
      <c r="BL29" s="73"/>
      <c r="BM29" s="389" t="s">
        <v>1080</v>
      </c>
      <c r="BN29" s="73"/>
      <c r="BO29" s="73" t="s">
        <v>676</v>
      </c>
      <c r="BP29" s="73"/>
      <c r="BQ29" s="73"/>
      <c r="BR29" s="73"/>
      <c r="BS29" s="73"/>
      <c r="BT29" s="73"/>
      <c r="BU29" s="194" t="s">
        <v>140</v>
      </c>
      <c r="BV29" s="194"/>
      <c r="BW29" s="194"/>
      <c r="BX29" s="194"/>
      <c r="BY29" s="194"/>
      <c r="BZ29" s="194" t="s">
        <v>728</v>
      </c>
      <c r="CA29" s="194"/>
      <c r="CB29" s="194"/>
      <c r="CC29" s="73" t="s">
        <v>203</v>
      </c>
      <c r="CD29" s="73"/>
      <c r="CE29" s="73"/>
      <c r="CF29" s="73"/>
      <c r="CG29" s="73"/>
      <c r="CH29" s="73"/>
    </row>
    <row r="30" spans="1:86" s="78" customFormat="1" ht="25.5">
      <c r="A30" s="379" t="s">
        <v>338</v>
      </c>
      <c r="B30" s="370" t="s">
        <v>20</v>
      </c>
      <c r="C30" s="369" t="s">
        <v>120</v>
      </c>
      <c r="D30" s="371" t="s">
        <v>678</v>
      </c>
      <c r="E30" s="347" t="s">
        <v>1065</v>
      </c>
      <c r="F30" s="347" t="s">
        <v>1066</v>
      </c>
      <c r="G30" s="347" t="s">
        <v>464</v>
      </c>
      <c r="H30" s="345">
        <v>2016</v>
      </c>
      <c r="I30" s="346" t="s">
        <v>1064</v>
      </c>
      <c r="J30" s="346">
        <v>1</v>
      </c>
      <c r="K30" s="391"/>
      <c r="BA30" s="388" t="s">
        <v>356</v>
      </c>
      <c r="BB30" s="388" t="s">
        <v>357</v>
      </c>
      <c r="BC30" s="73"/>
      <c r="BD30" s="73"/>
      <c r="BE30" s="386"/>
      <c r="BF30" s="386"/>
      <c r="BG30" s="73"/>
      <c r="BH30" s="73"/>
      <c r="BI30" s="73"/>
      <c r="BJ30" s="73"/>
      <c r="BK30" s="73"/>
      <c r="BL30" s="73"/>
      <c r="BM30" s="389" t="s">
        <v>1081</v>
      </c>
      <c r="BN30" s="73"/>
      <c r="BO30" s="73" t="s">
        <v>119</v>
      </c>
      <c r="BP30" s="73"/>
      <c r="BQ30" s="73"/>
      <c r="BR30" s="73"/>
      <c r="BS30" s="73"/>
      <c r="BT30" s="73"/>
      <c r="BU30" s="194" t="s">
        <v>691</v>
      </c>
      <c r="BV30" s="194"/>
      <c r="BW30" s="194"/>
      <c r="BX30" s="194"/>
      <c r="BY30" s="194"/>
      <c r="BZ30" s="194" t="s">
        <v>729</v>
      </c>
      <c r="CA30" s="194"/>
      <c r="CB30" s="194"/>
      <c r="CC30" s="73" t="s">
        <v>204</v>
      </c>
      <c r="CD30" s="73"/>
      <c r="CE30" s="73"/>
      <c r="CF30" s="73"/>
      <c r="CG30" s="73"/>
      <c r="CH30" s="73"/>
    </row>
    <row r="31" spans="1:86" s="78" customFormat="1" ht="25.5">
      <c r="A31" s="379" t="s">
        <v>338</v>
      </c>
      <c r="B31" s="370" t="s">
        <v>20</v>
      </c>
      <c r="C31" s="369" t="s">
        <v>120</v>
      </c>
      <c r="D31" s="371" t="s">
        <v>677</v>
      </c>
      <c r="E31" s="347" t="s">
        <v>1065</v>
      </c>
      <c r="F31" s="347" t="s">
        <v>1066</v>
      </c>
      <c r="G31" s="347" t="s">
        <v>464</v>
      </c>
      <c r="H31" s="345">
        <v>2016</v>
      </c>
      <c r="I31" s="346" t="s">
        <v>1064</v>
      </c>
      <c r="J31" s="346">
        <v>1</v>
      </c>
      <c r="K31" s="391"/>
      <c r="BA31" s="388" t="s">
        <v>358</v>
      </c>
      <c r="BB31" s="388" t="s">
        <v>125</v>
      </c>
      <c r="BC31" s="73"/>
      <c r="BD31" s="73"/>
      <c r="BE31" s="386"/>
      <c r="BF31" s="386"/>
      <c r="BG31" s="73"/>
      <c r="BH31" s="73"/>
      <c r="BI31" s="73"/>
      <c r="BJ31" s="73"/>
      <c r="BK31" s="73"/>
      <c r="BL31" s="73"/>
      <c r="BM31" s="389" t="s">
        <v>487</v>
      </c>
      <c r="BN31" s="73"/>
      <c r="BO31" s="73" t="s">
        <v>121</v>
      </c>
      <c r="BP31" s="73"/>
      <c r="BQ31" s="73"/>
      <c r="BR31" s="73"/>
      <c r="BS31" s="73"/>
      <c r="BT31" s="73"/>
      <c r="BU31" s="194" t="s">
        <v>692</v>
      </c>
      <c r="BV31" s="194"/>
      <c r="BW31" s="194"/>
      <c r="BX31" s="194"/>
      <c r="BY31" s="194"/>
      <c r="BZ31" s="194" t="s">
        <v>194</v>
      </c>
      <c r="CA31" s="194"/>
      <c r="CB31" s="194"/>
      <c r="CC31" s="73"/>
      <c r="CD31" s="73"/>
      <c r="CE31" s="73"/>
      <c r="CF31" s="73"/>
      <c r="CG31" s="73"/>
      <c r="CH31" s="73"/>
    </row>
    <row r="32" spans="1:86" s="78" customFormat="1" ht="25.5">
      <c r="A32" s="379" t="s">
        <v>338</v>
      </c>
      <c r="B32" s="370" t="s">
        <v>20</v>
      </c>
      <c r="C32" s="369" t="s">
        <v>120</v>
      </c>
      <c r="D32" s="371" t="s">
        <v>679</v>
      </c>
      <c r="E32" s="347" t="s">
        <v>1065</v>
      </c>
      <c r="F32" s="347" t="s">
        <v>1066</v>
      </c>
      <c r="G32" s="347" t="s">
        <v>464</v>
      </c>
      <c r="H32" s="345">
        <v>2016</v>
      </c>
      <c r="I32" s="346" t="s">
        <v>1064</v>
      </c>
      <c r="J32" s="346">
        <v>1</v>
      </c>
      <c r="K32" s="391"/>
      <c r="BA32" s="388" t="s">
        <v>359</v>
      </c>
      <c r="BB32" s="388" t="s">
        <v>48</v>
      </c>
      <c r="BC32" s="73"/>
      <c r="BD32" s="134" t="s">
        <v>1082</v>
      </c>
      <c r="BE32" s="386"/>
      <c r="BF32" s="386"/>
      <c r="BG32" s="73"/>
      <c r="BH32" s="134" t="s">
        <v>72</v>
      </c>
      <c r="BI32" s="73"/>
      <c r="BJ32" s="73"/>
      <c r="BK32" s="134" t="s">
        <v>828</v>
      </c>
      <c r="BL32" s="73"/>
      <c r="BM32" s="389" t="s">
        <v>488</v>
      </c>
      <c r="BN32" s="73"/>
      <c r="BO32" s="73" t="s">
        <v>122</v>
      </c>
      <c r="BP32" s="73"/>
      <c r="BQ32" s="73"/>
      <c r="BR32" s="73"/>
      <c r="BS32" s="73"/>
      <c r="BT32" s="73"/>
      <c r="BU32" s="194" t="s">
        <v>716</v>
      </c>
      <c r="BV32" s="194"/>
      <c r="BW32" s="194"/>
      <c r="BX32" s="194"/>
      <c r="BY32" s="194"/>
      <c r="BZ32" s="194" t="s">
        <v>730</v>
      </c>
      <c r="CA32" s="194"/>
      <c r="CB32" s="194"/>
      <c r="CC32" s="73"/>
      <c r="CD32" s="73"/>
      <c r="CE32" s="73"/>
      <c r="CF32" s="73"/>
      <c r="CG32" s="73"/>
      <c r="CH32" s="73"/>
    </row>
    <row r="33" spans="1:86" s="206" customFormat="1">
      <c r="A33" s="379" t="s">
        <v>338</v>
      </c>
      <c r="B33" s="370" t="s">
        <v>20</v>
      </c>
      <c r="C33" s="369" t="s">
        <v>120</v>
      </c>
      <c r="D33" s="371" t="s">
        <v>680</v>
      </c>
      <c r="E33" s="347" t="s">
        <v>844</v>
      </c>
      <c r="F33" s="347" t="s">
        <v>844</v>
      </c>
      <c r="G33" s="347" t="s">
        <v>844</v>
      </c>
      <c r="H33" s="348" t="s">
        <v>844</v>
      </c>
      <c r="I33" s="348" t="s">
        <v>844</v>
      </c>
      <c r="J33" s="348" t="s">
        <v>844</v>
      </c>
      <c r="K33" s="391"/>
      <c r="BA33" s="392" t="s">
        <v>387</v>
      </c>
      <c r="BB33" s="392" t="s">
        <v>339</v>
      </c>
      <c r="BC33" s="194"/>
      <c r="BD33" s="194" t="s">
        <v>54</v>
      </c>
      <c r="BE33" s="393"/>
      <c r="BF33" s="393"/>
      <c r="BG33" s="194"/>
      <c r="BH33" s="194" t="s">
        <v>64</v>
      </c>
      <c r="BI33" s="194"/>
      <c r="BJ33" s="194"/>
      <c r="BK33" s="194" t="s">
        <v>64</v>
      </c>
      <c r="BL33" s="194"/>
      <c r="BM33" s="394" t="s">
        <v>489</v>
      </c>
      <c r="BN33" s="194"/>
      <c r="BO33" s="194" t="s">
        <v>123</v>
      </c>
      <c r="BP33" s="194"/>
      <c r="BQ33" s="194"/>
      <c r="BR33" s="194"/>
      <c r="BS33" s="194"/>
      <c r="BT33" s="194"/>
      <c r="BU33" s="194" t="s">
        <v>693</v>
      </c>
      <c r="BV33" s="194"/>
      <c r="BW33" s="194"/>
      <c r="BX33" s="194"/>
      <c r="BY33" s="194"/>
      <c r="BZ33" s="194" t="s">
        <v>740</v>
      </c>
      <c r="CA33" s="194"/>
      <c r="CB33" s="194"/>
      <c r="CC33" s="194"/>
      <c r="CD33" s="194"/>
      <c r="CE33" s="194"/>
      <c r="CF33" s="194"/>
      <c r="CG33" s="194"/>
      <c r="CH33" s="194"/>
    </row>
    <row r="34" spans="1:86">
      <c r="A34" s="379" t="s">
        <v>338</v>
      </c>
      <c r="B34" s="370" t="s">
        <v>20</v>
      </c>
      <c r="C34" s="369" t="s">
        <v>120</v>
      </c>
      <c r="D34" s="371" t="s">
        <v>681</v>
      </c>
      <c r="E34" s="347" t="s">
        <v>844</v>
      </c>
      <c r="F34" s="347" t="s">
        <v>844</v>
      </c>
      <c r="G34" s="347" t="s">
        <v>844</v>
      </c>
      <c r="H34" s="348" t="s">
        <v>844</v>
      </c>
      <c r="I34" s="348" t="s">
        <v>844</v>
      </c>
      <c r="J34" s="348" t="s">
        <v>844</v>
      </c>
      <c r="K34" s="391"/>
      <c r="BA34" s="388" t="s">
        <v>361</v>
      </c>
      <c r="BB34" s="388" t="s">
        <v>362</v>
      </c>
      <c r="BD34" s="73" t="s">
        <v>443</v>
      </c>
      <c r="BE34" s="386"/>
      <c r="BF34" s="386"/>
      <c r="BH34" s="73" t="s">
        <v>73</v>
      </c>
      <c r="BK34" s="73" t="s">
        <v>766</v>
      </c>
      <c r="BM34" s="389" t="s">
        <v>490</v>
      </c>
      <c r="BO34" s="73" t="s">
        <v>678</v>
      </c>
      <c r="BU34" s="194" t="s">
        <v>717</v>
      </c>
      <c r="BV34" s="194"/>
      <c r="BW34" s="194"/>
      <c r="BX34" s="194"/>
      <c r="BY34" s="194"/>
      <c r="BZ34" s="194" t="s">
        <v>731</v>
      </c>
      <c r="CA34" s="194"/>
      <c r="CB34" s="194"/>
    </row>
    <row r="35" spans="1:86">
      <c r="A35" s="379" t="s">
        <v>338</v>
      </c>
      <c r="B35" s="370" t="s">
        <v>20</v>
      </c>
      <c r="C35" s="372" t="s">
        <v>120</v>
      </c>
      <c r="D35" s="371" t="s">
        <v>682</v>
      </c>
      <c r="E35" s="347" t="s">
        <v>844</v>
      </c>
      <c r="F35" s="347" t="s">
        <v>844</v>
      </c>
      <c r="G35" s="347" t="s">
        <v>844</v>
      </c>
      <c r="H35" s="348" t="s">
        <v>844</v>
      </c>
      <c r="I35" s="348" t="s">
        <v>844</v>
      </c>
      <c r="J35" s="348" t="s">
        <v>844</v>
      </c>
      <c r="K35" s="391"/>
      <c r="BA35" s="388" t="s">
        <v>349</v>
      </c>
      <c r="BB35" s="388" t="s">
        <v>350</v>
      </c>
      <c r="BD35" s="73" t="s">
        <v>183</v>
      </c>
      <c r="BE35" s="386"/>
      <c r="BF35" s="386"/>
      <c r="BH35" s="73" t="s">
        <v>756</v>
      </c>
      <c r="BM35" s="389" t="s">
        <v>491</v>
      </c>
      <c r="BO35" s="73" t="s">
        <v>677</v>
      </c>
      <c r="BU35" s="194" t="s">
        <v>694</v>
      </c>
      <c r="BV35" s="194"/>
      <c r="BW35" s="194"/>
      <c r="BX35" s="194"/>
      <c r="BY35" s="194"/>
      <c r="BZ35" s="194" t="s">
        <v>732</v>
      </c>
      <c r="CA35" s="194"/>
      <c r="CB35" s="194"/>
    </row>
    <row r="36" spans="1:86">
      <c r="A36" s="379" t="s">
        <v>338</v>
      </c>
      <c r="B36" s="370" t="s">
        <v>20</v>
      </c>
      <c r="C36" s="372" t="s">
        <v>120</v>
      </c>
      <c r="D36" s="371" t="s">
        <v>683</v>
      </c>
      <c r="E36" s="347" t="s">
        <v>844</v>
      </c>
      <c r="F36" s="347" t="s">
        <v>844</v>
      </c>
      <c r="G36" s="347" t="s">
        <v>844</v>
      </c>
      <c r="H36" s="348" t="s">
        <v>844</v>
      </c>
      <c r="I36" s="348" t="s">
        <v>844</v>
      </c>
      <c r="J36" s="348" t="s">
        <v>844</v>
      </c>
      <c r="K36" s="391"/>
      <c r="BA36" s="388" t="s">
        <v>363</v>
      </c>
      <c r="BB36" s="388" t="s">
        <v>364</v>
      </c>
      <c r="BD36" s="73" t="s">
        <v>444</v>
      </c>
      <c r="BE36" s="386"/>
      <c r="BF36" s="386"/>
      <c r="BM36" s="389" t="s">
        <v>1083</v>
      </c>
      <c r="BO36" s="73" t="s">
        <v>679</v>
      </c>
      <c r="BU36" s="194" t="s">
        <v>143</v>
      </c>
      <c r="BV36" s="194"/>
      <c r="BW36" s="194"/>
      <c r="BX36" s="194"/>
      <c r="BY36" s="194"/>
      <c r="BZ36" s="194" t="s">
        <v>743</v>
      </c>
      <c r="CA36" s="194"/>
      <c r="CB36" s="194"/>
    </row>
    <row r="37" spans="1:86">
      <c r="A37" s="379" t="s">
        <v>338</v>
      </c>
      <c r="B37" s="370" t="s">
        <v>20</v>
      </c>
      <c r="C37" s="372" t="s">
        <v>120</v>
      </c>
      <c r="D37" s="371" t="s">
        <v>684</v>
      </c>
      <c r="E37" s="347" t="s">
        <v>844</v>
      </c>
      <c r="F37" s="347" t="s">
        <v>844</v>
      </c>
      <c r="G37" s="347" t="s">
        <v>844</v>
      </c>
      <c r="H37" s="348" t="s">
        <v>844</v>
      </c>
      <c r="I37" s="348" t="s">
        <v>844</v>
      </c>
      <c r="J37" s="348" t="s">
        <v>844</v>
      </c>
      <c r="K37" s="391"/>
      <c r="BA37" s="388" t="s">
        <v>365</v>
      </c>
      <c r="BB37" s="388" t="s">
        <v>366</v>
      </c>
      <c r="BD37" s="73" t="s">
        <v>194</v>
      </c>
      <c r="BE37" s="386"/>
      <c r="BF37" s="386"/>
      <c r="BM37" s="389" t="s">
        <v>98</v>
      </c>
      <c r="BO37" s="73" t="s">
        <v>680</v>
      </c>
      <c r="BU37" s="194" t="s">
        <v>718</v>
      </c>
      <c r="BV37" s="194"/>
      <c r="BW37" s="194"/>
      <c r="BX37" s="194"/>
      <c r="BY37" s="194"/>
      <c r="BZ37" s="194" t="s">
        <v>733</v>
      </c>
      <c r="CA37" s="194"/>
      <c r="CB37" s="194"/>
    </row>
    <row r="38" spans="1:86">
      <c r="A38" s="379" t="s">
        <v>338</v>
      </c>
      <c r="B38" s="370" t="s">
        <v>20</v>
      </c>
      <c r="C38" s="372" t="s">
        <v>120</v>
      </c>
      <c r="D38" s="371" t="s">
        <v>685</v>
      </c>
      <c r="E38" s="347" t="s">
        <v>844</v>
      </c>
      <c r="F38" s="347" t="s">
        <v>844</v>
      </c>
      <c r="G38" s="347" t="s">
        <v>844</v>
      </c>
      <c r="H38" s="348" t="s">
        <v>844</v>
      </c>
      <c r="I38" s="348" t="s">
        <v>844</v>
      </c>
      <c r="J38" s="348" t="s">
        <v>844</v>
      </c>
      <c r="K38" s="391"/>
      <c r="BA38" s="388" t="s">
        <v>367</v>
      </c>
      <c r="BB38" s="388" t="s">
        <v>97</v>
      </c>
      <c r="BD38" s="73" t="s">
        <v>445</v>
      </c>
      <c r="BE38" s="386"/>
      <c r="BF38" s="386"/>
      <c r="BM38" s="389" t="s">
        <v>492</v>
      </c>
      <c r="BO38" s="73" t="s">
        <v>681</v>
      </c>
      <c r="BU38" s="194" t="s">
        <v>747</v>
      </c>
      <c r="BV38" s="194"/>
      <c r="BW38" s="194"/>
      <c r="BX38" s="194"/>
      <c r="BY38" s="194"/>
      <c r="BZ38" s="194" t="s">
        <v>734</v>
      </c>
      <c r="CA38" s="194"/>
      <c r="CB38" s="194"/>
    </row>
    <row r="39" spans="1:86" ht="25.5">
      <c r="A39" s="379" t="s">
        <v>338</v>
      </c>
      <c r="B39" s="370" t="s">
        <v>20</v>
      </c>
      <c r="C39" s="369" t="s">
        <v>124</v>
      </c>
      <c r="D39" s="347" t="s">
        <v>686</v>
      </c>
      <c r="E39" s="347" t="s">
        <v>1067</v>
      </c>
      <c r="F39" s="349" t="s">
        <v>1068</v>
      </c>
      <c r="G39" s="347" t="s">
        <v>464</v>
      </c>
      <c r="H39" s="345">
        <v>2016</v>
      </c>
      <c r="I39" s="346" t="s">
        <v>1064</v>
      </c>
      <c r="J39" s="346">
        <v>1</v>
      </c>
      <c r="K39" s="391"/>
      <c r="BA39" s="388" t="s">
        <v>369</v>
      </c>
      <c r="BB39" s="388" t="s">
        <v>341</v>
      </c>
      <c r="BD39" s="73" t="s">
        <v>446</v>
      </c>
      <c r="BE39" s="386"/>
      <c r="BF39" s="386"/>
      <c r="BM39" s="389" t="s">
        <v>493</v>
      </c>
      <c r="BO39" s="73" t="s">
        <v>682</v>
      </c>
      <c r="BU39" s="194" t="s">
        <v>748</v>
      </c>
      <c r="BV39" s="194"/>
      <c r="BW39" s="194"/>
      <c r="BX39" s="194"/>
      <c r="BY39" s="194"/>
      <c r="BZ39" s="194" t="s">
        <v>742</v>
      </c>
      <c r="CA39" s="194"/>
      <c r="CB39" s="194"/>
    </row>
    <row r="40" spans="1:86">
      <c r="A40" s="379" t="s">
        <v>338</v>
      </c>
      <c r="B40" s="370" t="s">
        <v>20</v>
      </c>
      <c r="C40" s="369" t="s">
        <v>124</v>
      </c>
      <c r="D40" s="371" t="s">
        <v>674</v>
      </c>
      <c r="E40" s="347" t="s">
        <v>1067</v>
      </c>
      <c r="F40" s="349" t="s">
        <v>1068</v>
      </c>
      <c r="G40" s="347" t="s">
        <v>464</v>
      </c>
      <c r="H40" s="345">
        <v>2016</v>
      </c>
      <c r="I40" s="346" t="s">
        <v>1064</v>
      </c>
      <c r="J40" s="346">
        <v>1</v>
      </c>
      <c r="K40" s="391"/>
      <c r="BA40" s="388" t="s">
        <v>370</v>
      </c>
      <c r="BB40" s="388" t="s">
        <v>371</v>
      </c>
      <c r="BD40" s="73" t="s">
        <v>447</v>
      </c>
      <c r="BE40" s="386"/>
      <c r="BF40" s="386"/>
      <c r="BM40" s="389" t="s">
        <v>494</v>
      </c>
      <c r="BO40" s="73" t="s">
        <v>683</v>
      </c>
      <c r="BU40" s="194" t="s">
        <v>749</v>
      </c>
      <c r="BV40" s="194"/>
      <c r="BW40" s="194"/>
      <c r="BX40" s="194"/>
      <c r="BY40" s="194"/>
      <c r="BZ40" s="194" t="s">
        <v>741</v>
      </c>
      <c r="CA40" s="194"/>
      <c r="CB40" s="194"/>
    </row>
    <row r="41" spans="1:86">
      <c r="A41" s="379" t="s">
        <v>338</v>
      </c>
      <c r="B41" s="370" t="s">
        <v>20</v>
      </c>
      <c r="C41" s="369" t="s">
        <v>124</v>
      </c>
      <c r="D41" s="371" t="s">
        <v>687</v>
      </c>
      <c r="E41" s="347" t="s">
        <v>1067</v>
      </c>
      <c r="F41" s="349" t="s">
        <v>1068</v>
      </c>
      <c r="G41" s="347" t="s">
        <v>464</v>
      </c>
      <c r="H41" s="345">
        <v>2016</v>
      </c>
      <c r="I41" s="346" t="s">
        <v>1064</v>
      </c>
      <c r="J41" s="346">
        <v>1</v>
      </c>
      <c r="K41" s="391"/>
      <c r="BA41" s="388" t="s">
        <v>368</v>
      </c>
      <c r="BB41" s="388" t="s">
        <v>337</v>
      </c>
      <c r="BD41" s="73" t="s">
        <v>448</v>
      </c>
      <c r="BE41" s="386"/>
      <c r="BF41" s="386"/>
      <c r="BH41" s="395" t="s">
        <v>1084</v>
      </c>
      <c r="BI41" s="73" t="s">
        <v>817</v>
      </c>
      <c r="BM41" s="389" t="s">
        <v>495</v>
      </c>
      <c r="BO41" s="73" t="s">
        <v>684</v>
      </c>
      <c r="BU41" s="194" t="s">
        <v>750</v>
      </c>
      <c r="BV41" s="194"/>
      <c r="BW41" s="194"/>
      <c r="BX41" s="194"/>
      <c r="BY41" s="194"/>
      <c r="BZ41" s="194" t="s">
        <v>735</v>
      </c>
      <c r="CA41" s="194"/>
      <c r="CB41" s="194"/>
    </row>
    <row r="42" spans="1:86" ht="25.5">
      <c r="A42" s="379" t="s">
        <v>338</v>
      </c>
      <c r="B42" s="370" t="s">
        <v>20</v>
      </c>
      <c r="C42" s="369" t="s">
        <v>124</v>
      </c>
      <c r="D42" s="371" t="s">
        <v>675</v>
      </c>
      <c r="E42" s="347" t="s">
        <v>1070</v>
      </c>
      <c r="F42" s="349" t="s">
        <v>1068</v>
      </c>
      <c r="G42" s="347" t="s">
        <v>464</v>
      </c>
      <c r="H42" s="345">
        <v>2016</v>
      </c>
      <c r="I42" s="346" t="s">
        <v>1064</v>
      </c>
      <c r="J42" s="346">
        <v>1</v>
      </c>
      <c r="K42" s="391"/>
      <c r="BA42" s="388" t="s">
        <v>372</v>
      </c>
      <c r="BB42" s="388" t="s">
        <v>373</v>
      </c>
      <c r="BD42" s="73" t="s">
        <v>120</v>
      </c>
      <c r="BE42" s="386"/>
      <c r="BF42" s="386"/>
      <c r="BM42" s="389" t="s">
        <v>496</v>
      </c>
      <c r="BO42" s="73" t="s">
        <v>685</v>
      </c>
      <c r="BU42" s="194" t="s">
        <v>695</v>
      </c>
      <c r="BV42" s="194"/>
      <c r="BW42" s="194"/>
      <c r="BX42" s="194"/>
      <c r="BY42" s="194"/>
      <c r="BZ42" s="194" t="s">
        <v>461</v>
      </c>
      <c r="CA42" s="194"/>
      <c r="CB42" s="194"/>
    </row>
    <row r="43" spans="1:86">
      <c r="A43" s="379" t="s">
        <v>338</v>
      </c>
      <c r="B43" s="370" t="s">
        <v>20</v>
      </c>
      <c r="C43" s="369" t="s">
        <v>124</v>
      </c>
      <c r="D43" s="371" t="s">
        <v>687</v>
      </c>
      <c r="E43" s="347" t="s">
        <v>1069</v>
      </c>
      <c r="F43" s="349" t="s">
        <v>1068</v>
      </c>
      <c r="G43" s="347" t="s">
        <v>464</v>
      </c>
      <c r="H43" s="345">
        <v>2016</v>
      </c>
      <c r="I43" s="346" t="s">
        <v>1064</v>
      </c>
      <c r="J43" s="346">
        <v>1</v>
      </c>
      <c r="K43" s="391"/>
      <c r="BA43" s="388" t="s">
        <v>374</v>
      </c>
      <c r="BB43" s="388" t="s">
        <v>340</v>
      </c>
      <c r="BD43" s="73" t="s">
        <v>449</v>
      </c>
      <c r="BE43" s="386"/>
      <c r="BF43" s="386"/>
      <c r="BM43" s="389" t="s">
        <v>497</v>
      </c>
      <c r="BO43" s="73" t="s">
        <v>686</v>
      </c>
      <c r="BU43" s="194" t="s">
        <v>696</v>
      </c>
      <c r="BV43" s="194"/>
      <c r="BW43" s="194"/>
      <c r="BX43" s="194"/>
      <c r="BY43" s="194"/>
      <c r="BZ43" s="194" t="s">
        <v>736</v>
      </c>
      <c r="CA43" s="194"/>
      <c r="CB43" s="194"/>
    </row>
    <row r="44" spans="1:86" s="78" customFormat="1" ht="25.5">
      <c r="A44" s="379" t="s">
        <v>338</v>
      </c>
      <c r="B44" s="370" t="s">
        <v>22</v>
      </c>
      <c r="C44" s="369" t="s">
        <v>118</v>
      </c>
      <c r="D44" s="371" t="s">
        <v>119</v>
      </c>
      <c r="E44" s="371" t="s">
        <v>1062</v>
      </c>
      <c r="F44" s="349" t="s">
        <v>1063</v>
      </c>
      <c r="G44" s="347" t="s">
        <v>464</v>
      </c>
      <c r="H44" s="345">
        <v>2016</v>
      </c>
      <c r="I44" s="346" t="s">
        <v>1064</v>
      </c>
      <c r="J44" s="346">
        <v>1</v>
      </c>
      <c r="K44" s="391"/>
      <c r="BA44" s="388" t="s">
        <v>347</v>
      </c>
      <c r="BB44" s="388" t="s">
        <v>348</v>
      </c>
      <c r="BC44" s="73"/>
      <c r="BD44" s="73" t="s">
        <v>440</v>
      </c>
      <c r="BE44" s="386"/>
      <c r="BF44" s="386"/>
      <c r="BG44" s="73"/>
      <c r="BH44" s="73" t="s">
        <v>475</v>
      </c>
      <c r="BI44" s="73"/>
      <c r="BJ44" s="73"/>
      <c r="BK44" s="73"/>
      <c r="BL44" s="73"/>
      <c r="BM44" s="389" t="s">
        <v>483</v>
      </c>
      <c r="BN44" s="73"/>
      <c r="BO44" s="73" t="s">
        <v>124</v>
      </c>
      <c r="BP44" s="73"/>
      <c r="BQ44" s="73"/>
      <c r="BR44" s="73"/>
      <c r="BS44" s="73"/>
      <c r="BT44" s="73"/>
      <c r="BU44" s="194" t="s">
        <v>714</v>
      </c>
      <c r="BV44" s="194"/>
      <c r="BW44" s="194"/>
      <c r="BX44" s="194"/>
      <c r="BY44" s="194"/>
      <c r="BZ44" s="194" t="s">
        <v>56</v>
      </c>
      <c r="CA44" s="194"/>
      <c r="CB44" s="194"/>
      <c r="CC44" s="73" t="s">
        <v>273</v>
      </c>
      <c r="CD44" s="73"/>
      <c r="CE44" s="73"/>
      <c r="CF44" s="73"/>
      <c r="CG44" s="73"/>
      <c r="CH44" s="73"/>
    </row>
    <row r="45" spans="1:86" s="78" customFormat="1" ht="13.35" customHeight="1">
      <c r="A45" s="379" t="s">
        <v>338</v>
      </c>
      <c r="B45" s="370" t="s">
        <v>22</v>
      </c>
      <c r="C45" s="369" t="s">
        <v>118</v>
      </c>
      <c r="D45" s="371" t="s">
        <v>676</v>
      </c>
      <c r="E45" s="371" t="s">
        <v>1062</v>
      </c>
      <c r="F45" s="349" t="s">
        <v>1063</v>
      </c>
      <c r="G45" s="347" t="s">
        <v>464</v>
      </c>
      <c r="H45" s="345">
        <v>2016</v>
      </c>
      <c r="I45" s="346" t="s">
        <v>1064</v>
      </c>
      <c r="J45" s="346">
        <v>1</v>
      </c>
      <c r="K45" s="391"/>
      <c r="BA45" s="388" t="s">
        <v>351</v>
      </c>
      <c r="BB45" s="388" t="s">
        <v>352</v>
      </c>
      <c r="BC45" s="73"/>
      <c r="BD45" s="73" t="s">
        <v>227</v>
      </c>
      <c r="BE45" s="386"/>
      <c r="BF45" s="386"/>
      <c r="BG45" s="73"/>
      <c r="BH45" s="73" t="s">
        <v>467</v>
      </c>
      <c r="BI45" s="73"/>
      <c r="BJ45" s="73"/>
      <c r="BK45" s="73"/>
      <c r="BL45" s="73"/>
      <c r="BM45" s="73" t="s">
        <v>484</v>
      </c>
      <c r="BN45" s="73"/>
      <c r="BO45" s="73"/>
      <c r="BP45" s="73"/>
      <c r="BQ45" s="73"/>
      <c r="BR45" s="73"/>
      <c r="BS45" s="73"/>
      <c r="BT45" s="73"/>
      <c r="BU45" s="194" t="s">
        <v>688</v>
      </c>
      <c r="BV45" s="194"/>
      <c r="BW45" s="194"/>
      <c r="BX45" s="194"/>
      <c r="BY45" s="194"/>
      <c r="BZ45" s="194" t="s">
        <v>739</v>
      </c>
      <c r="CA45" s="194"/>
      <c r="CB45" s="194"/>
      <c r="CC45" s="73" t="s">
        <v>274</v>
      </c>
      <c r="CD45" s="73"/>
      <c r="CE45" s="73"/>
      <c r="CF45" s="73"/>
      <c r="CG45" s="73"/>
      <c r="CH45" s="73"/>
    </row>
    <row r="46" spans="1:86" s="78" customFormat="1" ht="13.35" customHeight="1">
      <c r="A46" s="379" t="s">
        <v>338</v>
      </c>
      <c r="B46" s="370" t="s">
        <v>22</v>
      </c>
      <c r="C46" s="369" t="s">
        <v>120</v>
      </c>
      <c r="D46" s="371" t="s">
        <v>119</v>
      </c>
      <c r="E46" s="371" t="s">
        <v>1065</v>
      </c>
      <c r="F46" s="347" t="s">
        <v>1066</v>
      </c>
      <c r="G46" s="347" t="s">
        <v>464</v>
      </c>
      <c r="H46" s="345">
        <v>2016</v>
      </c>
      <c r="I46" s="346" t="s">
        <v>1064</v>
      </c>
      <c r="J46" s="346">
        <v>1</v>
      </c>
      <c r="K46" s="391"/>
      <c r="BA46" s="388" t="s">
        <v>353</v>
      </c>
      <c r="BB46" s="388" t="s">
        <v>354</v>
      </c>
      <c r="BC46" s="73"/>
      <c r="BD46" s="73" t="s">
        <v>435</v>
      </c>
      <c r="BE46" s="386"/>
      <c r="BF46" s="386"/>
      <c r="BG46" s="73"/>
      <c r="BH46" s="73" t="s">
        <v>471</v>
      </c>
      <c r="BI46" s="73"/>
      <c r="BJ46" s="73"/>
      <c r="BK46" s="73"/>
      <c r="BL46" s="73"/>
      <c r="BM46" s="389" t="s">
        <v>1078</v>
      </c>
      <c r="BN46" s="73"/>
      <c r="BO46" s="73"/>
      <c r="BP46" s="73"/>
      <c r="BQ46" s="73"/>
      <c r="BR46" s="73"/>
      <c r="BS46" s="73"/>
      <c r="BT46" s="73"/>
      <c r="BU46" s="194" t="s">
        <v>689</v>
      </c>
      <c r="BV46" s="194"/>
      <c r="BW46" s="194"/>
      <c r="BX46" s="194"/>
      <c r="BY46" s="194"/>
      <c r="BZ46" s="194" t="s">
        <v>737</v>
      </c>
      <c r="CA46" s="194"/>
      <c r="CB46" s="194"/>
      <c r="CC46" s="73" t="s">
        <v>751</v>
      </c>
      <c r="CD46" s="73"/>
      <c r="CE46" s="73"/>
      <c r="CF46" s="73"/>
      <c r="CG46" s="73"/>
      <c r="CH46" s="73"/>
    </row>
    <row r="47" spans="1:86" s="78" customFormat="1" ht="25.5">
      <c r="A47" s="379" t="s">
        <v>338</v>
      </c>
      <c r="B47" s="370" t="s">
        <v>22</v>
      </c>
      <c r="C47" s="369" t="s">
        <v>120</v>
      </c>
      <c r="D47" s="371" t="s">
        <v>121</v>
      </c>
      <c r="E47" s="371" t="s">
        <v>1065</v>
      </c>
      <c r="F47" s="347" t="s">
        <v>1066</v>
      </c>
      <c r="G47" s="347" t="s">
        <v>464</v>
      </c>
      <c r="H47" s="345">
        <v>2016</v>
      </c>
      <c r="I47" s="346" t="s">
        <v>1064</v>
      </c>
      <c r="J47" s="346">
        <v>1</v>
      </c>
      <c r="K47" s="391"/>
      <c r="BA47" s="388" t="s">
        <v>360</v>
      </c>
      <c r="BB47" s="388" t="s">
        <v>342</v>
      </c>
      <c r="BC47" s="73"/>
      <c r="BD47" s="73" t="s">
        <v>436</v>
      </c>
      <c r="BE47" s="386"/>
      <c r="BF47" s="386"/>
      <c r="BG47" s="73"/>
      <c r="BH47" s="73" t="s">
        <v>472</v>
      </c>
      <c r="BI47" s="73"/>
      <c r="BJ47" s="73"/>
      <c r="BK47" s="73"/>
      <c r="BL47" s="73"/>
      <c r="BM47" s="389" t="s">
        <v>485</v>
      </c>
      <c r="BN47" s="73"/>
      <c r="BO47" s="73" t="s">
        <v>1079</v>
      </c>
      <c r="BP47" s="73"/>
      <c r="BQ47" s="73"/>
      <c r="BR47" s="73"/>
      <c r="BS47" s="73"/>
      <c r="BT47" s="73"/>
      <c r="BU47" s="194" t="s">
        <v>715</v>
      </c>
      <c r="BV47" s="194"/>
      <c r="BW47" s="194"/>
      <c r="BX47" s="194"/>
      <c r="BY47" s="194"/>
      <c r="BZ47" s="194" t="s">
        <v>183</v>
      </c>
      <c r="CA47" s="194"/>
      <c r="CB47" s="194"/>
      <c r="CC47" s="73" t="s">
        <v>752</v>
      </c>
      <c r="CD47" s="73"/>
      <c r="CE47" s="73"/>
      <c r="CF47" s="73"/>
      <c r="CG47" s="73"/>
      <c r="CH47" s="73"/>
    </row>
    <row r="48" spans="1:86" s="78" customFormat="1">
      <c r="A48" s="379" t="s">
        <v>338</v>
      </c>
      <c r="B48" s="370" t="s">
        <v>22</v>
      </c>
      <c r="C48" s="369" t="s">
        <v>120</v>
      </c>
      <c r="D48" s="371" t="s">
        <v>122</v>
      </c>
      <c r="E48" s="347" t="s">
        <v>844</v>
      </c>
      <c r="F48" s="347" t="s">
        <v>844</v>
      </c>
      <c r="G48" s="347" t="s">
        <v>844</v>
      </c>
      <c r="H48" s="345" t="s">
        <v>844</v>
      </c>
      <c r="I48" s="346" t="s">
        <v>844</v>
      </c>
      <c r="J48" s="346" t="s">
        <v>844</v>
      </c>
      <c r="K48" s="391"/>
      <c r="BA48" s="388" t="s">
        <v>355</v>
      </c>
      <c r="BB48" s="388" t="s">
        <v>338</v>
      </c>
      <c r="BC48" s="73"/>
      <c r="BD48" s="73" t="s">
        <v>437</v>
      </c>
      <c r="BE48" s="386"/>
      <c r="BF48" s="386"/>
      <c r="BG48" s="73"/>
      <c r="BH48" s="73" t="s">
        <v>473</v>
      </c>
      <c r="BI48" s="73"/>
      <c r="BJ48" s="73"/>
      <c r="BK48" s="73"/>
      <c r="BL48" s="73"/>
      <c r="BM48" s="389" t="s">
        <v>486</v>
      </c>
      <c r="BN48" s="73"/>
      <c r="BO48" s="73" t="s">
        <v>119</v>
      </c>
      <c r="BP48" s="73"/>
      <c r="BQ48" s="73"/>
      <c r="BR48" s="73"/>
      <c r="BS48" s="73"/>
      <c r="BT48" s="73"/>
      <c r="BU48" s="194" t="s">
        <v>690</v>
      </c>
      <c r="BV48" s="194"/>
      <c r="BW48" s="194"/>
      <c r="BX48" s="194"/>
      <c r="BY48" s="194"/>
      <c r="BZ48" s="194" t="s">
        <v>727</v>
      </c>
      <c r="CA48" s="194"/>
      <c r="CB48" s="194"/>
      <c r="CC48" s="73" t="s">
        <v>753</v>
      </c>
      <c r="CD48" s="73"/>
      <c r="CE48" s="73"/>
      <c r="CF48" s="73"/>
      <c r="CG48" s="73"/>
      <c r="CH48" s="73"/>
    </row>
    <row r="49" spans="1:86" s="78" customFormat="1" ht="25.5">
      <c r="A49" s="379" t="s">
        <v>338</v>
      </c>
      <c r="B49" s="370" t="s">
        <v>22</v>
      </c>
      <c r="C49" s="369" t="s">
        <v>120</v>
      </c>
      <c r="D49" s="371" t="s">
        <v>123</v>
      </c>
      <c r="E49" s="347" t="s">
        <v>1065</v>
      </c>
      <c r="F49" s="347" t="s">
        <v>1066</v>
      </c>
      <c r="G49" s="347" t="s">
        <v>464</v>
      </c>
      <c r="H49" s="345">
        <v>2016</v>
      </c>
      <c r="I49" s="346" t="s">
        <v>1064</v>
      </c>
      <c r="J49" s="346">
        <v>1</v>
      </c>
      <c r="K49" s="391"/>
      <c r="BA49" s="388" t="s">
        <v>385</v>
      </c>
      <c r="BB49" s="388" t="s">
        <v>39</v>
      </c>
      <c r="BC49" s="73"/>
      <c r="BD49" s="73" t="s">
        <v>438</v>
      </c>
      <c r="BE49" s="386"/>
      <c r="BF49" s="386"/>
      <c r="BG49" s="73"/>
      <c r="BH49" s="73" t="s">
        <v>474</v>
      </c>
      <c r="BI49" s="73"/>
      <c r="BJ49" s="73"/>
      <c r="BK49" s="73"/>
      <c r="BL49" s="73"/>
      <c r="BM49" s="389" t="s">
        <v>1080</v>
      </c>
      <c r="BN49" s="73"/>
      <c r="BO49" s="73" t="s">
        <v>676</v>
      </c>
      <c r="BP49" s="73"/>
      <c r="BQ49" s="73"/>
      <c r="BR49" s="73"/>
      <c r="BS49" s="73"/>
      <c r="BT49" s="73"/>
      <c r="BU49" s="194" t="s">
        <v>140</v>
      </c>
      <c r="BV49" s="194"/>
      <c r="BW49" s="194"/>
      <c r="BX49" s="194"/>
      <c r="BY49" s="194"/>
      <c r="BZ49" s="194" t="s">
        <v>728</v>
      </c>
      <c r="CA49" s="194"/>
      <c r="CB49" s="194"/>
      <c r="CC49" s="73" t="s">
        <v>203</v>
      </c>
      <c r="CD49" s="73"/>
      <c r="CE49" s="73"/>
      <c r="CF49" s="73"/>
      <c r="CG49" s="73"/>
      <c r="CH49" s="73"/>
    </row>
    <row r="50" spans="1:86" s="78" customFormat="1" ht="25.5">
      <c r="A50" s="379" t="s">
        <v>338</v>
      </c>
      <c r="B50" s="370" t="s">
        <v>22</v>
      </c>
      <c r="C50" s="369" t="s">
        <v>120</v>
      </c>
      <c r="D50" s="371" t="s">
        <v>678</v>
      </c>
      <c r="E50" s="347" t="s">
        <v>1065</v>
      </c>
      <c r="F50" s="347" t="s">
        <v>1066</v>
      </c>
      <c r="G50" s="347" t="s">
        <v>464</v>
      </c>
      <c r="H50" s="345">
        <v>2016</v>
      </c>
      <c r="I50" s="346" t="s">
        <v>1064</v>
      </c>
      <c r="J50" s="346">
        <v>1</v>
      </c>
      <c r="K50" s="391"/>
      <c r="BA50" s="388" t="s">
        <v>356</v>
      </c>
      <c r="BB50" s="388" t="s">
        <v>357</v>
      </c>
      <c r="BC50" s="73"/>
      <c r="BD50" s="73"/>
      <c r="BE50" s="386"/>
      <c r="BF50" s="386"/>
      <c r="BG50" s="73"/>
      <c r="BH50" s="73"/>
      <c r="BI50" s="73"/>
      <c r="BJ50" s="73"/>
      <c r="BK50" s="73"/>
      <c r="BL50" s="73"/>
      <c r="BM50" s="389" t="s">
        <v>1081</v>
      </c>
      <c r="BN50" s="73"/>
      <c r="BO50" s="73" t="s">
        <v>119</v>
      </c>
      <c r="BP50" s="73"/>
      <c r="BQ50" s="73"/>
      <c r="BR50" s="73"/>
      <c r="BS50" s="73"/>
      <c r="BT50" s="73"/>
      <c r="BU50" s="194" t="s">
        <v>691</v>
      </c>
      <c r="BV50" s="194"/>
      <c r="BW50" s="194"/>
      <c r="BX50" s="194"/>
      <c r="BY50" s="194"/>
      <c r="BZ50" s="194" t="s">
        <v>729</v>
      </c>
      <c r="CA50" s="194"/>
      <c r="CB50" s="194"/>
      <c r="CC50" s="73" t="s">
        <v>204</v>
      </c>
      <c r="CD50" s="73"/>
      <c r="CE50" s="73"/>
      <c r="CF50" s="73"/>
      <c r="CG50" s="73"/>
      <c r="CH50" s="73"/>
    </row>
    <row r="51" spans="1:86" s="78" customFormat="1" ht="25.5">
      <c r="A51" s="379" t="s">
        <v>338</v>
      </c>
      <c r="B51" s="370" t="s">
        <v>22</v>
      </c>
      <c r="C51" s="369" t="s">
        <v>120</v>
      </c>
      <c r="D51" s="371" t="s">
        <v>677</v>
      </c>
      <c r="E51" s="347" t="s">
        <v>1065</v>
      </c>
      <c r="F51" s="347" t="s">
        <v>1066</v>
      </c>
      <c r="G51" s="347" t="s">
        <v>464</v>
      </c>
      <c r="H51" s="345">
        <v>2016</v>
      </c>
      <c r="I51" s="346" t="s">
        <v>1064</v>
      </c>
      <c r="J51" s="346">
        <v>1</v>
      </c>
      <c r="K51" s="391"/>
      <c r="BA51" s="388" t="s">
        <v>358</v>
      </c>
      <c r="BB51" s="388" t="s">
        <v>125</v>
      </c>
      <c r="BC51" s="73"/>
      <c r="BD51" s="73"/>
      <c r="BE51" s="386"/>
      <c r="BF51" s="386"/>
      <c r="BG51" s="73"/>
      <c r="BH51" s="73"/>
      <c r="BI51" s="73"/>
      <c r="BJ51" s="73"/>
      <c r="BK51" s="73"/>
      <c r="BL51" s="73"/>
      <c r="BM51" s="389" t="s">
        <v>487</v>
      </c>
      <c r="BN51" s="73"/>
      <c r="BO51" s="73" t="s">
        <v>121</v>
      </c>
      <c r="BP51" s="73"/>
      <c r="BQ51" s="73"/>
      <c r="BR51" s="73"/>
      <c r="BS51" s="73"/>
      <c r="BT51" s="73"/>
      <c r="BU51" s="194" t="s">
        <v>692</v>
      </c>
      <c r="BV51" s="194"/>
      <c r="BW51" s="194"/>
      <c r="BX51" s="194"/>
      <c r="BY51" s="194"/>
      <c r="BZ51" s="194" t="s">
        <v>194</v>
      </c>
      <c r="CA51" s="194"/>
      <c r="CB51" s="194"/>
      <c r="CC51" s="73"/>
      <c r="CD51" s="73"/>
      <c r="CE51" s="73"/>
      <c r="CF51" s="73"/>
      <c r="CG51" s="73"/>
      <c r="CH51" s="73"/>
    </row>
    <row r="52" spans="1:86" s="78" customFormat="1" ht="25.5">
      <c r="A52" s="379" t="s">
        <v>338</v>
      </c>
      <c r="B52" s="370" t="s">
        <v>22</v>
      </c>
      <c r="C52" s="369" t="s">
        <v>120</v>
      </c>
      <c r="D52" s="371" t="s">
        <v>679</v>
      </c>
      <c r="E52" s="347" t="s">
        <v>1065</v>
      </c>
      <c r="F52" s="347" t="s">
        <v>1066</v>
      </c>
      <c r="G52" s="347" t="s">
        <v>464</v>
      </c>
      <c r="H52" s="345">
        <v>2016</v>
      </c>
      <c r="I52" s="346" t="s">
        <v>1064</v>
      </c>
      <c r="J52" s="346">
        <v>1</v>
      </c>
      <c r="K52" s="391"/>
      <c r="BA52" s="388" t="s">
        <v>359</v>
      </c>
      <c r="BB52" s="388" t="s">
        <v>48</v>
      </c>
      <c r="BC52" s="73"/>
      <c r="BD52" s="134" t="s">
        <v>1082</v>
      </c>
      <c r="BE52" s="386"/>
      <c r="BF52" s="386"/>
      <c r="BG52" s="73"/>
      <c r="BH52" s="134" t="s">
        <v>72</v>
      </c>
      <c r="BI52" s="73"/>
      <c r="BJ52" s="73"/>
      <c r="BK52" s="134" t="s">
        <v>828</v>
      </c>
      <c r="BL52" s="73"/>
      <c r="BM52" s="389" t="s">
        <v>488</v>
      </c>
      <c r="BN52" s="73"/>
      <c r="BO52" s="73" t="s">
        <v>122</v>
      </c>
      <c r="BP52" s="73"/>
      <c r="BQ52" s="73"/>
      <c r="BR52" s="73"/>
      <c r="BS52" s="73"/>
      <c r="BT52" s="73"/>
      <c r="BU52" s="194" t="s">
        <v>716</v>
      </c>
      <c r="BV52" s="194"/>
      <c r="BW52" s="194"/>
      <c r="BX52" s="194"/>
      <c r="BY52" s="194"/>
      <c r="BZ52" s="194" t="s">
        <v>730</v>
      </c>
      <c r="CA52" s="194"/>
      <c r="CB52" s="194"/>
      <c r="CC52" s="73"/>
      <c r="CD52" s="73"/>
      <c r="CE52" s="73"/>
      <c r="CF52" s="73"/>
      <c r="CG52" s="73"/>
      <c r="CH52" s="73"/>
    </row>
    <row r="53" spans="1:86" s="206" customFormat="1">
      <c r="A53" s="379" t="s">
        <v>338</v>
      </c>
      <c r="B53" s="370" t="s">
        <v>22</v>
      </c>
      <c r="C53" s="369" t="s">
        <v>120</v>
      </c>
      <c r="D53" s="371" t="s">
        <v>680</v>
      </c>
      <c r="E53" s="347" t="s">
        <v>844</v>
      </c>
      <c r="F53" s="347" t="s">
        <v>844</v>
      </c>
      <c r="G53" s="347" t="s">
        <v>844</v>
      </c>
      <c r="H53" s="348" t="s">
        <v>844</v>
      </c>
      <c r="I53" s="348" t="s">
        <v>844</v>
      </c>
      <c r="J53" s="348" t="s">
        <v>844</v>
      </c>
      <c r="K53" s="391"/>
      <c r="BA53" s="392" t="s">
        <v>387</v>
      </c>
      <c r="BB53" s="392" t="s">
        <v>339</v>
      </c>
      <c r="BC53" s="194"/>
      <c r="BD53" s="194" t="s">
        <v>54</v>
      </c>
      <c r="BE53" s="393"/>
      <c r="BF53" s="393"/>
      <c r="BG53" s="194"/>
      <c r="BH53" s="194" t="s">
        <v>64</v>
      </c>
      <c r="BI53" s="194"/>
      <c r="BJ53" s="194"/>
      <c r="BK53" s="194" t="s">
        <v>64</v>
      </c>
      <c r="BL53" s="194"/>
      <c r="BM53" s="394" t="s">
        <v>489</v>
      </c>
      <c r="BN53" s="194"/>
      <c r="BO53" s="194" t="s">
        <v>123</v>
      </c>
      <c r="BP53" s="194"/>
      <c r="BQ53" s="194"/>
      <c r="BR53" s="194"/>
      <c r="BS53" s="194"/>
      <c r="BT53" s="194"/>
      <c r="BU53" s="194" t="s">
        <v>693</v>
      </c>
      <c r="BV53" s="194"/>
      <c r="BW53" s="194"/>
      <c r="BX53" s="194"/>
      <c r="BY53" s="194"/>
      <c r="BZ53" s="194" t="s">
        <v>740</v>
      </c>
      <c r="CA53" s="194"/>
      <c r="CB53" s="194"/>
      <c r="CC53" s="194"/>
      <c r="CD53" s="194"/>
      <c r="CE53" s="194"/>
      <c r="CF53" s="194"/>
      <c r="CG53" s="194"/>
      <c r="CH53" s="194"/>
    </row>
    <row r="54" spans="1:86">
      <c r="A54" s="379" t="s">
        <v>338</v>
      </c>
      <c r="B54" s="370" t="s">
        <v>22</v>
      </c>
      <c r="C54" s="369" t="s">
        <v>120</v>
      </c>
      <c r="D54" s="371" t="s">
        <v>681</v>
      </c>
      <c r="E54" s="347" t="s">
        <v>844</v>
      </c>
      <c r="F54" s="347" t="s">
        <v>844</v>
      </c>
      <c r="G54" s="347" t="s">
        <v>844</v>
      </c>
      <c r="H54" s="348" t="s">
        <v>844</v>
      </c>
      <c r="I54" s="348" t="s">
        <v>844</v>
      </c>
      <c r="J54" s="348" t="s">
        <v>844</v>
      </c>
      <c r="K54" s="391"/>
      <c r="BA54" s="388" t="s">
        <v>361</v>
      </c>
      <c r="BB54" s="388" t="s">
        <v>362</v>
      </c>
      <c r="BD54" s="73" t="s">
        <v>443</v>
      </c>
      <c r="BE54" s="386"/>
      <c r="BF54" s="386"/>
      <c r="BH54" s="73" t="s">
        <v>73</v>
      </c>
      <c r="BK54" s="73" t="s">
        <v>766</v>
      </c>
      <c r="BM54" s="389" t="s">
        <v>490</v>
      </c>
      <c r="BO54" s="73" t="s">
        <v>678</v>
      </c>
      <c r="BU54" s="194" t="s">
        <v>717</v>
      </c>
      <c r="BV54" s="194"/>
      <c r="BW54" s="194"/>
      <c r="BX54" s="194"/>
      <c r="BY54" s="194"/>
      <c r="BZ54" s="194" t="s">
        <v>731</v>
      </c>
      <c r="CA54" s="194"/>
      <c r="CB54" s="194"/>
    </row>
    <row r="55" spans="1:86">
      <c r="A55" s="379" t="s">
        <v>338</v>
      </c>
      <c r="B55" s="370" t="s">
        <v>22</v>
      </c>
      <c r="C55" s="372" t="s">
        <v>120</v>
      </c>
      <c r="D55" s="371" t="s">
        <v>682</v>
      </c>
      <c r="E55" s="347" t="s">
        <v>844</v>
      </c>
      <c r="F55" s="347" t="s">
        <v>844</v>
      </c>
      <c r="G55" s="347" t="s">
        <v>844</v>
      </c>
      <c r="H55" s="348" t="s">
        <v>844</v>
      </c>
      <c r="I55" s="348" t="s">
        <v>844</v>
      </c>
      <c r="J55" s="348" t="s">
        <v>844</v>
      </c>
      <c r="K55" s="391"/>
      <c r="BA55" s="388" t="s">
        <v>349</v>
      </c>
      <c r="BB55" s="388" t="s">
        <v>350</v>
      </c>
      <c r="BD55" s="73" t="s">
        <v>183</v>
      </c>
      <c r="BE55" s="386"/>
      <c r="BF55" s="386"/>
      <c r="BH55" s="73" t="s">
        <v>756</v>
      </c>
      <c r="BM55" s="389" t="s">
        <v>491</v>
      </c>
      <c r="BO55" s="73" t="s">
        <v>677</v>
      </c>
      <c r="BU55" s="194" t="s">
        <v>694</v>
      </c>
      <c r="BV55" s="194"/>
      <c r="BW55" s="194"/>
      <c r="BX55" s="194"/>
      <c r="BY55" s="194"/>
      <c r="BZ55" s="194" t="s">
        <v>732</v>
      </c>
      <c r="CA55" s="194"/>
      <c r="CB55" s="194"/>
    </row>
    <row r="56" spans="1:86">
      <c r="A56" s="379" t="s">
        <v>338</v>
      </c>
      <c r="B56" s="370" t="s">
        <v>22</v>
      </c>
      <c r="C56" s="372" t="s">
        <v>120</v>
      </c>
      <c r="D56" s="371" t="s">
        <v>683</v>
      </c>
      <c r="E56" s="347" t="s">
        <v>844</v>
      </c>
      <c r="F56" s="347" t="s">
        <v>844</v>
      </c>
      <c r="G56" s="347" t="s">
        <v>844</v>
      </c>
      <c r="H56" s="348" t="s">
        <v>844</v>
      </c>
      <c r="I56" s="348" t="s">
        <v>844</v>
      </c>
      <c r="J56" s="348" t="s">
        <v>844</v>
      </c>
      <c r="K56" s="391"/>
      <c r="BA56" s="388" t="s">
        <v>363</v>
      </c>
      <c r="BB56" s="388" t="s">
        <v>364</v>
      </c>
      <c r="BD56" s="73" t="s">
        <v>444</v>
      </c>
      <c r="BE56" s="386"/>
      <c r="BF56" s="386"/>
      <c r="BM56" s="389" t="s">
        <v>1083</v>
      </c>
      <c r="BO56" s="73" t="s">
        <v>679</v>
      </c>
      <c r="BU56" s="194" t="s">
        <v>143</v>
      </c>
      <c r="BV56" s="194"/>
      <c r="BW56" s="194"/>
      <c r="BX56" s="194"/>
      <c r="BY56" s="194"/>
      <c r="BZ56" s="194" t="s">
        <v>743</v>
      </c>
      <c r="CA56" s="194"/>
      <c r="CB56" s="194"/>
    </row>
    <row r="57" spans="1:86">
      <c r="A57" s="379" t="s">
        <v>338</v>
      </c>
      <c r="B57" s="370" t="s">
        <v>22</v>
      </c>
      <c r="C57" s="372" t="s">
        <v>120</v>
      </c>
      <c r="D57" s="371" t="s">
        <v>684</v>
      </c>
      <c r="E57" s="347" t="s">
        <v>844</v>
      </c>
      <c r="F57" s="347" t="s">
        <v>844</v>
      </c>
      <c r="G57" s="347" t="s">
        <v>844</v>
      </c>
      <c r="H57" s="348" t="s">
        <v>844</v>
      </c>
      <c r="I57" s="348" t="s">
        <v>844</v>
      </c>
      <c r="J57" s="348" t="s">
        <v>844</v>
      </c>
      <c r="K57" s="391"/>
      <c r="BA57" s="388" t="s">
        <v>365</v>
      </c>
      <c r="BB57" s="388" t="s">
        <v>366</v>
      </c>
      <c r="BD57" s="73" t="s">
        <v>194</v>
      </c>
      <c r="BE57" s="386"/>
      <c r="BF57" s="386"/>
      <c r="BM57" s="389" t="s">
        <v>98</v>
      </c>
      <c r="BO57" s="73" t="s">
        <v>680</v>
      </c>
      <c r="BU57" s="194" t="s">
        <v>718</v>
      </c>
      <c r="BV57" s="194"/>
      <c r="BW57" s="194"/>
      <c r="BX57" s="194"/>
      <c r="BY57" s="194"/>
      <c r="BZ57" s="194" t="s">
        <v>733</v>
      </c>
      <c r="CA57" s="194"/>
      <c r="CB57" s="194"/>
    </row>
    <row r="58" spans="1:86">
      <c r="A58" s="379" t="s">
        <v>338</v>
      </c>
      <c r="B58" s="370" t="s">
        <v>22</v>
      </c>
      <c r="C58" s="372" t="s">
        <v>120</v>
      </c>
      <c r="D58" s="371" t="s">
        <v>685</v>
      </c>
      <c r="E58" s="347" t="s">
        <v>844</v>
      </c>
      <c r="F58" s="347" t="s">
        <v>844</v>
      </c>
      <c r="G58" s="347" t="s">
        <v>844</v>
      </c>
      <c r="H58" s="348" t="s">
        <v>844</v>
      </c>
      <c r="I58" s="348" t="s">
        <v>844</v>
      </c>
      <c r="J58" s="348" t="s">
        <v>844</v>
      </c>
      <c r="K58" s="391"/>
      <c r="BA58" s="388" t="s">
        <v>367</v>
      </c>
      <c r="BB58" s="388" t="s">
        <v>97</v>
      </c>
      <c r="BD58" s="73" t="s">
        <v>445</v>
      </c>
      <c r="BE58" s="386"/>
      <c r="BF58" s="386"/>
      <c r="BM58" s="389" t="s">
        <v>492</v>
      </c>
      <c r="BO58" s="73" t="s">
        <v>681</v>
      </c>
      <c r="BU58" s="194" t="s">
        <v>747</v>
      </c>
      <c r="BV58" s="194"/>
      <c r="BW58" s="194"/>
      <c r="BX58" s="194"/>
      <c r="BY58" s="194"/>
      <c r="BZ58" s="194" t="s">
        <v>734</v>
      </c>
      <c r="CA58" s="194"/>
      <c r="CB58" s="194"/>
    </row>
    <row r="59" spans="1:86" ht="25.5">
      <c r="A59" s="379" t="s">
        <v>338</v>
      </c>
      <c r="B59" s="370" t="s">
        <v>22</v>
      </c>
      <c r="C59" s="369" t="s">
        <v>124</v>
      </c>
      <c r="D59" s="347" t="s">
        <v>686</v>
      </c>
      <c r="E59" s="347" t="s">
        <v>1067</v>
      </c>
      <c r="F59" s="349" t="s">
        <v>1068</v>
      </c>
      <c r="G59" s="347" t="s">
        <v>464</v>
      </c>
      <c r="H59" s="345">
        <v>2016</v>
      </c>
      <c r="I59" s="346" t="s">
        <v>1064</v>
      </c>
      <c r="J59" s="346">
        <v>1</v>
      </c>
      <c r="K59" s="391"/>
      <c r="BA59" s="388" t="s">
        <v>369</v>
      </c>
      <c r="BB59" s="388" t="s">
        <v>341</v>
      </c>
      <c r="BD59" s="73" t="s">
        <v>446</v>
      </c>
      <c r="BE59" s="386"/>
      <c r="BF59" s="386"/>
      <c r="BM59" s="389" t="s">
        <v>493</v>
      </c>
      <c r="BO59" s="73" t="s">
        <v>682</v>
      </c>
      <c r="BU59" s="194" t="s">
        <v>748</v>
      </c>
      <c r="BV59" s="194"/>
      <c r="BW59" s="194"/>
      <c r="BX59" s="194"/>
      <c r="BY59" s="194"/>
      <c r="BZ59" s="194" t="s">
        <v>742</v>
      </c>
      <c r="CA59" s="194"/>
      <c r="CB59" s="194"/>
    </row>
    <row r="60" spans="1:86">
      <c r="A60" s="379" t="s">
        <v>338</v>
      </c>
      <c r="B60" s="370" t="s">
        <v>22</v>
      </c>
      <c r="C60" s="369" t="s">
        <v>124</v>
      </c>
      <c r="D60" s="371" t="s">
        <v>674</v>
      </c>
      <c r="E60" s="347" t="s">
        <v>1067</v>
      </c>
      <c r="F60" s="349" t="s">
        <v>1068</v>
      </c>
      <c r="G60" s="347" t="s">
        <v>464</v>
      </c>
      <c r="H60" s="345">
        <v>2016</v>
      </c>
      <c r="I60" s="346" t="s">
        <v>1064</v>
      </c>
      <c r="J60" s="346">
        <v>1</v>
      </c>
      <c r="K60" s="391"/>
      <c r="BA60" s="388" t="s">
        <v>370</v>
      </c>
      <c r="BB60" s="388" t="s">
        <v>371</v>
      </c>
      <c r="BD60" s="73" t="s">
        <v>447</v>
      </c>
      <c r="BE60" s="386"/>
      <c r="BF60" s="386"/>
      <c r="BM60" s="389" t="s">
        <v>494</v>
      </c>
      <c r="BO60" s="73" t="s">
        <v>683</v>
      </c>
      <c r="BU60" s="194" t="s">
        <v>749</v>
      </c>
      <c r="BV60" s="194"/>
      <c r="BW60" s="194"/>
      <c r="BX60" s="194"/>
      <c r="BY60" s="194"/>
      <c r="BZ60" s="194" t="s">
        <v>741</v>
      </c>
      <c r="CA60" s="194"/>
      <c r="CB60" s="194"/>
    </row>
    <row r="61" spans="1:86">
      <c r="A61" s="379" t="s">
        <v>338</v>
      </c>
      <c r="B61" s="370" t="s">
        <v>22</v>
      </c>
      <c r="C61" s="369" t="s">
        <v>124</v>
      </c>
      <c r="D61" s="371" t="s">
        <v>687</v>
      </c>
      <c r="E61" s="347" t="s">
        <v>1067</v>
      </c>
      <c r="F61" s="349" t="s">
        <v>1068</v>
      </c>
      <c r="G61" s="347" t="s">
        <v>464</v>
      </c>
      <c r="H61" s="345">
        <v>2016</v>
      </c>
      <c r="I61" s="346" t="s">
        <v>1064</v>
      </c>
      <c r="J61" s="346">
        <v>1</v>
      </c>
      <c r="K61" s="391"/>
      <c r="BA61" s="388" t="s">
        <v>368</v>
      </c>
      <c r="BB61" s="388" t="s">
        <v>337</v>
      </c>
      <c r="BD61" s="73" t="s">
        <v>448</v>
      </c>
      <c r="BE61" s="386"/>
      <c r="BF61" s="386"/>
      <c r="BH61" s="395" t="s">
        <v>1084</v>
      </c>
      <c r="BI61" s="73" t="s">
        <v>817</v>
      </c>
      <c r="BM61" s="389" t="s">
        <v>495</v>
      </c>
      <c r="BO61" s="73" t="s">
        <v>684</v>
      </c>
      <c r="BU61" s="194" t="s">
        <v>750</v>
      </c>
      <c r="BV61" s="194"/>
      <c r="BW61" s="194"/>
      <c r="BX61" s="194"/>
      <c r="BY61" s="194"/>
      <c r="BZ61" s="194" t="s">
        <v>735</v>
      </c>
      <c r="CA61" s="194"/>
      <c r="CB61" s="194"/>
    </row>
    <row r="62" spans="1:86" ht="25.5">
      <c r="A62" s="379" t="s">
        <v>338</v>
      </c>
      <c r="B62" s="370" t="s">
        <v>22</v>
      </c>
      <c r="C62" s="369" t="s">
        <v>124</v>
      </c>
      <c r="D62" s="371" t="s">
        <v>675</v>
      </c>
      <c r="E62" s="347" t="s">
        <v>1070</v>
      </c>
      <c r="F62" s="349" t="s">
        <v>1068</v>
      </c>
      <c r="G62" s="347" t="s">
        <v>464</v>
      </c>
      <c r="H62" s="345">
        <v>2016</v>
      </c>
      <c r="I62" s="346" t="s">
        <v>1064</v>
      </c>
      <c r="J62" s="346">
        <v>1</v>
      </c>
      <c r="K62" s="391"/>
      <c r="BA62" s="388" t="s">
        <v>372</v>
      </c>
      <c r="BB62" s="388" t="s">
        <v>373</v>
      </c>
      <c r="BD62" s="73" t="s">
        <v>120</v>
      </c>
      <c r="BE62" s="386"/>
      <c r="BF62" s="386"/>
      <c r="BM62" s="389" t="s">
        <v>496</v>
      </c>
      <c r="BO62" s="73" t="s">
        <v>685</v>
      </c>
      <c r="BU62" s="194" t="s">
        <v>695</v>
      </c>
      <c r="BV62" s="194"/>
      <c r="BW62" s="194"/>
      <c r="BX62" s="194"/>
      <c r="BY62" s="194"/>
      <c r="BZ62" s="194" t="s">
        <v>461</v>
      </c>
      <c r="CA62" s="194"/>
      <c r="CB62" s="194"/>
    </row>
    <row r="63" spans="1:86" ht="13.5" thickBot="1">
      <c r="A63" s="380" t="s">
        <v>338</v>
      </c>
      <c r="B63" s="381" t="s">
        <v>22</v>
      </c>
      <c r="C63" s="382" t="s">
        <v>124</v>
      </c>
      <c r="D63" s="383" t="s">
        <v>687</v>
      </c>
      <c r="E63" s="366" t="s">
        <v>1069</v>
      </c>
      <c r="F63" s="365" t="s">
        <v>1068</v>
      </c>
      <c r="G63" s="366" t="s">
        <v>464</v>
      </c>
      <c r="H63" s="345">
        <v>2016</v>
      </c>
      <c r="I63" s="367" t="s">
        <v>1064</v>
      </c>
      <c r="J63" s="367">
        <v>1</v>
      </c>
      <c r="K63" s="396"/>
      <c r="BA63" s="388" t="s">
        <v>374</v>
      </c>
      <c r="BB63" s="388" t="s">
        <v>340</v>
      </c>
      <c r="BD63" s="73" t="s">
        <v>449</v>
      </c>
      <c r="BE63" s="386"/>
      <c r="BF63" s="386"/>
      <c r="BM63" s="389" t="s">
        <v>497</v>
      </c>
      <c r="BO63" s="73" t="s">
        <v>686</v>
      </c>
      <c r="BU63" s="194" t="s">
        <v>696</v>
      </c>
      <c r="BV63" s="194"/>
      <c r="BW63" s="194"/>
      <c r="BX63" s="194"/>
      <c r="BY63" s="194"/>
      <c r="BZ63" s="194" t="s">
        <v>736</v>
      </c>
      <c r="CA63" s="194"/>
      <c r="CB63" s="194"/>
    </row>
    <row r="64" spans="1:86">
      <c r="A64" s="350"/>
      <c r="B64" s="351"/>
      <c r="C64" s="350"/>
      <c r="D64" s="352"/>
      <c r="E64" s="353"/>
      <c r="F64" s="354"/>
      <c r="G64" s="353"/>
      <c r="H64" s="350"/>
      <c r="I64" s="368"/>
      <c r="J64" s="368"/>
      <c r="K64" s="83"/>
      <c r="BA64" s="388"/>
      <c r="BB64" s="388"/>
      <c r="BE64" s="386"/>
      <c r="BF64" s="386"/>
      <c r="BM64" s="389"/>
      <c r="BU64" s="194"/>
      <c r="BV64" s="194"/>
      <c r="BW64" s="194"/>
      <c r="BX64" s="194"/>
      <c r="BY64" s="194"/>
      <c r="BZ64" s="194"/>
      <c r="CA64" s="194"/>
      <c r="CB64" s="194"/>
    </row>
    <row r="65" spans="1:84" ht="13.35" customHeight="1">
      <c r="A65" s="76" t="s">
        <v>392</v>
      </c>
      <c r="E65" s="18"/>
      <c r="F65" s="18"/>
      <c r="G65" s="18"/>
      <c r="BA65" s="388" t="s">
        <v>381</v>
      </c>
      <c r="BB65" s="388" t="s">
        <v>382</v>
      </c>
      <c r="BD65" s="73" t="s">
        <v>450</v>
      </c>
      <c r="BE65" s="386"/>
      <c r="BF65" s="386"/>
      <c r="BH65" s="73" t="s">
        <v>479</v>
      </c>
      <c r="BM65" s="389" t="s">
        <v>501</v>
      </c>
      <c r="BU65" s="194" t="s">
        <v>699</v>
      </c>
      <c r="BV65" s="194"/>
      <c r="BW65" s="194"/>
      <c r="BX65" s="194"/>
      <c r="BY65" s="194"/>
      <c r="BZ65" s="194" t="s">
        <v>181</v>
      </c>
      <c r="CA65" s="194"/>
      <c r="CB65" s="194"/>
      <c r="CD65" s="47" t="s">
        <v>222</v>
      </c>
      <c r="CE65" s="47"/>
      <c r="CF65" s="47" t="s">
        <v>223</v>
      </c>
    </row>
    <row r="66" spans="1:84" ht="13.35" customHeight="1">
      <c r="A66" s="76" t="s">
        <v>244</v>
      </c>
      <c r="E66" s="18"/>
      <c r="F66" s="18"/>
      <c r="G66" s="18"/>
      <c r="BA66" s="388" t="s">
        <v>383</v>
      </c>
      <c r="BB66" s="388" t="s">
        <v>384</v>
      </c>
      <c r="BD66" s="73" t="s">
        <v>451</v>
      </c>
      <c r="BE66" s="386"/>
      <c r="BF66" s="386"/>
      <c r="BH66" s="73" t="s">
        <v>282</v>
      </c>
      <c r="BM66" s="389" t="s">
        <v>502</v>
      </c>
      <c r="BU66" s="194" t="s">
        <v>700</v>
      </c>
      <c r="BV66" s="194"/>
      <c r="BW66" s="194"/>
      <c r="BX66" s="194"/>
      <c r="BY66" s="194"/>
      <c r="BZ66" s="194" t="s">
        <v>738</v>
      </c>
      <c r="CA66" s="194"/>
      <c r="CB66" s="194"/>
      <c r="CD66" s="47" t="s">
        <v>224</v>
      </c>
      <c r="CE66" s="47"/>
      <c r="CF66" s="47" t="s">
        <v>225</v>
      </c>
    </row>
    <row r="67" spans="1:84">
      <c r="A67" s="1118" t="s">
        <v>247</v>
      </c>
      <c r="B67" s="1118"/>
      <c r="C67" s="1118"/>
      <c r="D67" s="1118"/>
      <c r="E67" s="1118"/>
      <c r="F67" s="1118"/>
      <c r="G67" s="1118"/>
      <c r="H67" s="1118"/>
      <c r="I67" s="1118"/>
      <c r="J67" s="1118"/>
      <c r="BA67" s="388" t="s">
        <v>386</v>
      </c>
      <c r="BB67" s="388" t="s">
        <v>4</v>
      </c>
      <c r="BD67" s="73" t="s">
        <v>56</v>
      </c>
      <c r="BE67" s="386"/>
      <c r="BF67" s="386"/>
      <c r="BH67" s="73" t="s">
        <v>478</v>
      </c>
      <c r="BM67" s="389" t="s">
        <v>503</v>
      </c>
      <c r="BU67" s="194" t="s">
        <v>701</v>
      </c>
      <c r="BV67" s="194"/>
      <c r="BW67" s="194"/>
      <c r="BX67" s="194"/>
      <c r="BY67" s="194"/>
      <c r="BZ67" s="194" t="s">
        <v>56</v>
      </c>
      <c r="CA67" s="194"/>
      <c r="CB67" s="194"/>
      <c r="CD67" s="47" t="s">
        <v>226</v>
      </c>
      <c r="CE67" s="47"/>
      <c r="CF67" s="47" t="s">
        <v>227</v>
      </c>
    </row>
    <row r="68" spans="1:84">
      <c r="BD68" s="73" t="s">
        <v>452</v>
      </c>
      <c r="BH68" s="73" t="s">
        <v>476</v>
      </c>
      <c r="BM68" s="389" t="s">
        <v>504</v>
      </c>
      <c r="BU68" s="194" t="s">
        <v>702</v>
      </c>
      <c r="BV68" s="194"/>
      <c r="BW68" s="194"/>
      <c r="BX68" s="194"/>
      <c r="BY68" s="194"/>
      <c r="BZ68" s="194" t="s">
        <v>746</v>
      </c>
      <c r="CA68" s="194"/>
      <c r="CB68" s="194"/>
      <c r="CD68" s="47" t="s">
        <v>228</v>
      </c>
      <c r="CE68" s="47"/>
      <c r="CF68" s="47" t="s">
        <v>229</v>
      </c>
    </row>
    <row r="69" spans="1:84">
      <c r="BD69" s="73" t="s">
        <v>453</v>
      </c>
      <c r="BH69" s="73" t="s">
        <v>477</v>
      </c>
      <c r="BM69" s="389" t="s">
        <v>505</v>
      </c>
      <c r="BU69" s="194" t="s">
        <v>703</v>
      </c>
      <c r="BV69" s="194"/>
      <c r="BW69" s="194"/>
      <c r="BX69" s="194"/>
      <c r="BY69" s="194"/>
      <c r="BZ69" s="194" t="s">
        <v>737</v>
      </c>
      <c r="CA69" s="194"/>
      <c r="CB69" s="194"/>
      <c r="CD69" s="47" t="s">
        <v>230</v>
      </c>
      <c r="CE69" s="47"/>
      <c r="CF69" s="47" t="s">
        <v>216</v>
      </c>
    </row>
    <row r="70" spans="1:84">
      <c r="BA70" s="134" t="s">
        <v>1085</v>
      </c>
      <c r="BD70" s="73" t="s">
        <v>183</v>
      </c>
      <c r="BH70" s="73" t="s">
        <v>283</v>
      </c>
      <c r="BM70" s="389" t="s">
        <v>506</v>
      </c>
      <c r="BU70" s="194" t="s">
        <v>720</v>
      </c>
      <c r="BV70" s="194"/>
      <c r="BW70" s="194"/>
      <c r="BX70" s="194"/>
      <c r="BY70" s="194"/>
      <c r="BZ70" s="194" t="s">
        <v>183</v>
      </c>
      <c r="CA70" s="194"/>
      <c r="CB70" s="194"/>
      <c r="CD70" s="47" t="s">
        <v>231</v>
      </c>
      <c r="CE70" s="47"/>
      <c r="CF70" s="47" t="s">
        <v>214</v>
      </c>
    </row>
    <row r="71" spans="1:84">
      <c r="BA71" s="73" t="s">
        <v>18</v>
      </c>
      <c r="BD71" s="73" t="s">
        <v>444</v>
      </c>
      <c r="BM71" s="389" t="s">
        <v>507</v>
      </c>
      <c r="BU71" s="194" t="s">
        <v>704</v>
      </c>
      <c r="BV71" s="194"/>
      <c r="BW71" s="194"/>
      <c r="BX71" s="194"/>
      <c r="BY71" s="194"/>
      <c r="BZ71" s="194" t="s">
        <v>745</v>
      </c>
      <c r="CA71" s="194"/>
      <c r="CB71" s="194"/>
      <c r="CD71" s="47" t="s">
        <v>232</v>
      </c>
      <c r="CE71" s="47"/>
      <c r="CF71" s="47" t="s">
        <v>233</v>
      </c>
    </row>
    <row r="72" spans="1:84">
      <c r="BA72" s="73" t="s">
        <v>20</v>
      </c>
      <c r="BD72" s="73" t="s">
        <v>454</v>
      </c>
      <c r="BM72" s="389" t="s">
        <v>508</v>
      </c>
      <c r="BU72" s="194" t="s">
        <v>721</v>
      </c>
      <c r="BV72" s="194"/>
      <c r="BW72" s="194"/>
      <c r="BX72" s="194"/>
      <c r="BY72" s="194"/>
      <c r="BZ72" s="194" t="s">
        <v>194</v>
      </c>
      <c r="CA72" s="194"/>
      <c r="CB72" s="194"/>
      <c r="CD72" s="47" t="s">
        <v>234</v>
      </c>
      <c r="CE72" s="47"/>
      <c r="CF72" s="47" t="s">
        <v>215</v>
      </c>
    </row>
    <row r="73" spans="1:84">
      <c r="BA73" s="73" t="s">
        <v>22</v>
      </c>
      <c r="BD73" s="73" t="s">
        <v>455</v>
      </c>
      <c r="BH73" s="134" t="s">
        <v>650</v>
      </c>
      <c r="BM73" s="389" t="s">
        <v>509</v>
      </c>
      <c r="BU73" s="194" t="s">
        <v>705</v>
      </c>
      <c r="BV73" s="194"/>
      <c r="BW73" s="194"/>
      <c r="BX73" s="194"/>
      <c r="BY73" s="194"/>
      <c r="BZ73" s="194" t="s">
        <v>730</v>
      </c>
      <c r="CA73" s="194"/>
      <c r="CB73" s="194"/>
      <c r="CD73" s="47" t="s">
        <v>235</v>
      </c>
      <c r="CE73" s="47"/>
      <c r="CF73" s="47"/>
    </row>
    <row r="74" spans="1:84">
      <c r="BA74" s="73" t="s">
        <v>24</v>
      </c>
      <c r="BD74" s="194" t="s">
        <v>457</v>
      </c>
      <c r="BH74" s="73" t="s">
        <v>757</v>
      </c>
      <c r="BM74" s="389" t="s">
        <v>510</v>
      </c>
      <c r="BU74" s="194" t="s">
        <v>722</v>
      </c>
      <c r="BV74" s="194"/>
      <c r="BW74" s="194"/>
      <c r="BX74" s="194"/>
      <c r="BY74" s="194"/>
      <c r="BZ74" s="194" t="s">
        <v>740</v>
      </c>
      <c r="CA74" s="194"/>
      <c r="CB74" s="194"/>
      <c r="CD74" s="47" t="s">
        <v>236</v>
      </c>
      <c r="CE74" s="47"/>
      <c r="CF74" s="47"/>
    </row>
    <row r="75" spans="1:84">
      <c r="BA75" s="73" t="s">
        <v>421</v>
      </c>
      <c r="BD75" s="194" t="s">
        <v>456</v>
      </c>
      <c r="BH75" s="73" t="s">
        <v>651</v>
      </c>
      <c r="BM75" s="389" t="s">
        <v>511</v>
      </c>
      <c r="BU75" s="194" t="s">
        <v>706</v>
      </c>
      <c r="BV75" s="194"/>
      <c r="BW75" s="194"/>
      <c r="BX75" s="194"/>
      <c r="BY75" s="194"/>
      <c r="BZ75" s="194" t="s">
        <v>731</v>
      </c>
      <c r="CA75" s="194"/>
      <c r="CB75" s="194"/>
      <c r="CD75" s="47" t="s">
        <v>237</v>
      </c>
      <c r="CE75" s="47"/>
      <c r="CF75" s="47"/>
    </row>
    <row r="76" spans="1:84">
      <c r="BD76" s="194" t="s">
        <v>458</v>
      </c>
      <c r="BH76" s="73" t="s">
        <v>652</v>
      </c>
      <c r="BM76" s="389" t="s">
        <v>512</v>
      </c>
      <c r="BU76" s="194" t="s">
        <v>723</v>
      </c>
      <c r="BV76" s="194"/>
      <c r="BW76" s="194"/>
      <c r="BX76" s="194"/>
      <c r="BY76" s="194"/>
      <c r="BZ76" s="194" t="s">
        <v>732</v>
      </c>
      <c r="CA76" s="194"/>
      <c r="CB76" s="194"/>
      <c r="CD76" s="47" t="s">
        <v>238</v>
      </c>
      <c r="CE76" s="47"/>
      <c r="CF76" s="47"/>
    </row>
    <row r="77" spans="1:84">
      <c r="BD77" s="194" t="s">
        <v>459</v>
      </c>
      <c r="BH77" s="73" t="s">
        <v>653</v>
      </c>
      <c r="BM77" s="389" t="s">
        <v>513</v>
      </c>
      <c r="BU77" s="194" t="s">
        <v>724</v>
      </c>
      <c r="BV77" s="194"/>
      <c r="BW77" s="194"/>
      <c r="BX77" s="194"/>
      <c r="BY77" s="194"/>
      <c r="BZ77" s="194" t="s">
        <v>743</v>
      </c>
      <c r="CA77" s="194"/>
      <c r="CB77" s="194"/>
      <c r="CD77" s="47" t="s">
        <v>239</v>
      </c>
      <c r="CE77" s="47"/>
      <c r="CF77" s="47"/>
    </row>
    <row r="78" spans="1:84">
      <c r="BA78" s="73" t="s">
        <v>1086</v>
      </c>
      <c r="BD78" s="194" t="s">
        <v>460</v>
      </c>
      <c r="BH78" s="73" t="s">
        <v>654</v>
      </c>
      <c r="BM78" s="389" t="s">
        <v>514</v>
      </c>
      <c r="BU78" s="194" t="s">
        <v>725</v>
      </c>
      <c r="BV78" s="194"/>
      <c r="BW78" s="194"/>
      <c r="BX78" s="194"/>
      <c r="BY78" s="194"/>
      <c r="BZ78" s="194" t="s">
        <v>733</v>
      </c>
      <c r="CA78" s="194"/>
      <c r="CB78" s="194"/>
    </row>
    <row r="79" spans="1:84">
      <c r="BA79" s="73" t="s">
        <v>40</v>
      </c>
      <c r="BD79" s="194" t="s">
        <v>461</v>
      </c>
      <c r="BH79" s="73" t="s">
        <v>655</v>
      </c>
      <c r="BM79" s="389" t="s">
        <v>515</v>
      </c>
      <c r="BU79" s="194" t="s">
        <v>707</v>
      </c>
      <c r="BV79" s="194"/>
      <c r="BW79" s="194"/>
      <c r="BX79" s="194"/>
      <c r="BY79" s="194"/>
      <c r="BZ79" s="194" t="s">
        <v>735</v>
      </c>
      <c r="CA79" s="194"/>
      <c r="CB79" s="194"/>
    </row>
    <row r="80" spans="1:84">
      <c r="BA80" s="73" t="s">
        <v>24</v>
      </c>
      <c r="BD80" s="194" t="s">
        <v>462</v>
      </c>
      <c r="BH80" s="73" t="s">
        <v>656</v>
      </c>
      <c r="BM80" s="389" t="s">
        <v>516</v>
      </c>
      <c r="BU80" s="194" t="s">
        <v>708</v>
      </c>
      <c r="BV80" s="194"/>
      <c r="BW80" s="194"/>
      <c r="BX80" s="194"/>
      <c r="BY80" s="194"/>
      <c r="BZ80" s="194" t="s">
        <v>461</v>
      </c>
      <c r="CA80" s="194"/>
      <c r="CB80" s="194"/>
    </row>
    <row r="81" spans="53:80">
      <c r="BA81" s="73" t="s">
        <v>421</v>
      </c>
      <c r="BD81" s="194" t="s">
        <v>463</v>
      </c>
      <c r="BH81" s="73" t="s">
        <v>657</v>
      </c>
      <c r="BM81" s="389" t="s">
        <v>517</v>
      </c>
      <c r="BU81" s="194" t="s">
        <v>710</v>
      </c>
      <c r="BV81" s="194"/>
      <c r="BW81" s="194"/>
      <c r="BX81" s="194"/>
      <c r="BY81" s="194"/>
      <c r="BZ81" s="194" t="s">
        <v>736</v>
      </c>
      <c r="CA81" s="194"/>
      <c r="CB81" s="194"/>
    </row>
    <row r="82" spans="53:80">
      <c r="BD82" s="73" t="s">
        <v>449</v>
      </c>
      <c r="BH82" s="73" t="s">
        <v>658</v>
      </c>
      <c r="BM82" s="389" t="s">
        <v>518</v>
      </c>
      <c r="BU82" s="194" t="s">
        <v>711</v>
      </c>
      <c r="BV82" s="194"/>
      <c r="BW82" s="194"/>
      <c r="BX82" s="194"/>
      <c r="BY82" s="194"/>
      <c r="CA82" s="194"/>
      <c r="CB82" s="194"/>
    </row>
    <row r="83" spans="53:80">
      <c r="BH83" s="73" t="s">
        <v>114</v>
      </c>
      <c r="BM83" s="389" t="s">
        <v>519</v>
      </c>
      <c r="BV83" s="194"/>
      <c r="BW83" s="194"/>
      <c r="BX83" s="194"/>
      <c r="BY83" s="194"/>
      <c r="CA83" s="194"/>
      <c r="CB83" s="194"/>
    </row>
    <row r="84" spans="53:80">
      <c r="BA84" s="134" t="s">
        <v>305</v>
      </c>
      <c r="BH84" s="73" t="s">
        <v>115</v>
      </c>
      <c r="BM84" s="389" t="s">
        <v>520</v>
      </c>
      <c r="BV84" s="194"/>
      <c r="BW84" s="194"/>
      <c r="BX84" s="194"/>
      <c r="BY84" s="194"/>
      <c r="BZ84" s="194"/>
      <c r="CA84" s="194"/>
      <c r="CB84" s="194"/>
    </row>
    <row r="85" spans="53:80">
      <c r="BA85" s="73" t="s">
        <v>7</v>
      </c>
      <c r="BD85" s="134" t="s">
        <v>290</v>
      </c>
      <c r="BH85" s="73" t="s">
        <v>116</v>
      </c>
      <c r="BM85" s="389" t="s">
        <v>521</v>
      </c>
      <c r="BU85" s="194"/>
      <c r="BV85" s="194"/>
      <c r="BW85" s="194"/>
      <c r="BX85" s="194"/>
      <c r="BY85" s="194"/>
      <c r="BZ85" s="194"/>
      <c r="CA85" s="194"/>
      <c r="CB85" s="194"/>
    </row>
    <row r="86" spans="53:80">
      <c r="BA86" s="73" t="s">
        <v>99</v>
      </c>
      <c r="BD86" s="73" t="s">
        <v>464</v>
      </c>
      <c r="BM86" s="389" t="s">
        <v>522</v>
      </c>
      <c r="BV86" s="194"/>
      <c r="BW86" s="194"/>
      <c r="BX86" s="194"/>
      <c r="BY86" s="194"/>
      <c r="BZ86" s="194"/>
      <c r="CA86" s="194"/>
      <c r="CB86" s="194"/>
    </row>
    <row r="87" spans="53:80">
      <c r="BA87" s="73" t="s">
        <v>211</v>
      </c>
      <c r="BD87" s="73" t="s">
        <v>465</v>
      </c>
      <c r="BM87" s="389" t="s">
        <v>523</v>
      </c>
      <c r="BV87" s="194"/>
      <c r="BW87" s="194"/>
      <c r="BX87" s="194"/>
      <c r="BY87" s="194"/>
      <c r="BZ87" s="194"/>
      <c r="CA87" s="194"/>
      <c r="CB87" s="194"/>
    </row>
    <row r="88" spans="53:80">
      <c r="BA88" s="73" t="s">
        <v>423</v>
      </c>
      <c r="BD88" s="73" t="s">
        <v>466</v>
      </c>
      <c r="BM88" s="389" t="s">
        <v>524</v>
      </c>
      <c r="BV88" s="194"/>
      <c r="BW88" s="194"/>
      <c r="BX88" s="194"/>
      <c r="BY88" s="194"/>
      <c r="BZ88" s="194"/>
      <c r="CA88" s="194"/>
      <c r="CB88" s="194"/>
    </row>
    <row r="89" spans="53:80">
      <c r="BA89" s="73" t="s">
        <v>424</v>
      </c>
      <c r="BM89" s="389" t="s">
        <v>93</v>
      </c>
      <c r="BV89" s="194"/>
      <c r="BW89" s="194"/>
      <c r="BX89" s="194"/>
      <c r="BY89" s="194"/>
      <c r="BZ89" s="194"/>
      <c r="CA89" s="194"/>
      <c r="CB89" s="194"/>
    </row>
    <row r="90" spans="53:80">
      <c r="BA90" s="73" t="s">
        <v>276</v>
      </c>
      <c r="BM90" s="389" t="s">
        <v>525</v>
      </c>
    </row>
    <row r="91" spans="53:80">
      <c r="BA91" s="73" t="s">
        <v>425</v>
      </c>
      <c r="BM91" s="389" t="s">
        <v>526</v>
      </c>
    </row>
    <row r="92" spans="53:80">
      <c r="BA92" s="73" t="s">
        <v>426</v>
      </c>
      <c r="BM92" s="389" t="s">
        <v>527</v>
      </c>
    </row>
    <row r="93" spans="53:80">
      <c r="BA93" s="73" t="s">
        <v>427</v>
      </c>
      <c r="BM93" s="389" t="s">
        <v>528</v>
      </c>
    </row>
    <row r="94" spans="53:80">
      <c r="BA94" s="73" t="s">
        <v>428</v>
      </c>
      <c r="BM94" s="389" t="s">
        <v>529</v>
      </c>
    </row>
    <row r="95" spans="53:80">
      <c r="BA95" s="73" t="s">
        <v>429</v>
      </c>
      <c r="BM95" s="389" t="s">
        <v>530</v>
      </c>
    </row>
    <row r="96" spans="53:80">
      <c r="BA96" s="73" t="s">
        <v>430</v>
      </c>
      <c r="BM96" s="389" t="s">
        <v>531</v>
      </c>
    </row>
    <row r="97" spans="53:65">
      <c r="BA97" s="73" t="s">
        <v>431</v>
      </c>
      <c r="BM97" s="389" t="s">
        <v>532</v>
      </c>
    </row>
    <row r="98" spans="53:65">
      <c r="BM98" s="389" t="s">
        <v>533</v>
      </c>
    </row>
    <row r="99" spans="53:65">
      <c r="BM99" s="389" t="s">
        <v>534</v>
      </c>
    </row>
    <row r="100" spans="53:65">
      <c r="BA100" s="397" t="s">
        <v>767</v>
      </c>
      <c r="BM100" s="389" t="s">
        <v>1087</v>
      </c>
    </row>
    <row r="101" spans="53:65" ht="15">
      <c r="BA101" s="398" t="s">
        <v>768</v>
      </c>
      <c r="BM101" s="73" t="s">
        <v>535</v>
      </c>
    </row>
    <row r="102" spans="53:65">
      <c r="BA102" s="399" t="s">
        <v>210</v>
      </c>
      <c r="BM102" s="389" t="s">
        <v>536</v>
      </c>
    </row>
    <row r="103" spans="53:65" ht="25.5">
      <c r="BA103" s="399" t="s">
        <v>825</v>
      </c>
      <c r="BM103" s="389" t="s">
        <v>537</v>
      </c>
    </row>
    <row r="104" spans="53:65">
      <c r="BA104" s="399" t="s">
        <v>826</v>
      </c>
      <c r="BM104" s="389" t="s">
        <v>538</v>
      </c>
    </row>
    <row r="105" spans="53:65">
      <c r="BA105" s="399" t="s">
        <v>63</v>
      </c>
      <c r="BM105" s="389" t="s">
        <v>539</v>
      </c>
    </row>
    <row r="106" spans="53:65">
      <c r="BA106" s="399" t="s">
        <v>827</v>
      </c>
      <c r="BM106" s="389" t="s">
        <v>540</v>
      </c>
    </row>
    <row r="107" spans="53:65" ht="15">
      <c r="BA107" s="398" t="s">
        <v>769</v>
      </c>
      <c r="BM107" s="389" t="s">
        <v>541</v>
      </c>
    </row>
    <row r="108" spans="53:65">
      <c r="BA108" s="73" t="s">
        <v>770</v>
      </c>
      <c r="BM108" s="389" t="s">
        <v>542</v>
      </c>
    </row>
    <row r="109" spans="53:65">
      <c r="BA109" s="73" t="s">
        <v>771</v>
      </c>
      <c r="BM109" s="389" t="s">
        <v>543</v>
      </c>
    </row>
    <row r="110" spans="53:65">
      <c r="BA110" s="73" t="s">
        <v>772</v>
      </c>
      <c r="BM110" s="389" t="s">
        <v>544</v>
      </c>
    </row>
    <row r="111" spans="53:65">
      <c r="BA111" s="73" t="s">
        <v>773</v>
      </c>
      <c r="BM111" s="389" t="s">
        <v>545</v>
      </c>
    </row>
    <row r="112" spans="53:65">
      <c r="BA112" s="73" t="s">
        <v>774</v>
      </c>
      <c r="BM112" s="389" t="s">
        <v>546</v>
      </c>
    </row>
    <row r="113" spans="53:65">
      <c r="BA113" s="73" t="s">
        <v>775</v>
      </c>
      <c r="BM113" s="389" t="s">
        <v>547</v>
      </c>
    </row>
    <row r="114" spans="53:65">
      <c r="BA114" s="73" t="s">
        <v>776</v>
      </c>
      <c r="BM114" s="389" t="s">
        <v>548</v>
      </c>
    </row>
    <row r="115" spans="53:65">
      <c r="BA115" s="73" t="s">
        <v>777</v>
      </c>
      <c r="BM115" s="389" t="s">
        <v>549</v>
      </c>
    </row>
    <row r="116" spans="53:65">
      <c r="BA116" s="73" t="s">
        <v>778</v>
      </c>
      <c r="BM116" s="389" t="s">
        <v>550</v>
      </c>
    </row>
    <row r="117" spans="53:65" ht="15">
      <c r="BA117" s="398" t="s">
        <v>821</v>
      </c>
      <c r="BM117" s="389"/>
    </row>
    <row r="118" spans="53:65">
      <c r="BA118" s="73" t="s">
        <v>818</v>
      </c>
      <c r="BM118" s="389"/>
    </row>
    <row r="119" spans="53:65">
      <c r="BA119" s="73" t="s">
        <v>819</v>
      </c>
      <c r="BM119" s="389"/>
    </row>
    <row r="120" spans="53:65">
      <c r="BA120" s="73" t="s">
        <v>820</v>
      </c>
      <c r="BM120" s="389"/>
    </row>
    <row r="121" spans="53:65" ht="15">
      <c r="BA121" s="398" t="s">
        <v>1088</v>
      </c>
      <c r="BM121" s="73" t="s">
        <v>551</v>
      </c>
    </row>
    <row r="122" spans="53:65">
      <c r="BA122" s="73" t="s">
        <v>780</v>
      </c>
      <c r="BM122" s="389" t="s">
        <v>552</v>
      </c>
    </row>
    <row r="123" spans="53:65">
      <c r="BA123" s="73" t="s">
        <v>781</v>
      </c>
      <c r="BM123" s="389" t="s">
        <v>553</v>
      </c>
    </row>
    <row r="124" spans="53:65">
      <c r="BA124" s="73" t="s">
        <v>782</v>
      </c>
      <c r="BM124" s="389" t="s">
        <v>554</v>
      </c>
    </row>
    <row r="125" spans="53:65">
      <c r="BA125" s="73" t="s">
        <v>783</v>
      </c>
      <c r="BM125" s="389" t="s">
        <v>555</v>
      </c>
    </row>
    <row r="126" spans="53:65">
      <c r="BA126" s="73" t="s">
        <v>81</v>
      </c>
      <c r="BM126" s="389" t="s">
        <v>100</v>
      </c>
    </row>
    <row r="127" spans="53:65">
      <c r="BA127" s="73" t="s">
        <v>784</v>
      </c>
      <c r="BM127" s="389" t="s">
        <v>1089</v>
      </c>
    </row>
    <row r="128" spans="53:65">
      <c r="BA128" s="73" t="s">
        <v>785</v>
      </c>
      <c r="BM128" s="389" t="s">
        <v>556</v>
      </c>
    </row>
    <row r="129" spans="53:65">
      <c r="BA129" s="73" t="s">
        <v>786</v>
      </c>
      <c r="BM129" s="389" t="s">
        <v>557</v>
      </c>
    </row>
    <row r="130" spans="53:65">
      <c r="BA130" s="73" t="s">
        <v>787</v>
      </c>
      <c r="BM130" s="389" t="s">
        <v>558</v>
      </c>
    </row>
    <row r="131" spans="53:65">
      <c r="BA131" s="73" t="s">
        <v>788</v>
      </c>
      <c r="BM131" s="389" t="s">
        <v>559</v>
      </c>
    </row>
    <row r="132" spans="53:65">
      <c r="BA132" s="73" t="s">
        <v>789</v>
      </c>
      <c r="BM132" s="389" t="s">
        <v>560</v>
      </c>
    </row>
    <row r="133" spans="53:65">
      <c r="BA133" s="73" t="s">
        <v>790</v>
      </c>
      <c r="BM133" s="73" t="s">
        <v>561</v>
      </c>
    </row>
    <row r="134" spans="53:65">
      <c r="BA134" s="73" t="s">
        <v>791</v>
      </c>
      <c r="BM134" s="389" t="s">
        <v>562</v>
      </c>
    </row>
    <row r="135" spans="53:65">
      <c r="BA135" s="73" t="s">
        <v>792</v>
      </c>
      <c r="BM135" s="389" t="s">
        <v>563</v>
      </c>
    </row>
    <row r="136" spans="53:65">
      <c r="BA136" s="73" t="s">
        <v>793</v>
      </c>
      <c r="BM136" s="389" t="s">
        <v>564</v>
      </c>
    </row>
    <row r="137" spans="53:65">
      <c r="BA137" s="73" t="s">
        <v>794</v>
      </c>
      <c r="BM137" s="389" t="s">
        <v>565</v>
      </c>
    </row>
    <row r="138" spans="53:65">
      <c r="BA138" s="73" t="s">
        <v>795</v>
      </c>
      <c r="BM138" s="389" t="s">
        <v>566</v>
      </c>
    </row>
    <row r="139" spans="53:65">
      <c r="BA139" s="73" t="s">
        <v>796</v>
      </c>
      <c r="BM139" s="389" t="s">
        <v>1090</v>
      </c>
    </row>
    <row r="140" spans="53:65">
      <c r="BA140" s="73" t="s">
        <v>797</v>
      </c>
      <c r="BM140" s="389" t="s">
        <v>567</v>
      </c>
    </row>
    <row r="141" spans="53:65" ht="15">
      <c r="BA141" s="398" t="s">
        <v>798</v>
      </c>
      <c r="BM141" s="389" t="s">
        <v>96</v>
      </c>
    </row>
    <row r="142" spans="53:65">
      <c r="BA142" s="73" t="s">
        <v>822</v>
      </c>
      <c r="BM142" s="389" t="s">
        <v>568</v>
      </c>
    </row>
    <row r="143" spans="53:65">
      <c r="BA143" s="73" t="s">
        <v>823</v>
      </c>
      <c r="BM143" s="389" t="s">
        <v>569</v>
      </c>
    </row>
    <row r="144" spans="53:65">
      <c r="BA144" s="73" t="s">
        <v>824</v>
      </c>
      <c r="BM144" s="389" t="s">
        <v>570</v>
      </c>
    </row>
    <row r="145" spans="53:65" ht="15">
      <c r="BA145" s="398" t="s">
        <v>799</v>
      </c>
      <c r="BM145" s="389" t="s">
        <v>571</v>
      </c>
    </row>
    <row r="146" spans="53:65">
      <c r="BA146" s="73" t="s">
        <v>800</v>
      </c>
      <c r="BM146" s="389" t="s">
        <v>572</v>
      </c>
    </row>
    <row r="147" spans="53:65" ht="15">
      <c r="BA147" s="398" t="s">
        <v>801</v>
      </c>
      <c r="BM147" s="389" t="s">
        <v>573</v>
      </c>
    </row>
    <row r="148" spans="53:65">
      <c r="BA148" s="73" t="s">
        <v>802</v>
      </c>
      <c r="BM148" s="389" t="s">
        <v>1091</v>
      </c>
    </row>
    <row r="149" spans="53:65">
      <c r="BA149" s="73" t="s">
        <v>803</v>
      </c>
      <c r="BM149" s="389" t="s">
        <v>82</v>
      </c>
    </row>
    <row r="150" spans="53:65">
      <c r="BA150" s="73" t="s">
        <v>804</v>
      </c>
      <c r="BM150" s="389" t="s">
        <v>574</v>
      </c>
    </row>
    <row r="151" spans="53:65">
      <c r="BA151" s="73" t="s">
        <v>805</v>
      </c>
      <c r="BM151" s="389" t="s">
        <v>575</v>
      </c>
    </row>
    <row r="152" spans="53:65" ht="15">
      <c r="BA152" s="398" t="s">
        <v>806</v>
      </c>
      <c r="BM152" s="389" t="s">
        <v>576</v>
      </c>
    </row>
    <row r="153" spans="53:65">
      <c r="BA153" s="73" t="s">
        <v>807</v>
      </c>
      <c r="BM153" s="389" t="s">
        <v>577</v>
      </c>
    </row>
    <row r="154" spans="53:65">
      <c r="BA154" s="73" t="s">
        <v>808</v>
      </c>
      <c r="BM154" s="389" t="s">
        <v>578</v>
      </c>
    </row>
    <row r="155" spans="53:65">
      <c r="BA155" s="73" t="s">
        <v>809</v>
      </c>
      <c r="BM155" s="389" t="s">
        <v>579</v>
      </c>
    </row>
    <row r="156" spans="53:65">
      <c r="BA156" s="73" t="s">
        <v>810</v>
      </c>
      <c r="BM156" s="389" t="s">
        <v>580</v>
      </c>
    </row>
    <row r="157" spans="53:65">
      <c r="BA157" s="73" t="s">
        <v>811</v>
      </c>
      <c r="BM157" s="389" t="s">
        <v>83</v>
      </c>
    </row>
    <row r="158" spans="53:65">
      <c r="BA158" s="73" t="s">
        <v>812</v>
      </c>
      <c r="BM158" s="389" t="s">
        <v>581</v>
      </c>
    </row>
    <row r="159" spans="53:65" ht="15">
      <c r="BA159" s="398" t="s">
        <v>813</v>
      </c>
      <c r="BM159" s="389" t="s">
        <v>582</v>
      </c>
    </row>
    <row r="160" spans="53:65">
      <c r="BA160" s="73" t="s">
        <v>814</v>
      </c>
      <c r="BM160" s="389" t="s">
        <v>583</v>
      </c>
    </row>
    <row r="161" spans="53:65" ht="15">
      <c r="BA161" s="398" t="s">
        <v>815</v>
      </c>
      <c r="BM161" s="389" t="s">
        <v>584</v>
      </c>
    </row>
    <row r="162" spans="53:65">
      <c r="BA162" s="73" t="s">
        <v>816</v>
      </c>
      <c r="BM162" s="389" t="s">
        <v>585</v>
      </c>
    </row>
    <row r="163" spans="53:65">
      <c r="BM163" s="389" t="s">
        <v>586</v>
      </c>
    </row>
    <row r="164" spans="53:65">
      <c r="BM164" s="389" t="s">
        <v>587</v>
      </c>
    </row>
    <row r="165" spans="53:65">
      <c r="BM165" s="389" t="s">
        <v>588</v>
      </c>
    </row>
    <row r="166" spans="53:65">
      <c r="BM166" s="389" t="s">
        <v>589</v>
      </c>
    </row>
    <row r="167" spans="53:65">
      <c r="BM167" s="389" t="s">
        <v>590</v>
      </c>
    </row>
    <row r="168" spans="53:65">
      <c r="BM168" s="389" t="s">
        <v>591</v>
      </c>
    </row>
    <row r="169" spans="53:65">
      <c r="BM169" s="389" t="s">
        <v>592</v>
      </c>
    </row>
    <row r="170" spans="53:65">
      <c r="BM170" s="389" t="s">
        <v>593</v>
      </c>
    </row>
    <row r="171" spans="53:65">
      <c r="BM171" s="389" t="s">
        <v>594</v>
      </c>
    </row>
    <row r="172" spans="53:65">
      <c r="BM172" s="389" t="s">
        <v>595</v>
      </c>
    </row>
    <row r="173" spans="53:65">
      <c r="BM173" s="389" t="s">
        <v>596</v>
      </c>
    </row>
    <row r="174" spans="53:65">
      <c r="BM174" s="389" t="s">
        <v>597</v>
      </c>
    </row>
    <row r="175" spans="53:65">
      <c r="BM175" s="389" t="s">
        <v>1092</v>
      </c>
    </row>
    <row r="176" spans="53:65">
      <c r="BM176" s="389" t="s">
        <v>598</v>
      </c>
    </row>
    <row r="177" spans="65:65">
      <c r="BM177" s="73" t="s">
        <v>599</v>
      </c>
    </row>
    <row r="178" spans="65:65">
      <c r="BM178" s="389" t="s">
        <v>600</v>
      </c>
    </row>
    <row r="179" spans="65:65">
      <c r="BM179" s="389" t="s">
        <v>601</v>
      </c>
    </row>
    <row r="180" spans="65:65">
      <c r="BM180" s="389" t="s">
        <v>602</v>
      </c>
    </row>
    <row r="181" spans="65:65">
      <c r="BM181" s="389" t="s">
        <v>603</v>
      </c>
    </row>
    <row r="182" spans="65:65">
      <c r="BM182" s="389" t="s">
        <v>604</v>
      </c>
    </row>
    <row r="183" spans="65:65">
      <c r="BM183" s="389" t="s">
        <v>605</v>
      </c>
    </row>
    <row r="184" spans="65:65">
      <c r="BM184" s="389" t="s">
        <v>606</v>
      </c>
    </row>
    <row r="185" spans="65:65">
      <c r="BM185" s="389" t="s">
        <v>607</v>
      </c>
    </row>
    <row r="186" spans="65:65">
      <c r="BM186" s="389" t="s">
        <v>608</v>
      </c>
    </row>
    <row r="187" spans="65:65">
      <c r="BM187" s="389" t="s">
        <v>609</v>
      </c>
    </row>
    <row r="188" spans="65:65">
      <c r="BM188" s="389" t="s">
        <v>610</v>
      </c>
    </row>
    <row r="189" spans="65:65">
      <c r="BM189" s="389" t="s">
        <v>611</v>
      </c>
    </row>
    <row r="190" spans="65:65">
      <c r="BM190" s="389" t="s">
        <v>612</v>
      </c>
    </row>
    <row r="191" spans="65:65">
      <c r="BM191" s="389" t="s">
        <v>1093</v>
      </c>
    </row>
    <row r="192" spans="65:65">
      <c r="BM192" s="389" t="s">
        <v>613</v>
      </c>
    </row>
    <row r="193" spans="65:65">
      <c r="BM193" s="389" t="s">
        <v>614</v>
      </c>
    </row>
    <row r="194" spans="65:65">
      <c r="BM194" s="389" t="s">
        <v>615</v>
      </c>
    </row>
    <row r="195" spans="65:65">
      <c r="BM195" s="389" t="s">
        <v>616</v>
      </c>
    </row>
    <row r="196" spans="65:65">
      <c r="BM196" s="389" t="s">
        <v>617</v>
      </c>
    </row>
    <row r="197" spans="65:65">
      <c r="BM197" s="389" t="s">
        <v>1094</v>
      </c>
    </row>
    <row r="198" spans="65:65">
      <c r="BM198" s="389" t="s">
        <v>618</v>
      </c>
    </row>
    <row r="199" spans="65:65">
      <c r="BM199" s="389" t="s">
        <v>619</v>
      </c>
    </row>
    <row r="200" spans="65:65">
      <c r="BM200" s="73" t="s">
        <v>620</v>
      </c>
    </row>
    <row r="201" spans="65:65">
      <c r="BM201" s="389" t="s">
        <v>80</v>
      </c>
    </row>
    <row r="202" spans="65:65">
      <c r="BM202" s="73" t="s">
        <v>621</v>
      </c>
    </row>
    <row r="203" spans="65:65">
      <c r="BM203" s="389" t="s">
        <v>622</v>
      </c>
    </row>
    <row r="204" spans="65:65">
      <c r="BM204" s="389" t="s">
        <v>623</v>
      </c>
    </row>
    <row r="205" spans="65:65">
      <c r="BM205" s="389" t="s">
        <v>624</v>
      </c>
    </row>
    <row r="206" spans="65:65">
      <c r="BM206" s="389" t="s">
        <v>625</v>
      </c>
    </row>
    <row r="207" spans="65:65">
      <c r="BM207" s="389" t="s">
        <v>626</v>
      </c>
    </row>
    <row r="208" spans="65:65">
      <c r="BM208" s="389" t="s">
        <v>627</v>
      </c>
    </row>
    <row r="209" spans="65:65">
      <c r="BM209" s="389" t="s">
        <v>628</v>
      </c>
    </row>
    <row r="210" spans="65:65">
      <c r="BM210" s="73" t="s">
        <v>629</v>
      </c>
    </row>
    <row r="211" spans="65:65">
      <c r="BM211" s="389" t="s">
        <v>630</v>
      </c>
    </row>
    <row r="212" spans="65:65">
      <c r="BM212" s="389" t="s">
        <v>631</v>
      </c>
    </row>
    <row r="213" spans="65:65">
      <c r="BM213" s="389" t="s">
        <v>632</v>
      </c>
    </row>
    <row r="214" spans="65:65">
      <c r="BM214" s="389" t="s">
        <v>633</v>
      </c>
    </row>
    <row r="215" spans="65:65">
      <c r="BM215" s="389" t="s">
        <v>634</v>
      </c>
    </row>
    <row r="216" spans="65:65">
      <c r="BM216" s="389" t="s">
        <v>635</v>
      </c>
    </row>
    <row r="217" spans="65:65">
      <c r="BM217" s="389" t="s">
        <v>636</v>
      </c>
    </row>
    <row r="218" spans="65:65">
      <c r="BM218" s="389" t="s">
        <v>637</v>
      </c>
    </row>
    <row r="219" spans="65:65">
      <c r="BM219" s="389" t="s">
        <v>638</v>
      </c>
    </row>
    <row r="220" spans="65:65">
      <c r="BM220" s="389" t="s">
        <v>639</v>
      </c>
    </row>
    <row r="221" spans="65:65">
      <c r="BM221" s="389" t="s">
        <v>640</v>
      </c>
    </row>
    <row r="222" spans="65:65">
      <c r="BM222" s="389" t="s">
        <v>641</v>
      </c>
    </row>
    <row r="223" spans="65:65">
      <c r="BM223" s="389" t="s">
        <v>642</v>
      </c>
    </row>
    <row r="224" spans="65:65">
      <c r="BM224" s="389" t="s">
        <v>1095</v>
      </c>
    </row>
    <row r="225" spans="65:65">
      <c r="BM225" s="389" t="s">
        <v>643</v>
      </c>
    </row>
    <row r="226" spans="65:65">
      <c r="BM226" s="389" t="s">
        <v>644</v>
      </c>
    </row>
    <row r="227" spans="65:65">
      <c r="BM227" s="389" t="s">
        <v>645</v>
      </c>
    </row>
    <row r="228" spans="65:65">
      <c r="BM228" s="389" t="s">
        <v>1096</v>
      </c>
    </row>
    <row r="229" spans="65:65">
      <c r="BM229" s="73" t="s">
        <v>646</v>
      </c>
    </row>
    <row r="230" spans="65:65">
      <c r="BM230" s="389" t="s">
        <v>647</v>
      </c>
    </row>
    <row r="231" spans="65:65">
      <c r="BM231" s="389" t="s">
        <v>648</v>
      </c>
    </row>
  </sheetData>
  <mergeCells count="1">
    <mergeCell ref="A67:J67"/>
  </mergeCells>
  <dataValidations count="5">
    <dataValidation type="list" allowBlank="1" showInputMessage="1" showErrorMessage="1" sqref="B4:B64">
      <formula1>$BA$71:$BA$76</formula1>
    </dataValidation>
    <dataValidation type="list" allowBlank="1" showInputMessage="1" showErrorMessage="1" sqref="C4:C64">
      <formula1>$BO$2:$BO$4</formula1>
    </dataValidation>
    <dataValidation type="list" allowBlank="1" showInputMessage="1" showErrorMessage="1" sqref="G4:G64">
      <formula1>$BD$86:$BD$89</formula1>
    </dataValidation>
    <dataValidation type="list" allowBlank="1" showInputMessage="1" showErrorMessage="1" sqref="A4:A64">
      <formula1>$BB$2:$BB$68</formula1>
    </dataValidation>
    <dataValidation type="list" allowBlank="1" showInputMessage="1" showErrorMessage="1" sqref="D4:D64">
      <formula1>$BO$8:$BO$23</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A4:A64</xm:sqref>
        </x14:dataValidation>
        <x14:dataValidation type="list" allowBlank="1" showInputMessage="1" showErrorMessage="1">
          <x14:formula1>
            <xm:f>Custom_lists!$A$33:$A$37</xm:f>
          </x14:formula1>
          <xm:sqref>B4:B64</xm:sqref>
        </x14:dataValidation>
        <x14:dataValidation type="list" allowBlank="1" showInputMessage="1" showErrorMessage="1">
          <x14:formula1>
            <xm:f>Custom_lists!$O$2:$O$4</xm:f>
          </x14:formula1>
          <xm:sqref>C4:C64</xm:sqref>
        </x14:dataValidation>
        <x14:dataValidation type="list" allowBlank="1" showInputMessage="1" showErrorMessage="1">
          <x14:formula1>
            <xm:f>Custom_lists!$O$8:$O$26</xm:f>
          </x14:formula1>
          <xm:sqref>D4:D64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CH199"/>
  <sheetViews>
    <sheetView topLeftCell="A28" workbookViewId="0">
      <selection activeCell="G4" sqref="G4"/>
    </sheetView>
  </sheetViews>
  <sheetFormatPr defaultColWidth="8.85546875" defaultRowHeight="12.75"/>
  <cols>
    <col min="1" max="1" width="13.28515625" customWidth="1"/>
    <col min="2" max="3" width="14" customWidth="1"/>
    <col min="4" max="4" width="15.42578125" customWidth="1"/>
    <col min="5" max="5" width="17.7109375" customWidth="1"/>
    <col min="6" max="6" width="21.28515625" customWidth="1"/>
    <col min="7" max="7" width="11.42578125" customWidth="1"/>
    <col min="8" max="8" width="27.28515625" customWidth="1"/>
    <col min="10" max="52" width="8.85546875" customWidth="1"/>
  </cols>
  <sheetData>
    <row r="1" spans="1:86" s="176" customFormat="1" ht="16.5" thickBot="1">
      <c r="A1" s="141" t="s">
        <v>394</v>
      </c>
      <c r="B1" s="2"/>
      <c r="G1" s="56" t="s">
        <v>0</v>
      </c>
      <c r="H1" s="677" t="s">
        <v>1685</v>
      </c>
      <c r="BA1" s="232" t="s">
        <v>422</v>
      </c>
      <c r="BB1" s="200" t="s">
        <v>835</v>
      </c>
      <c r="BC1" s="49"/>
      <c r="BD1" s="175" t="s">
        <v>434</v>
      </c>
      <c r="BE1" s="172"/>
      <c r="BF1" s="172"/>
      <c r="BG1" s="49"/>
      <c r="BH1" s="49" t="s">
        <v>469</v>
      </c>
      <c r="BI1" s="49"/>
      <c r="BJ1" s="49"/>
      <c r="BK1" s="49"/>
      <c r="BL1" s="49"/>
      <c r="BM1" s="175" t="s">
        <v>649</v>
      </c>
      <c r="BN1" s="49"/>
      <c r="BO1" s="49" t="s">
        <v>672</v>
      </c>
      <c r="BP1" s="49"/>
      <c r="BQ1" s="49"/>
      <c r="BR1" s="49"/>
      <c r="BS1" s="49"/>
      <c r="BT1" s="49"/>
      <c r="BU1" s="175" t="s">
        <v>709</v>
      </c>
      <c r="BV1" s="49"/>
      <c r="BW1" s="49"/>
      <c r="BX1" s="49"/>
      <c r="BY1" s="49"/>
      <c r="BZ1" s="49" t="s">
        <v>726</v>
      </c>
      <c r="CA1" s="49"/>
      <c r="CB1" s="49"/>
      <c r="CC1" s="49" t="s">
        <v>754</v>
      </c>
      <c r="CD1" s="49"/>
      <c r="CE1" s="49"/>
      <c r="CF1" s="49"/>
      <c r="CG1" s="49"/>
      <c r="CH1" s="49"/>
    </row>
    <row r="2" spans="1:86" ht="15.75" thickBot="1">
      <c r="A2" s="129"/>
      <c r="B2" s="130"/>
      <c r="G2" s="90" t="s">
        <v>254</v>
      </c>
      <c r="H2" s="676">
        <v>2016</v>
      </c>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86" ht="39" thickBot="1">
      <c r="A3" s="131" t="s">
        <v>1</v>
      </c>
      <c r="B3" s="131" t="s">
        <v>395</v>
      </c>
      <c r="C3" s="131" t="s">
        <v>396</v>
      </c>
      <c r="D3" s="131" t="s">
        <v>397</v>
      </c>
      <c r="E3" s="131" t="s">
        <v>9</v>
      </c>
      <c r="F3" s="131" t="s">
        <v>398</v>
      </c>
      <c r="G3" s="131" t="s">
        <v>399</v>
      </c>
      <c r="H3" s="131" t="s">
        <v>400</v>
      </c>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ht="102">
      <c r="A4" s="673" t="s">
        <v>338</v>
      </c>
      <c r="B4" s="655" t="s">
        <v>1693</v>
      </c>
      <c r="C4" s="674" t="s">
        <v>1748</v>
      </c>
      <c r="D4" s="655" t="s">
        <v>1694</v>
      </c>
      <c r="E4" s="674" t="s">
        <v>1695</v>
      </c>
      <c r="F4" s="674" t="s">
        <v>412</v>
      </c>
      <c r="G4" s="674">
        <v>2008</v>
      </c>
      <c r="H4" s="675" t="s">
        <v>1696</v>
      </c>
      <c r="BA4" s="137" t="s">
        <v>351</v>
      </c>
      <c r="BB4" s="137" t="s">
        <v>352</v>
      </c>
      <c r="BC4" s="54"/>
      <c r="BD4" s="54" t="s">
        <v>227</v>
      </c>
      <c r="BE4" s="136"/>
      <c r="BF4" s="136"/>
      <c r="BG4" s="54"/>
      <c r="BH4" s="54" t="s">
        <v>467</v>
      </c>
      <c r="BI4" s="54"/>
      <c r="BJ4" s="54"/>
      <c r="BK4" s="54"/>
      <c r="BL4" s="54"/>
      <c r="BM4" s="139" t="s">
        <v>484</v>
      </c>
      <c r="BN4" s="54"/>
      <c r="BO4" s="54"/>
      <c r="BP4" s="54"/>
      <c r="BQ4" s="54"/>
      <c r="BR4" s="54"/>
      <c r="BS4" s="54"/>
      <c r="BT4" s="54"/>
      <c r="BU4" s="49" t="s">
        <v>688</v>
      </c>
      <c r="BV4" s="49"/>
      <c r="BW4" s="49"/>
      <c r="BX4" s="49"/>
      <c r="BY4" s="49"/>
      <c r="BZ4" s="49" t="s">
        <v>739</v>
      </c>
      <c r="CA4" s="49"/>
      <c r="CB4" s="49"/>
      <c r="CC4" s="54" t="s">
        <v>274</v>
      </c>
      <c r="CD4" s="54"/>
      <c r="CE4" s="54"/>
      <c r="CF4" s="54"/>
      <c r="CG4" s="54"/>
      <c r="CH4" s="54"/>
    </row>
    <row r="5" spans="1:86" ht="140.25">
      <c r="A5" s="673" t="s">
        <v>338</v>
      </c>
      <c r="B5" s="655" t="s">
        <v>1697</v>
      </c>
      <c r="C5" s="674" t="s">
        <v>1748</v>
      </c>
      <c r="D5" s="655" t="s">
        <v>1694</v>
      </c>
      <c r="E5" s="674" t="s">
        <v>1695</v>
      </c>
      <c r="F5" s="674" t="s">
        <v>412</v>
      </c>
      <c r="G5" s="674">
        <v>2008</v>
      </c>
      <c r="H5" s="675" t="s">
        <v>1698</v>
      </c>
      <c r="BA5" s="137" t="s">
        <v>353</v>
      </c>
      <c r="BB5" s="137" t="s">
        <v>354</v>
      </c>
      <c r="BC5" s="54"/>
      <c r="BD5" s="54" t="s">
        <v>435</v>
      </c>
      <c r="BE5" s="136"/>
      <c r="BF5" s="136"/>
      <c r="BG5" s="54"/>
      <c r="BH5" s="54" t="s">
        <v>471</v>
      </c>
      <c r="BI5" s="54"/>
      <c r="BJ5" s="54"/>
      <c r="BK5" s="54"/>
      <c r="BL5" s="54"/>
      <c r="BM5" s="138" t="s">
        <v>659</v>
      </c>
      <c r="BN5" s="54"/>
      <c r="BO5" s="54"/>
      <c r="BP5" s="54"/>
      <c r="BQ5" s="54"/>
      <c r="BR5" s="54"/>
      <c r="BS5" s="54"/>
      <c r="BT5" s="54"/>
      <c r="BU5" s="49" t="s">
        <v>689</v>
      </c>
      <c r="BV5" s="49"/>
      <c r="BW5" s="49"/>
      <c r="BX5" s="49"/>
      <c r="BY5" s="49"/>
      <c r="BZ5" s="49" t="s">
        <v>737</v>
      </c>
      <c r="CA5" s="49"/>
      <c r="CB5" s="49"/>
      <c r="CC5" s="54" t="s">
        <v>751</v>
      </c>
      <c r="CD5" s="54"/>
      <c r="CE5" s="54"/>
      <c r="CF5" s="54"/>
      <c r="CG5" s="54"/>
      <c r="CH5" s="54"/>
    </row>
    <row r="6" spans="1:86" ht="153">
      <c r="A6" s="673" t="s">
        <v>338</v>
      </c>
      <c r="B6" s="655" t="s">
        <v>1699</v>
      </c>
      <c r="C6" s="674" t="s">
        <v>1748</v>
      </c>
      <c r="D6" s="655" t="s">
        <v>1694</v>
      </c>
      <c r="E6" s="674" t="s">
        <v>1695</v>
      </c>
      <c r="F6" s="674" t="s">
        <v>412</v>
      </c>
      <c r="G6" s="674">
        <v>2008</v>
      </c>
      <c r="H6" s="675" t="s">
        <v>1700</v>
      </c>
      <c r="BA6" s="137" t="s">
        <v>360</v>
      </c>
      <c r="BB6" s="137" t="s">
        <v>342</v>
      </c>
      <c r="BC6" s="54"/>
      <c r="BD6" s="54" t="s">
        <v>436</v>
      </c>
      <c r="BE6" s="136"/>
      <c r="BF6" s="136"/>
      <c r="BG6" s="54"/>
      <c r="BH6" s="54" t="s">
        <v>472</v>
      </c>
      <c r="BI6" s="54"/>
      <c r="BJ6" s="54"/>
      <c r="BK6" s="54"/>
      <c r="BL6" s="54"/>
      <c r="BM6" s="138" t="s">
        <v>485</v>
      </c>
      <c r="BN6" s="54"/>
      <c r="BO6" s="54" t="s">
        <v>673</v>
      </c>
      <c r="BP6" s="54"/>
      <c r="BQ6" s="54"/>
      <c r="BR6" s="54"/>
      <c r="BS6" s="54"/>
      <c r="BT6" s="54"/>
      <c r="BU6" s="49" t="s">
        <v>715</v>
      </c>
      <c r="BV6" s="49"/>
      <c r="BW6" s="49"/>
      <c r="BX6" s="49"/>
      <c r="BY6" s="49"/>
      <c r="BZ6" s="49" t="s">
        <v>183</v>
      </c>
      <c r="CA6" s="49"/>
      <c r="CB6" s="49"/>
      <c r="CC6" s="54" t="s">
        <v>752</v>
      </c>
      <c r="CD6" s="54"/>
      <c r="CE6" s="54"/>
      <c r="CF6" s="54"/>
      <c r="CG6" s="54"/>
      <c r="CH6" s="54"/>
    </row>
    <row r="7" spans="1:86" ht="76.5">
      <c r="A7" s="673" t="s">
        <v>338</v>
      </c>
      <c r="B7" s="655" t="s">
        <v>1701</v>
      </c>
      <c r="C7" s="674" t="s">
        <v>1748</v>
      </c>
      <c r="D7" s="655" t="s">
        <v>1694</v>
      </c>
      <c r="E7" s="674" t="s">
        <v>1695</v>
      </c>
      <c r="F7" s="674" t="s">
        <v>412</v>
      </c>
      <c r="G7" s="674">
        <v>2008</v>
      </c>
      <c r="H7" s="675" t="s">
        <v>1702</v>
      </c>
      <c r="BA7" s="137" t="s">
        <v>355</v>
      </c>
      <c r="BB7" s="137" t="s">
        <v>338</v>
      </c>
      <c r="BC7" s="54"/>
      <c r="BD7" s="54" t="s">
        <v>437</v>
      </c>
      <c r="BE7" s="136"/>
      <c r="BF7" s="136"/>
      <c r="BG7" s="54"/>
      <c r="BH7" s="54" t="s">
        <v>473</v>
      </c>
      <c r="BI7" s="54"/>
      <c r="BJ7" s="54"/>
      <c r="BK7" s="54"/>
      <c r="BL7" s="54"/>
      <c r="BM7" s="138" t="s">
        <v>486</v>
      </c>
      <c r="BN7" s="54"/>
      <c r="BO7" s="54" t="s">
        <v>119</v>
      </c>
      <c r="BP7" s="54"/>
      <c r="BQ7" s="54"/>
      <c r="BR7" s="54"/>
      <c r="BS7" s="54"/>
      <c r="BT7" s="54"/>
      <c r="BU7" s="49" t="s">
        <v>690</v>
      </c>
      <c r="BV7" s="49"/>
      <c r="BW7" s="49"/>
      <c r="BX7" s="49"/>
      <c r="BY7" s="49"/>
      <c r="BZ7" s="49" t="s">
        <v>727</v>
      </c>
      <c r="CA7" s="49"/>
      <c r="CB7" s="49"/>
      <c r="CC7" s="54" t="s">
        <v>753</v>
      </c>
      <c r="CD7" s="54"/>
      <c r="CE7" s="54"/>
      <c r="CF7" s="54"/>
      <c r="CG7" s="54"/>
      <c r="CH7" s="54"/>
    </row>
    <row r="8" spans="1:86" ht="153">
      <c r="A8" s="673" t="s">
        <v>338</v>
      </c>
      <c r="B8" s="655" t="s">
        <v>1703</v>
      </c>
      <c r="C8" s="674" t="s">
        <v>1748</v>
      </c>
      <c r="D8" s="655" t="s">
        <v>1694</v>
      </c>
      <c r="E8" s="674" t="s">
        <v>1695</v>
      </c>
      <c r="F8" s="674" t="s">
        <v>412</v>
      </c>
      <c r="G8" s="674">
        <v>2008</v>
      </c>
      <c r="H8" s="675" t="s">
        <v>1704</v>
      </c>
      <c r="BA8" s="137" t="s">
        <v>385</v>
      </c>
      <c r="BB8" s="137" t="s">
        <v>39</v>
      </c>
      <c r="BC8" s="54"/>
      <c r="BD8" s="54" t="s">
        <v>438</v>
      </c>
      <c r="BE8" s="136"/>
      <c r="BF8" s="136"/>
      <c r="BG8" s="54"/>
      <c r="BH8" s="54" t="s">
        <v>474</v>
      </c>
      <c r="BI8" s="54"/>
      <c r="BJ8" s="54"/>
      <c r="BK8" s="54"/>
      <c r="BL8" s="54"/>
      <c r="BM8" s="138" t="s">
        <v>660</v>
      </c>
      <c r="BN8" s="54"/>
      <c r="BO8" s="54" t="s">
        <v>676</v>
      </c>
      <c r="BP8" s="54"/>
      <c r="BQ8" s="54"/>
      <c r="BR8" s="54"/>
      <c r="BS8" s="54"/>
      <c r="BT8" s="54"/>
      <c r="BU8" s="49" t="s">
        <v>140</v>
      </c>
      <c r="BV8" s="49"/>
      <c r="BW8" s="49"/>
      <c r="BX8" s="49"/>
      <c r="BY8" s="49"/>
      <c r="BZ8" s="49" t="s">
        <v>728</v>
      </c>
      <c r="CA8" s="49"/>
      <c r="CB8" s="49"/>
      <c r="CC8" s="54" t="s">
        <v>203</v>
      </c>
      <c r="CD8" s="54"/>
      <c r="CE8" s="54"/>
      <c r="CF8" s="54"/>
      <c r="CG8" s="54"/>
      <c r="CH8" s="54"/>
    </row>
    <row r="9" spans="1:86" ht="76.5">
      <c r="A9" s="673" t="s">
        <v>338</v>
      </c>
      <c r="B9" s="655" t="s">
        <v>1705</v>
      </c>
      <c r="C9" s="674" t="s">
        <v>1748</v>
      </c>
      <c r="D9" s="655" t="s">
        <v>1694</v>
      </c>
      <c r="E9" s="674" t="s">
        <v>1695</v>
      </c>
      <c r="F9" s="674" t="s">
        <v>412</v>
      </c>
      <c r="G9" s="674">
        <v>2008</v>
      </c>
      <c r="H9" s="675" t="s">
        <v>1706</v>
      </c>
      <c r="BA9" s="137" t="s">
        <v>356</v>
      </c>
      <c r="BB9" s="137" t="s">
        <v>357</v>
      </c>
      <c r="BC9" s="54"/>
      <c r="BD9" s="54"/>
      <c r="BE9" s="136"/>
      <c r="BF9" s="136"/>
      <c r="BG9" s="54"/>
      <c r="BH9" s="54"/>
      <c r="BI9" s="54"/>
      <c r="BJ9" s="54"/>
      <c r="BK9" s="54"/>
      <c r="BL9" s="54"/>
      <c r="BM9" s="138" t="s">
        <v>661</v>
      </c>
      <c r="BN9" s="54"/>
      <c r="BO9" s="54" t="s">
        <v>119</v>
      </c>
      <c r="BP9" s="54"/>
      <c r="BQ9" s="54"/>
      <c r="BR9" s="54"/>
      <c r="BS9" s="54"/>
      <c r="BT9" s="54"/>
      <c r="BU9" s="49" t="s">
        <v>691</v>
      </c>
      <c r="BV9" s="49"/>
      <c r="BW9" s="49"/>
      <c r="BX9" s="49"/>
      <c r="BY9" s="49"/>
      <c r="BZ9" s="49" t="s">
        <v>729</v>
      </c>
      <c r="CA9" s="49"/>
      <c r="CB9" s="49"/>
      <c r="CC9" s="54" t="s">
        <v>204</v>
      </c>
      <c r="CD9" s="54"/>
      <c r="CE9" s="54"/>
      <c r="CF9" s="54"/>
      <c r="CG9" s="54"/>
      <c r="CH9" s="54"/>
    </row>
    <row r="10" spans="1:86" ht="76.5">
      <c r="A10" s="673" t="s">
        <v>338</v>
      </c>
      <c r="B10" s="655" t="s">
        <v>1705</v>
      </c>
      <c r="C10" s="674" t="s">
        <v>1748</v>
      </c>
      <c r="D10" s="655" t="s">
        <v>1694</v>
      </c>
      <c r="E10" s="674" t="s">
        <v>1707</v>
      </c>
      <c r="F10" s="674" t="s">
        <v>412</v>
      </c>
      <c r="G10" s="674">
        <v>2008</v>
      </c>
      <c r="H10" s="675" t="s">
        <v>1706</v>
      </c>
      <c r="BA10" s="137" t="s">
        <v>358</v>
      </c>
      <c r="BB10" s="137" t="s">
        <v>125</v>
      </c>
      <c r="BC10" s="54"/>
      <c r="BD10" s="54"/>
      <c r="BE10" s="136"/>
      <c r="BF10" s="136"/>
      <c r="BG10" s="54"/>
      <c r="BH10" s="54"/>
      <c r="BI10" s="54"/>
      <c r="BJ10" s="54"/>
      <c r="BK10" s="54"/>
      <c r="BL10" s="54"/>
      <c r="BM10" s="138" t="s">
        <v>487</v>
      </c>
      <c r="BN10" s="54"/>
      <c r="BO10" s="54" t="s">
        <v>121</v>
      </c>
      <c r="BP10" s="54"/>
      <c r="BQ10" s="54"/>
      <c r="BR10" s="54"/>
      <c r="BS10" s="54"/>
      <c r="BT10" s="54"/>
      <c r="BU10" s="49" t="s">
        <v>692</v>
      </c>
      <c r="BV10" s="49"/>
      <c r="BW10" s="49"/>
      <c r="BX10" s="49"/>
      <c r="BY10" s="49"/>
      <c r="BZ10" s="49" t="s">
        <v>194</v>
      </c>
      <c r="CA10" s="49"/>
      <c r="CB10" s="49"/>
      <c r="CC10" s="54"/>
      <c r="CD10" s="54"/>
      <c r="CE10" s="54"/>
      <c r="CF10" s="54"/>
      <c r="CG10" s="54"/>
      <c r="CH10" s="54"/>
    </row>
    <row r="11" spans="1:86" ht="76.5">
      <c r="A11" s="673" t="s">
        <v>338</v>
      </c>
      <c r="B11" s="655" t="s">
        <v>1708</v>
      </c>
      <c r="C11" s="674" t="s">
        <v>1748</v>
      </c>
      <c r="D11" s="655" t="s">
        <v>1694</v>
      </c>
      <c r="E11" s="674" t="s">
        <v>1707</v>
      </c>
      <c r="F11" s="674" t="s">
        <v>412</v>
      </c>
      <c r="G11" s="674">
        <v>2008</v>
      </c>
      <c r="H11" s="675" t="s">
        <v>1709</v>
      </c>
      <c r="BA11" s="137" t="s">
        <v>359</v>
      </c>
      <c r="BB11" s="137" t="s">
        <v>48</v>
      </c>
      <c r="BC11" s="54"/>
      <c r="BD11" s="134" t="s">
        <v>442</v>
      </c>
      <c r="BE11" s="136"/>
      <c r="BF11" s="136"/>
      <c r="BG11" s="54"/>
      <c r="BH11" s="134" t="s">
        <v>72</v>
      </c>
      <c r="BI11" s="54"/>
      <c r="BJ11" s="54"/>
      <c r="BK11" s="134" t="s">
        <v>828</v>
      </c>
      <c r="BL11" s="54"/>
      <c r="BM11" s="138" t="s">
        <v>488</v>
      </c>
      <c r="BN11" s="54"/>
      <c r="BO11" s="54" t="s">
        <v>122</v>
      </c>
      <c r="BP11" s="54"/>
      <c r="BQ11" s="54"/>
      <c r="BR11" s="54"/>
      <c r="BS11" s="54"/>
      <c r="BT11" s="54"/>
      <c r="BU11" s="49" t="s">
        <v>716</v>
      </c>
      <c r="BV11" s="49"/>
      <c r="BW11" s="49"/>
      <c r="BX11" s="49"/>
      <c r="BY11" s="49"/>
      <c r="BZ11" s="49" t="s">
        <v>730</v>
      </c>
      <c r="CA11" s="49"/>
      <c r="CB11" s="49"/>
      <c r="CC11" s="54"/>
      <c r="CD11" s="54"/>
      <c r="CE11" s="54"/>
      <c r="CF11" s="54"/>
      <c r="CG11" s="54"/>
      <c r="CH11" s="54"/>
    </row>
    <row r="12" spans="1:86" ht="153">
      <c r="A12" s="673" t="s">
        <v>338</v>
      </c>
      <c r="B12" s="655" t="s">
        <v>1710</v>
      </c>
      <c r="C12" s="674" t="s">
        <v>1748</v>
      </c>
      <c r="D12" s="655" t="s">
        <v>1694</v>
      </c>
      <c r="E12" s="674" t="s">
        <v>1707</v>
      </c>
      <c r="F12" s="674" t="s">
        <v>412</v>
      </c>
      <c r="G12" s="674">
        <v>2008</v>
      </c>
      <c r="H12" s="675" t="s">
        <v>1711</v>
      </c>
      <c r="BA12" s="137" t="s">
        <v>387</v>
      </c>
      <c r="BB12" s="137" t="s">
        <v>339</v>
      </c>
      <c r="BC12" s="54"/>
      <c r="BD12" s="54" t="s">
        <v>54</v>
      </c>
      <c r="BE12" s="136"/>
      <c r="BF12" s="136"/>
      <c r="BG12" s="54"/>
      <c r="BH12" s="54" t="s">
        <v>64</v>
      </c>
      <c r="BI12" s="54"/>
      <c r="BJ12" s="54"/>
      <c r="BK12" t="s">
        <v>64</v>
      </c>
      <c r="BL12" s="54"/>
      <c r="BM12" s="138" t="s">
        <v>489</v>
      </c>
      <c r="BN12" s="54"/>
      <c r="BO12" s="54" t="s">
        <v>123</v>
      </c>
      <c r="BP12" s="54"/>
      <c r="BQ12" s="54"/>
      <c r="BR12" s="54"/>
      <c r="BS12" s="54"/>
      <c r="BT12" s="54"/>
      <c r="BU12" s="49" t="s">
        <v>693</v>
      </c>
      <c r="BV12" s="49"/>
      <c r="BW12" s="49"/>
      <c r="BX12" s="49"/>
      <c r="BY12" s="49"/>
      <c r="BZ12" s="49" t="s">
        <v>740</v>
      </c>
      <c r="CA12" s="49"/>
      <c r="CB12" s="49"/>
      <c r="CC12" s="54"/>
      <c r="CD12" s="54"/>
      <c r="CE12" s="54"/>
      <c r="CF12" s="54"/>
      <c r="CG12" s="54"/>
      <c r="CH12" s="54"/>
    </row>
    <row r="13" spans="1:86" ht="204">
      <c r="A13" s="673" t="s">
        <v>338</v>
      </c>
      <c r="B13" s="655" t="s">
        <v>1712</v>
      </c>
      <c r="C13" s="674" t="s">
        <v>1748</v>
      </c>
      <c r="D13" s="655" t="s">
        <v>1694</v>
      </c>
      <c r="E13" s="674" t="s">
        <v>1713</v>
      </c>
      <c r="F13" s="674" t="s">
        <v>412</v>
      </c>
      <c r="G13" s="674">
        <v>2008</v>
      </c>
      <c r="H13" s="675" t="s">
        <v>1714</v>
      </c>
      <c r="BA13" s="137" t="s">
        <v>361</v>
      </c>
      <c r="BB13" s="137" t="s">
        <v>362</v>
      </c>
      <c r="BC13" s="54"/>
      <c r="BD13" s="54" t="s">
        <v>443</v>
      </c>
      <c r="BE13" s="136"/>
      <c r="BF13" s="136"/>
      <c r="BG13" s="54"/>
      <c r="BH13" s="54" t="s">
        <v>73</v>
      </c>
      <c r="BI13" s="54"/>
      <c r="BJ13" s="54"/>
      <c r="BK13" t="s">
        <v>766</v>
      </c>
      <c r="BL13" s="54"/>
      <c r="BM13" s="138" t="s">
        <v>490</v>
      </c>
      <c r="BN13" s="54"/>
      <c r="BO13" s="54" t="s">
        <v>678</v>
      </c>
      <c r="BP13" s="54"/>
      <c r="BQ13" s="54"/>
      <c r="BR13" s="54"/>
      <c r="BS13" s="54"/>
      <c r="BT13" s="54"/>
      <c r="BU13" s="49" t="s">
        <v>717</v>
      </c>
      <c r="BV13" s="49"/>
      <c r="BW13" s="49"/>
      <c r="BX13" s="49"/>
      <c r="BY13" s="49"/>
      <c r="BZ13" s="49" t="s">
        <v>731</v>
      </c>
      <c r="CA13" s="49"/>
      <c r="CB13" s="49"/>
      <c r="CC13" s="54"/>
      <c r="CD13" s="54"/>
      <c r="CE13" s="54"/>
      <c r="CF13" s="54"/>
      <c r="CG13" s="54"/>
      <c r="CH13" s="54"/>
    </row>
    <row r="14" spans="1:86" ht="204">
      <c r="A14" s="673" t="s">
        <v>338</v>
      </c>
      <c r="B14" s="655" t="s">
        <v>1715</v>
      </c>
      <c r="C14" s="674" t="s">
        <v>1748</v>
      </c>
      <c r="D14" s="655" t="s">
        <v>1694</v>
      </c>
      <c r="E14" s="674" t="s">
        <v>1716</v>
      </c>
      <c r="F14" s="674" t="s">
        <v>412</v>
      </c>
      <c r="G14" s="674">
        <v>2008</v>
      </c>
      <c r="H14" s="675" t="s">
        <v>1717</v>
      </c>
      <c r="BA14" s="137" t="s">
        <v>349</v>
      </c>
      <c r="BB14" s="137" t="s">
        <v>350</v>
      </c>
      <c r="BC14" s="54"/>
      <c r="BD14" s="54" t="s">
        <v>183</v>
      </c>
      <c r="BE14" s="136"/>
      <c r="BF14" s="136"/>
      <c r="BG14" s="54"/>
      <c r="BH14" s="54" t="s">
        <v>756</v>
      </c>
      <c r="BI14" s="54"/>
      <c r="BJ14" s="54"/>
      <c r="BK14" s="54"/>
      <c r="BL14" s="54"/>
      <c r="BM14" s="138" t="s">
        <v>491</v>
      </c>
      <c r="BN14" s="54"/>
      <c r="BO14" s="54" t="s">
        <v>677</v>
      </c>
      <c r="BP14" s="54"/>
      <c r="BQ14" s="54"/>
      <c r="BR14" s="54"/>
      <c r="BS14" s="54"/>
      <c r="BT14" s="54"/>
      <c r="BU14" s="49" t="s">
        <v>694</v>
      </c>
      <c r="BV14" s="49"/>
      <c r="BW14" s="49"/>
      <c r="BX14" s="49"/>
      <c r="BY14" s="49"/>
      <c r="BZ14" s="49" t="s">
        <v>732</v>
      </c>
      <c r="CA14" s="49"/>
      <c r="CB14" s="49"/>
      <c r="CC14" s="54"/>
      <c r="CD14" s="54"/>
      <c r="CE14" s="54"/>
      <c r="CF14" s="54"/>
      <c r="CG14" s="54"/>
      <c r="CH14" s="54"/>
    </row>
    <row r="15" spans="1:86" ht="153">
      <c r="A15" s="673" t="s">
        <v>338</v>
      </c>
      <c r="B15" s="655" t="s">
        <v>1718</v>
      </c>
      <c r="C15" s="674" t="s">
        <v>1748</v>
      </c>
      <c r="D15" s="655" t="s">
        <v>1694</v>
      </c>
      <c r="E15" s="674" t="s">
        <v>1716</v>
      </c>
      <c r="F15" s="674" t="s">
        <v>412</v>
      </c>
      <c r="G15" s="674">
        <v>2008</v>
      </c>
      <c r="H15" s="675" t="s">
        <v>1719</v>
      </c>
      <c r="BA15" s="137" t="s">
        <v>363</v>
      </c>
      <c r="BB15" s="137" t="s">
        <v>364</v>
      </c>
      <c r="BC15" s="54"/>
      <c r="BD15" s="54" t="s">
        <v>444</v>
      </c>
      <c r="BE15" s="136"/>
      <c r="BF15" s="136"/>
      <c r="BG15" s="54"/>
      <c r="BH15" s="54"/>
      <c r="BI15" s="54"/>
      <c r="BJ15" s="54"/>
      <c r="BK15" s="54"/>
      <c r="BL15" s="54"/>
      <c r="BM15" s="138" t="s">
        <v>662</v>
      </c>
      <c r="BN15" s="54"/>
      <c r="BO15" s="54" t="s">
        <v>679</v>
      </c>
      <c r="BP15" s="54"/>
      <c r="BQ15" s="54"/>
      <c r="BR15" s="54"/>
      <c r="BS15" s="54"/>
      <c r="BT15" s="54"/>
      <c r="BU15" s="49" t="s">
        <v>143</v>
      </c>
      <c r="BV15" s="49"/>
      <c r="BW15" s="49"/>
      <c r="BX15" s="49"/>
      <c r="BY15" s="49"/>
      <c r="BZ15" s="49" t="s">
        <v>743</v>
      </c>
      <c r="CA15" s="49"/>
      <c r="CB15" s="49"/>
      <c r="CC15" s="54"/>
      <c r="CD15" s="54"/>
      <c r="CE15" s="54"/>
      <c r="CF15" s="54"/>
      <c r="CG15" s="54"/>
      <c r="CH15" s="54"/>
    </row>
    <row r="16" spans="1:86" ht="140.25">
      <c r="A16" s="673" t="s">
        <v>338</v>
      </c>
      <c r="B16" s="655" t="s">
        <v>1720</v>
      </c>
      <c r="C16" s="674" t="s">
        <v>1748</v>
      </c>
      <c r="D16" s="655" t="s">
        <v>1694</v>
      </c>
      <c r="E16" s="674" t="s">
        <v>1721</v>
      </c>
      <c r="F16" s="674" t="s">
        <v>412</v>
      </c>
      <c r="G16" s="674">
        <v>2008</v>
      </c>
      <c r="H16" s="675" t="s">
        <v>1722</v>
      </c>
      <c r="BA16" s="137" t="s">
        <v>365</v>
      </c>
      <c r="BB16" s="137" t="s">
        <v>366</v>
      </c>
      <c r="BC16" s="54"/>
      <c r="BD16" s="54" t="s">
        <v>194</v>
      </c>
      <c r="BE16" s="136"/>
      <c r="BF16" s="136"/>
      <c r="BG16" s="54"/>
      <c r="BH16" s="54"/>
      <c r="BI16" s="54"/>
      <c r="BJ16" s="54"/>
      <c r="BK16" s="54"/>
      <c r="BL16" s="54"/>
      <c r="BM16" s="138" t="s">
        <v>98</v>
      </c>
      <c r="BN16" s="54"/>
      <c r="BO16" s="54" t="s">
        <v>680</v>
      </c>
      <c r="BP16" s="54"/>
      <c r="BQ16" s="54"/>
      <c r="BR16" s="54"/>
      <c r="BS16" s="54"/>
      <c r="BT16" s="54"/>
      <c r="BU16" s="49" t="s">
        <v>718</v>
      </c>
      <c r="BV16" s="49"/>
      <c r="BW16" s="49"/>
      <c r="BX16" s="49"/>
      <c r="BY16" s="49"/>
      <c r="BZ16" s="49" t="s">
        <v>733</v>
      </c>
      <c r="CA16" s="49"/>
      <c r="CB16" s="49"/>
      <c r="CC16" s="54"/>
      <c r="CD16" s="54"/>
      <c r="CE16" s="54"/>
      <c r="CF16" s="54"/>
      <c r="CG16" s="54"/>
      <c r="CH16" s="54"/>
    </row>
    <row r="17" spans="1:86" ht="140.25">
      <c r="A17" s="673" t="s">
        <v>338</v>
      </c>
      <c r="B17" s="655" t="s">
        <v>1723</v>
      </c>
      <c r="C17" s="674" t="s">
        <v>1748</v>
      </c>
      <c r="D17" s="655" t="s">
        <v>1694</v>
      </c>
      <c r="E17" s="674" t="s">
        <v>1724</v>
      </c>
      <c r="F17" s="674" t="s">
        <v>412</v>
      </c>
      <c r="G17" s="674">
        <v>2008</v>
      </c>
      <c r="H17" s="675" t="s">
        <v>1725</v>
      </c>
      <c r="BA17" s="137" t="s">
        <v>367</v>
      </c>
      <c r="BB17" s="137" t="s">
        <v>97</v>
      </c>
      <c r="BC17" s="54"/>
      <c r="BD17" s="54" t="s">
        <v>445</v>
      </c>
      <c r="BE17" s="136"/>
      <c r="BF17" s="136"/>
      <c r="BG17" s="54"/>
      <c r="BH17" s="54"/>
      <c r="BI17" s="54"/>
      <c r="BJ17" s="54"/>
      <c r="BK17" s="54"/>
      <c r="BL17" s="54"/>
      <c r="BM17" s="138" t="s">
        <v>492</v>
      </c>
      <c r="BN17" s="54"/>
      <c r="BO17" s="54" t="s">
        <v>681</v>
      </c>
      <c r="BP17" s="54"/>
      <c r="BQ17" s="54"/>
      <c r="BR17" s="54"/>
      <c r="BS17" s="54"/>
      <c r="BT17" s="54"/>
      <c r="BU17" s="49" t="s">
        <v>747</v>
      </c>
      <c r="BV17" s="49"/>
      <c r="BW17" s="49"/>
      <c r="BX17" s="49"/>
      <c r="BY17" s="49"/>
      <c r="BZ17" s="49" t="s">
        <v>734</v>
      </c>
      <c r="CA17" s="49"/>
      <c r="CB17" s="49"/>
      <c r="CC17" s="54"/>
      <c r="CD17" s="54"/>
      <c r="CE17" s="54"/>
      <c r="CF17" s="54"/>
      <c r="CG17" s="54"/>
      <c r="CH17" s="54"/>
    </row>
    <row r="18" spans="1:86" ht="102">
      <c r="A18" s="673" t="s">
        <v>338</v>
      </c>
      <c r="B18" s="655" t="s">
        <v>1726</v>
      </c>
      <c r="C18" s="674" t="s">
        <v>1748</v>
      </c>
      <c r="D18" s="655" t="s">
        <v>1694</v>
      </c>
      <c r="E18" s="674" t="s">
        <v>1727</v>
      </c>
      <c r="F18" s="674" t="s">
        <v>412</v>
      </c>
      <c r="G18" s="674">
        <v>2008</v>
      </c>
      <c r="H18" s="675" t="s">
        <v>1728</v>
      </c>
      <c r="BA18" s="137" t="s">
        <v>369</v>
      </c>
      <c r="BB18" s="137" t="s">
        <v>341</v>
      </c>
      <c r="BC18" s="54"/>
      <c r="BD18" s="54" t="s">
        <v>446</v>
      </c>
      <c r="BE18" s="136"/>
      <c r="BF18" s="136"/>
      <c r="BG18" s="54"/>
      <c r="BH18" s="54"/>
      <c r="BI18" s="54"/>
      <c r="BJ18" s="54"/>
      <c r="BK18" s="54"/>
      <c r="BL18" s="54"/>
      <c r="BM18" s="138" t="s">
        <v>493</v>
      </c>
      <c r="BN18" s="54"/>
      <c r="BO18" s="54" t="s">
        <v>682</v>
      </c>
      <c r="BP18" s="54"/>
      <c r="BQ18" s="54"/>
      <c r="BR18" s="54"/>
      <c r="BS18" s="54"/>
      <c r="BT18" s="54"/>
      <c r="BU18" s="49" t="s">
        <v>748</v>
      </c>
      <c r="BV18" s="49"/>
      <c r="BW18" s="49"/>
      <c r="BX18" s="49"/>
      <c r="BY18" s="49"/>
      <c r="BZ18" s="49" t="s">
        <v>742</v>
      </c>
      <c r="CA18" s="49"/>
      <c r="CB18" s="49"/>
      <c r="CC18" s="54"/>
      <c r="CD18" s="54"/>
      <c r="CE18" s="54"/>
      <c r="CF18" s="54"/>
      <c r="CG18" s="54"/>
      <c r="CH18" s="54"/>
    </row>
    <row r="19" spans="1:86" ht="114.75">
      <c r="A19" s="673" t="s">
        <v>338</v>
      </c>
      <c r="B19" s="655" t="s">
        <v>1729</v>
      </c>
      <c r="C19" s="674" t="s">
        <v>1748</v>
      </c>
      <c r="D19" s="655" t="s">
        <v>1694</v>
      </c>
      <c r="E19" s="674" t="s">
        <v>1727</v>
      </c>
      <c r="F19" s="674" t="s">
        <v>412</v>
      </c>
      <c r="G19" s="674">
        <v>2008</v>
      </c>
      <c r="H19" s="675" t="s">
        <v>1730</v>
      </c>
      <c r="BA19" s="137" t="s">
        <v>370</v>
      </c>
      <c r="BB19" s="137" t="s">
        <v>371</v>
      </c>
      <c r="BC19" s="54"/>
      <c r="BD19" s="54" t="s">
        <v>447</v>
      </c>
      <c r="BE19" s="136"/>
      <c r="BF19" s="136"/>
      <c r="BG19" s="54"/>
      <c r="BH19" s="54"/>
      <c r="BI19" s="54"/>
      <c r="BJ19" s="54"/>
      <c r="BK19" s="54"/>
      <c r="BL19" s="54"/>
      <c r="BM19" s="138" t="s">
        <v>494</v>
      </c>
      <c r="BN19" s="54"/>
      <c r="BO19" s="54" t="s">
        <v>683</v>
      </c>
      <c r="BP19" s="54"/>
      <c r="BQ19" s="54"/>
      <c r="BR19" s="54"/>
      <c r="BS19" s="54"/>
      <c r="BT19" s="54"/>
      <c r="BU19" s="49" t="s">
        <v>749</v>
      </c>
      <c r="BV19" s="49"/>
      <c r="BW19" s="49"/>
      <c r="BX19" s="49"/>
      <c r="BY19" s="49"/>
      <c r="BZ19" s="49" t="s">
        <v>741</v>
      </c>
      <c r="CA19" s="49"/>
      <c r="CB19" s="49"/>
      <c r="CC19" s="54"/>
      <c r="CD19" s="54"/>
      <c r="CE19" s="54"/>
      <c r="CF19" s="54"/>
      <c r="CG19" s="54"/>
      <c r="CH19" s="54"/>
    </row>
    <row r="20" spans="1:86" ht="178.5">
      <c r="A20" s="673" t="s">
        <v>338</v>
      </c>
      <c r="B20" s="655" t="s">
        <v>1718</v>
      </c>
      <c r="C20" s="674" t="s">
        <v>1748</v>
      </c>
      <c r="D20" s="655" t="s">
        <v>1694</v>
      </c>
      <c r="E20" s="674" t="s">
        <v>1727</v>
      </c>
      <c r="F20" s="674" t="s">
        <v>412</v>
      </c>
      <c r="G20" s="674">
        <v>2008</v>
      </c>
      <c r="H20" s="675" t="s">
        <v>1731</v>
      </c>
      <c r="BA20" s="137" t="s">
        <v>368</v>
      </c>
      <c r="BB20" s="137" t="s">
        <v>337</v>
      </c>
      <c r="BC20" s="54"/>
      <c r="BD20" s="54" t="s">
        <v>448</v>
      </c>
      <c r="BE20" s="136"/>
      <c r="BF20" s="136"/>
      <c r="BG20" s="54"/>
      <c r="BH20" s="147" t="s">
        <v>762</v>
      </c>
      <c r="BI20" t="s">
        <v>817</v>
      </c>
      <c r="BJ20" s="54"/>
      <c r="BK20" s="54"/>
      <c r="BL20" s="54"/>
      <c r="BM20" s="138" t="s">
        <v>495</v>
      </c>
      <c r="BN20" s="54"/>
      <c r="BO20" s="54" t="s">
        <v>684</v>
      </c>
      <c r="BP20" s="54"/>
      <c r="BQ20" s="54"/>
      <c r="BR20" s="54"/>
      <c r="BS20" s="54"/>
      <c r="BT20" s="54"/>
      <c r="BU20" s="49" t="s">
        <v>750</v>
      </c>
      <c r="BV20" s="49"/>
      <c r="BW20" s="49"/>
      <c r="BX20" s="49"/>
      <c r="BY20" s="49"/>
      <c r="BZ20" s="49" t="s">
        <v>735</v>
      </c>
      <c r="CA20" s="49"/>
      <c r="CB20" s="49"/>
      <c r="CC20" s="54"/>
      <c r="CD20" s="54"/>
      <c r="CE20" s="54"/>
      <c r="CF20" s="54"/>
      <c r="CG20" s="54"/>
      <c r="CH20" s="54"/>
    </row>
    <row r="21" spans="1:86" ht="153">
      <c r="A21" s="673" t="s">
        <v>338</v>
      </c>
      <c r="B21" s="655" t="s">
        <v>1732</v>
      </c>
      <c r="C21" s="674" t="s">
        <v>1748</v>
      </c>
      <c r="D21" s="655" t="s">
        <v>1694</v>
      </c>
      <c r="E21" s="674" t="s">
        <v>1727</v>
      </c>
      <c r="F21" s="674" t="s">
        <v>412</v>
      </c>
      <c r="G21" s="674">
        <v>2008</v>
      </c>
      <c r="H21" s="675" t="s">
        <v>1733</v>
      </c>
      <c r="BA21" s="137" t="s">
        <v>372</v>
      </c>
      <c r="BB21" s="137" t="s">
        <v>373</v>
      </c>
      <c r="BC21" s="54"/>
      <c r="BD21" s="54" t="s">
        <v>120</v>
      </c>
      <c r="BE21" s="136"/>
      <c r="BF21" s="136"/>
      <c r="BG21" s="54"/>
      <c r="BH21" s="54"/>
      <c r="BI21" s="54"/>
      <c r="BJ21" s="54"/>
      <c r="BK21" s="54"/>
      <c r="BL21" s="54"/>
      <c r="BM21" s="138" t="s">
        <v>496</v>
      </c>
      <c r="BN21" s="54"/>
      <c r="BO21" s="54" t="s">
        <v>685</v>
      </c>
      <c r="BP21" s="54"/>
      <c r="BQ21" s="54"/>
      <c r="BR21" s="54"/>
      <c r="BS21" s="54"/>
      <c r="BT21" s="54"/>
      <c r="BU21" s="49" t="s">
        <v>695</v>
      </c>
      <c r="BV21" s="49"/>
      <c r="BW21" s="49"/>
      <c r="BX21" s="49"/>
      <c r="BY21" s="49"/>
      <c r="BZ21" s="49" t="s">
        <v>461</v>
      </c>
      <c r="CA21" s="49"/>
      <c r="CB21" s="49"/>
      <c r="CC21" s="54"/>
      <c r="CD21" s="54"/>
      <c r="CE21" s="54"/>
      <c r="CF21" s="54"/>
      <c r="CG21" s="54"/>
      <c r="CH21" s="54"/>
    </row>
    <row r="22" spans="1:86" ht="204">
      <c r="A22" s="673" t="s">
        <v>338</v>
      </c>
      <c r="B22" s="655" t="s">
        <v>1715</v>
      </c>
      <c r="C22" s="674" t="s">
        <v>1748</v>
      </c>
      <c r="D22" s="655" t="s">
        <v>1694</v>
      </c>
      <c r="E22" s="674" t="s">
        <v>1727</v>
      </c>
      <c r="F22" s="674" t="s">
        <v>412</v>
      </c>
      <c r="G22" s="674">
        <v>2008</v>
      </c>
      <c r="H22" s="675" t="s">
        <v>1734</v>
      </c>
      <c r="BA22" s="137" t="s">
        <v>374</v>
      </c>
      <c r="BB22" s="137" t="s">
        <v>340</v>
      </c>
      <c r="BC22" s="54"/>
      <c r="BD22" s="54" t="s">
        <v>449</v>
      </c>
      <c r="BE22" s="136"/>
      <c r="BF22" s="136"/>
      <c r="BG22" s="54"/>
      <c r="BH22" s="54"/>
      <c r="BI22" s="54"/>
      <c r="BJ22" s="54"/>
      <c r="BK22" s="54"/>
      <c r="BL22" s="54"/>
      <c r="BM22" s="138" t="s">
        <v>497</v>
      </c>
      <c r="BN22" s="54"/>
      <c r="BO22" s="54" t="s">
        <v>686</v>
      </c>
      <c r="BP22" s="54"/>
      <c r="BQ22" s="54"/>
      <c r="BR22" s="54"/>
      <c r="BS22" s="54"/>
      <c r="BT22" s="54"/>
      <c r="BU22" s="49" t="s">
        <v>696</v>
      </c>
      <c r="BV22" s="49"/>
      <c r="BW22" s="49"/>
      <c r="BX22" s="49"/>
      <c r="BY22" s="49"/>
      <c r="BZ22" s="49" t="s">
        <v>736</v>
      </c>
      <c r="CA22" s="49"/>
      <c r="CB22" s="49"/>
      <c r="CC22" s="54"/>
      <c r="CD22" s="54"/>
      <c r="CE22" s="54"/>
      <c r="CF22" s="54"/>
      <c r="CG22" s="54"/>
      <c r="CH22" s="54"/>
    </row>
    <row r="23" spans="1:86" ht="153">
      <c r="A23" s="673" t="s">
        <v>338</v>
      </c>
      <c r="B23" s="655" t="s">
        <v>1699</v>
      </c>
      <c r="C23" s="674" t="s">
        <v>1748</v>
      </c>
      <c r="D23" s="655" t="s">
        <v>1694</v>
      </c>
      <c r="E23" s="674" t="s">
        <v>1727</v>
      </c>
      <c r="F23" s="674" t="s">
        <v>412</v>
      </c>
      <c r="G23" s="674">
        <v>2008</v>
      </c>
      <c r="H23" s="675" t="s">
        <v>1700</v>
      </c>
      <c r="BA23" s="137" t="s">
        <v>375</v>
      </c>
      <c r="BB23" s="137" t="s">
        <v>376</v>
      </c>
      <c r="BC23" s="54"/>
      <c r="BD23" s="54"/>
      <c r="BE23" s="136"/>
      <c r="BF23" s="136"/>
      <c r="BG23" s="54"/>
      <c r="BH23" s="54"/>
      <c r="BI23" s="54"/>
      <c r="BJ23" s="54"/>
      <c r="BK23" s="54"/>
      <c r="BL23" s="54"/>
      <c r="BM23" s="138" t="s">
        <v>498</v>
      </c>
      <c r="BN23" s="54"/>
      <c r="BO23" s="54" t="s">
        <v>674</v>
      </c>
      <c r="BP23" s="54"/>
      <c r="BQ23" s="54"/>
      <c r="BR23" s="54"/>
      <c r="BS23" s="54"/>
      <c r="BT23" s="54"/>
      <c r="BU23" s="49" t="s">
        <v>697</v>
      </c>
      <c r="BV23" s="49"/>
      <c r="BW23" s="49"/>
      <c r="BX23" s="49"/>
      <c r="BY23" s="49"/>
      <c r="BZ23" s="54"/>
      <c r="CA23" s="49"/>
      <c r="CB23" s="49"/>
      <c r="CC23" s="54"/>
      <c r="CD23" s="54"/>
      <c r="CE23" s="54"/>
      <c r="CF23" s="54"/>
      <c r="CG23" s="54"/>
      <c r="CH23" s="54"/>
    </row>
    <row r="24" spans="1:86" ht="140.25">
      <c r="A24" s="673" t="s">
        <v>338</v>
      </c>
      <c r="B24" s="655" t="s">
        <v>1735</v>
      </c>
      <c r="C24" s="674" t="s">
        <v>1748</v>
      </c>
      <c r="D24" s="655" t="s">
        <v>1694</v>
      </c>
      <c r="E24" s="674" t="s">
        <v>1064</v>
      </c>
      <c r="F24" s="674" t="s">
        <v>412</v>
      </c>
      <c r="G24" s="674">
        <v>2008</v>
      </c>
      <c r="H24" s="675" t="s">
        <v>1736</v>
      </c>
      <c r="BA24" s="137" t="s">
        <v>377</v>
      </c>
      <c r="BB24" s="137" t="s">
        <v>378</v>
      </c>
      <c r="BC24" s="54"/>
      <c r="BD24" s="54"/>
      <c r="BE24" s="136"/>
      <c r="BF24" s="136"/>
      <c r="BG24" s="54"/>
      <c r="BH24" s="54"/>
      <c r="BI24" s="54"/>
      <c r="BJ24" s="54"/>
      <c r="BK24" s="54"/>
      <c r="BL24" s="54"/>
      <c r="BM24" s="138" t="s">
        <v>499</v>
      </c>
      <c r="BN24" s="54"/>
      <c r="BO24" s="54" t="s">
        <v>687</v>
      </c>
      <c r="BP24" s="54"/>
      <c r="BQ24" s="54"/>
      <c r="BR24" s="54"/>
      <c r="BS24" s="54"/>
      <c r="BT24" s="54"/>
      <c r="BU24" s="49" t="s">
        <v>698</v>
      </c>
      <c r="BV24" s="49"/>
      <c r="BW24" s="49"/>
      <c r="BX24" s="49"/>
      <c r="BY24" s="49"/>
      <c r="BZ24" s="49"/>
      <c r="CA24" s="49"/>
      <c r="CB24" s="49"/>
      <c r="CC24" s="54"/>
      <c r="CD24" s="54"/>
      <c r="CE24" s="54"/>
      <c r="CF24" s="54"/>
      <c r="CG24" s="54"/>
      <c r="CH24" s="54"/>
    </row>
    <row r="25" spans="1:86" ht="38.25">
      <c r="A25" s="673" t="s">
        <v>338</v>
      </c>
      <c r="B25" s="655" t="s">
        <v>1737</v>
      </c>
      <c r="C25" s="674" t="s">
        <v>411</v>
      </c>
      <c r="D25" s="655" t="s">
        <v>1738</v>
      </c>
      <c r="E25" s="674" t="s">
        <v>66</v>
      </c>
      <c r="F25" s="674" t="s">
        <v>412</v>
      </c>
      <c r="G25" s="674">
        <v>2008</v>
      </c>
      <c r="H25" s="655" t="s">
        <v>1739</v>
      </c>
      <c r="BA25" s="137" t="s">
        <v>379</v>
      </c>
      <c r="BB25" s="137" t="s">
        <v>380</v>
      </c>
      <c r="BC25" s="54"/>
      <c r="BD25" s="134" t="s">
        <v>441</v>
      </c>
      <c r="BE25" s="136"/>
      <c r="BF25" s="136"/>
      <c r="BG25" s="54"/>
      <c r="BH25" s="134" t="s">
        <v>480</v>
      </c>
      <c r="BI25" s="54"/>
      <c r="BJ25" s="54"/>
      <c r="BK25" s="54"/>
      <c r="BL25" s="54"/>
      <c r="BM25" s="138" t="s">
        <v>500</v>
      </c>
      <c r="BN25" s="54"/>
      <c r="BO25" s="54" t="s">
        <v>675</v>
      </c>
      <c r="BP25" s="54"/>
      <c r="BQ25" s="54"/>
      <c r="BR25" s="54"/>
      <c r="BS25" s="54"/>
      <c r="BT25" s="54"/>
      <c r="BU25" s="49" t="s">
        <v>719</v>
      </c>
      <c r="BV25" s="49"/>
      <c r="BW25" s="49"/>
      <c r="BX25" s="49"/>
      <c r="BY25" s="49"/>
      <c r="BZ25" s="49" t="s">
        <v>744</v>
      </c>
      <c r="CA25" s="49"/>
      <c r="CB25" s="49"/>
      <c r="CC25" s="54"/>
      <c r="CD25" s="46" t="s">
        <v>220</v>
      </c>
      <c r="CE25" s="47"/>
      <c r="CF25" s="46" t="s">
        <v>221</v>
      </c>
      <c r="CG25" s="73"/>
      <c r="CH25" s="73"/>
    </row>
    <row r="26" spans="1:86" ht="89.25">
      <c r="A26" s="673" t="s">
        <v>338</v>
      </c>
      <c r="B26" s="655" t="s">
        <v>107</v>
      </c>
      <c r="C26" s="674" t="s">
        <v>411</v>
      </c>
      <c r="D26" s="655" t="s">
        <v>107</v>
      </c>
      <c r="E26" s="674" t="s">
        <v>1740</v>
      </c>
      <c r="F26" s="674" t="s">
        <v>412</v>
      </c>
      <c r="G26" s="674">
        <v>2008</v>
      </c>
      <c r="H26" s="675" t="s">
        <v>1741</v>
      </c>
      <c r="BA26" s="137" t="s">
        <v>381</v>
      </c>
      <c r="BB26" s="137" t="s">
        <v>382</v>
      </c>
      <c r="BC26" s="54"/>
      <c r="BD26" s="54" t="s">
        <v>450</v>
      </c>
      <c r="BE26" s="136"/>
      <c r="BF26" s="136"/>
      <c r="BG26" s="54"/>
      <c r="BH26" s="54" t="s">
        <v>479</v>
      </c>
      <c r="BI26" s="54"/>
      <c r="BJ26" s="54"/>
      <c r="BK26" s="54"/>
      <c r="BL26" s="54"/>
      <c r="BM26" s="138" t="s">
        <v>501</v>
      </c>
      <c r="BN26" s="54"/>
      <c r="BO26" s="54"/>
      <c r="BP26" s="54"/>
      <c r="BQ26" s="54"/>
      <c r="BR26" s="54"/>
      <c r="BS26" s="54"/>
      <c r="BT26" s="54"/>
      <c r="BU26" s="49" t="s">
        <v>699</v>
      </c>
      <c r="BV26" s="49"/>
      <c r="BW26" s="49"/>
      <c r="BX26" s="49"/>
      <c r="BY26" s="49"/>
      <c r="BZ26" s="49" t="s">
        <v>181</v>
      </c>
      <c r="CA26" s="49"/>
      <c r="CB26" s="49"/>
      <c r="CC26" s="54"/>
      <c r="CD26" s="47" t="s">
        <v>222</v>
      </c>
      <c r="CE26" s="47"/>
      <c r="CF26" s="47" t="s">
        <v>223</v>
      </c>
      <c r="CG26" s="73"/>
      <c r="CH26" s="73"/>
    </row>
    <row r="27" spans="1:86" ht="293.25">
      <c r="A27" s="673" t="s">
        <v>338</v>
      </c>
      <c r="B27" s="655" t="s">
        <v>1742</v>
      </c>
      <c r="C27" s="674" t="s">
        <v>1749</v>
      </c>
      <c r="D27" s="675" t="s">
        <v>1743</v>
      </c>
      <c r="E27" s="674" t="s">
        <v>1744</v>
      </c>
      <c r="F27" s="674" t="s">
        <v>412</v>
      </c>
      <c r="G27" s="674">
        <v>2008</v>
      </c>
      <c r="H27" s="675" t="s">
        <v>1745</v>
      </c>
      <c r="BA27" s="137" t="s">
        <v>383</v>
      </c>
      <c r="BB27" s="137" t="s">
        <v>384</v>
      </c>
      <c r="BC27" s="54"/>
      <c r="BD27" s="54" t="s">
        <v>451</v>
      </c>
      <c r="BE27" s="136"/>
      <c r="BF27" s="136"/>
      <c r="BG27" s="54"/>
      <c r="BH27" s="54" t="s">
        <v>282</v>
      </c>
      <c r="BI27" s="54"/>
      <c r="BJ27" s="54"/>
      <c r="BK27" s="54"/>
      <c r="BL27" s="54"/>
      <c r="BM27" s="138" t="s">
        <v>502</v>
      </c>
      <c r="BN27" s="54"/>
      <c r="BO27" s="54"/>
      <c r="BP27" s="54"/>
      <c r="BQ27" s="54"/>
      <c r="BR27" s="54"/>
      <c r="BS27" s="54"/>
      <c r="BT27" s="54"/>
      <c r="BU27" s="49" t="s">
        <v>700</v>
      </c>
      <c r="BV27" s="49"/>
      <c r="BW27" s="49"/>
      <c r="BX27" s="49"/>
      <c r="BY27" s="49"/>
      <c r="BZ27" s="49" t="s">
        <v>738</v>
      </c>
      <c r="CA27" s="49"/>
      <c r="CB27" s="49"/>
      <c r="CC27" s="54"/>
      <c r="CD27" s="47" t="s">
        <v>224</v>
      </c>
      <c r="CE27" s="47"/>
      <c r="CF27" s="47" t="s">
        <v>225</v>
      </c>
      <c r="CG27" s="73"/>
      <c r="CH27" s="73"/>
    </row>
    <row r="28" spans="1:86" ht="153">
      <c r="A28" s="673" t="s">
        <v>338</v>
      </c>
      <c r="B28" s="655" t="s">
        <v>1746</v>
      </c>
      <c r="C28" s="674" t="s">
        <v>1750</v>
      </c>
      <c r="D28" s="655" t="s">
        <v>735</v>
      </c>
      <c r="E28" s="674" t="s">
        <v>1744</v>
      </c>
      <c r="F28" s="674" t="s">
        <v>412</v>
      </c>
      <c r="G28" s="674">
        <v>2008</v>
      </c>
      <c r="H28" s="675" t="s">
        <v>1747</v>
      </c>
      <c r="BA28" s="137" t="s">
        <v>386</v>
      </c>
      <c r="BB28" s="137" t="s">
        <v>4</v>
      </c>
      <c r="BC28" s="54"/>
      <c r="BD28" s="54" t="s">
        <v>56</v>
      </c>
      <c r="BE28" s="136"/>
      <c r="BF28" s="136"/>
      <c r="BG28" s="54"/>
      <c r="BH28" s="54" t="s">
        <v>478</v>
      </c>
      <c r="BI28" s="54"/>
      <c r="BJ28" s="54"/>
      <c r="BK28" s="54"/>
      <c r="BL28" s="54"/>
      <c r="BM28" s="138" t="s">
        <v>503</v>
      </c>
      <c r="BN28" s="54"/>
      <c r="BO28" s="54"/>
      <c r="BP28" s="54"/>
      <c r="BQ28" s="54"/>
      <c r="BR28" s="54"/>
      <c r="BS28" s="54"/>
      <c r="BT28" s="54"/>
      <c r="BU28" s="49" t="s">
        <v>701</v>
      </c>
      <c r="BV28" s="49"/>
      <c r="BW28" s="49"/>
      <c r="BX28" s="49"/>
      <c r="BY28" s="49"/>
      <c r="BZ28" s="49" t="s">
        <v>56</v>
      </c>
      <c r="CA28" s="49"/>
      <c r="CB28" s="49"/>
      <c r="CC28" s="54"/>
      <c r="CD28" s="47" t="s">
        <v>226</v>
      </c>
      <c r="CE28" s="47"/>
      <c r="CF28" s="47" t="s">
        <v>227</v>
      </c>
      <c r="CG28" s="73"/>
      <c r="CH28" s="73"/>
    </row>
    <row r="29" spans="1:86">
      <c r="BA29" s="54"/>
      <c r="BB29" s="54"/>
      <c r="BC29" s="54"/>
      <c r="BD29" s="54" t="s">
        <v>452</v>
      </c>
      <c r="BE29" s="54"/>
      <c r="BF29" s="54"/>
      <c r="BG29" s="54"/>
      <c r="BH29" s="54" t="s">
        <v>476</v>
      </c>
      <c r="BI29" s="54"/>
      <c r="BJ29" s="54"/>
      <c r="BK29" s="54"/>
      <c r="BL29" s="54"/>
      <c r="BM29" s="138" t="s">
        <v>504</v>
      </c>
      <c r="BN29" s="54"/>
      <c r="BO29" s="54"/>
      <c r="BP29" s="54"/>
      <c r="BQ29" s="54"/>
      <c r="BR29" s="54"/>
      <c r="BS29" s="54"/>
      <c r="BT29" s="54"/>
      <c r="BU29" s="49" t="s">
        <v>702</v>
      </c>
      <c r="BV29" s="49"/>
      <c r="BW29" s="49"/>
      <c r="BX29" s="49"/>
      <c r="BY29" s="49"/>
      <c r="BZ29" s="49" t="s">
        <v>746</v>
      </c>
      <c r="CA29" s="49"/>
      <c r="CB29" s="49"/>
      <c r="CC29" s="54"/>
      <c r="CD29" s="47" t="s">
        <v>228</v>
      </c>
      <c r="CE29" s="47"/>
      <c r="CF29" s="47" t="s">
        <v>229</v>
      </c>
      <c r="CG29" s="73"/>
      <c r="CH29" s="73"/>
    </row>
    <row r="30" spans="1:86">
      <c r="BA30" s="54"/>
      <c r="BB30" s="54"/>
      <c r="BC30" s="54"/>
      <c r="BD30" s="54" t="s">
        <v>453</v>
      </c>
      <c r="BE30" s="54"/>
      <c r="BF30" s="54"/>
      <c r="BG30" s="54"/>
      <c r="BH30" s="54" t="s">
        <v>477</v>
      </c>
      <c r="BI30" s="54"/>
      <c r="BJ30" s="54"/>
      <c r="BK30" s="54"/>
      <c r="BL30" s="54"/>
      <c r="BM30" s="138" t="s">
        <v>505</v>
      </c>
      <c r="BN30" s="54"/>
      <c r="BO30" s="54"/>
      <c r="BP30" s="54"/>
      <c r="BQ30" s="54"/>
      <c r="BR30" s="54"/>
      <c r="BS30" s="54"/>
      <c r="BT30" s="54"/>
      <c r="BU30" s="49" t="s">
        <v>703</v>
      </c>
      <c r="BV30" s="49"/>
      <c r="BW30" s="49"/>
      <c r="BX30" s="49"/>
      <c r="BY30" s="49"/>
      <c r="BZ30" s="49" t="s">
        <v>737</v>
      </c>
      <c r="CA30" s="49"/>
      <c r="CB30" s="49"/>
      <c r="CC30" s="54"/>
      <c r="CD30" s="47" t="s">
        <v>230</v>
      </c>
      <c r="CE30" s="47"/>
      <c r="CF30" s="47" t="s">
        <v>216</v>
      </c>
      <c r="CG30" s="73"/>
      <c r="CH30" s="73"/>
    </row>
    <row r="31" spans="1:86">
      <c r="BA31" s="134" t="s">
        <v>432</v>
      </c>
      <c r="BB31" s="54"/>
      <c r="BC31" s="54"/>
      <c r="BD31" s="54" t="s">
        <v>183</v>
      </c>
      <c r="BE31" s="54"/>
      <c r="BF31" s="54"/>
      <c r="BG31" s="54"/>
      <c r="BH31" s="54" t="s">
        <v>283</v>
      </c>
      <c r="BI31" s="54"/>
      <c r="BJ31" s="54"/>
      <c r="BK31" s="54"/>
      <c r="BL31" s="54"/>
      <c r="BM31" s="138" t="s">
        <v>506</v>
      </c>
      <c r="BN31" s="54"/>
      <c r="BO31" s="54"/>
      <c r="BP31" s="54"/>
      <c r="BQ31" s="54"/>
      <c r="BR31" s="54"/>
      <c r="BS31" s="54"/>
      <c r="BT31" s="54"/>
      <c r="BU31" s="49" t="s">
        <v>720</v>
      </c>
      <c r="BV31" s="49"/>
      <c r="BW31" s="49"/>
      <c r="BX31" s="49"/>
      <c r="BY31" s="49"/>
      <c r="BZ31" s="49" t="s">
        <v>183</v>
      </c>
      <c r="CA31" s="49"/>
      <c r="CB31" s="49"/>
      <c r="CC31" s="54"/>
      <c r="CD31" s="47" t="s">
        <v>231</v>
      </c>
      <c r="CE31" s="47"/>
      <c r="CF31" s="47" t="s">
        <v>214</v>
      </c>
      <c r="CG31" s="73"/>
      <c r="CH31" s="73"/>
    </row>
    <row r="32" spans="1:86">
      <c r="BA32" s="54" t="s">
        <v>18</v>
      </c>
      <c r="BB32" s="54"/>
      <c r="BC32" s="54"/>
      <c r="BD32" s="54" t="s">
        <v>444</v>
      </c>
      <c r="BE32" s="54"/>
      <c r="BF32" s="54"/>
      <c r="BG32" s="54"/>
      <c r="BH32" s="54"/>
      <c r="BI32" s="54"/>
      <c r="BJ32" s="54"/>
      <c r="BK32" s="54"/>
      <c r="BL32" s="54"/>
      <c r="BM32" s="138" t="s">
        <v>507</v>
      </c>
      <c r="BN32" s="54"/>
      <c r="BO32" s="54"/>
      <c r="BP32" s="54"/>
      <c r="BQ32" s="54"/>
      <c r="BR32" s="54"/>
      <c r="BS32" s="54"/>
      <c r="BT32" s="54"/>
      <c r="BU32" s="49" t="s">
        <v>704</v>
      </c>
      <c r="BV32" s="49"/>
      <c r="BW32" s="49"/>
      <c r="BX32" s="49"/>
      <c r="BY32" s="49"/>
      <c r="BZ32" s="49" t="s">
        <v>745</v>
      </c>
      <c r="CA32" s="49"/>
      <c r="CB32" s="49"/>
      <c r="CC32" s="54"/>
      <c r="CD32" s="47" t="s">
        <v>232</v>
      </c>
      <c r="CE32" s="47"/>
      <c r="CF32" s="47" t="s">
        <v>233</v>
      </c>
      <c r="CG32" s="73"/>
      <c r="CH32" s="73"/>
    </row>
    <row r="33" spans="53:86">
      <c r="BA33" s="54" t="s">
        <v>20</v>
      </c>
      <c r="BB33" s="54"/>
      <c r="BC33" s="54"/>
      <c r="BD33" s="54" t="s">
        <v>454</v>
      </c>
      <c r="BE33" s="54"/>
      <c r="BF33" s="54"/>
      <c r="BG33" s="54"/>
      <c r="BH33" s="54"/>
      <c r="BI33" s="54"/>
      <c r="BJ33" s="54"/>
      <c r="BK33" s="54"/>
      <c r="BL33" s="54"/>
      <c r="BM33" s="138" t="s">
        <v>508</v>
      </c>
      <c r="BN33" s="54"/>
      <c r="BO33" s="54"/>
      <c r="BP33" s="54"/>
      <c r="BQ33" s="54"/>
      <c r="BR33" s="54"/>
      <c r="BS33" s="54"/>
      <c r="BT33" s="54"/>
      <c r="BU33" s="49" t="s">
        <v>721</v>
      </c>
      <c r="BV33" s="49"/>
      <c r="BW33" s="49"/>
      <c r="BX33" s="49"/>
      <c r="BY33" s="49"/>
      <c r="BZ33" s="49" t="s">
        <v>194</v>
      </c>
      <c r="CA33" s="49"/>
      <c r="CB33" s="49"/>
      <c r="CC33" s="54"/>
      <c r="CD33" s="47" t="s">
        <v>234</v>
      </c>
      <c r="CE33" s="47"/>
      <c r="CF33" s="47" t="s">
        <v>215</v>
      </c>
      <c r="CG33" s="73"/>
      <c r="CH33" s="73"/>
    </row>
    <row r="34" spans="53:86">
      <c r="BA34" s="54" t="s">
        <v>22</v>
      </c>
      <c r="BB34" s="54"/>
      <c r="BC34" s="54"/>
      <c r="BD34" s="54" t="s">
        <v>455</v>
      </c>
      <c r="BE34" s="54"/>
      <c r="BF34" s="54"/>
      <c r="BG34" s="54"/>
      <c r="BH34" s="134" t="s">
        <v>650</v>
      </c>
      <c r="BI34" s="54"/>
      <c r="BJ34" s="54"/>
      <c r="BK34" s="54"/>
      <c r="BL34" s="54"/>
      <c r="BM34" s="138" t="s">
        <v>509</v>
      </c>
      <c r="BN34" s="54"/>
      <c r="BO34" s="54"/>
      <c r="BP34" s="54"/>
      <c r="BQ34" s="54"/>
      <c r="BR34" s="54"/>
      <c r="BS34" s="54"/>
      <c r="BT34" s="54"/>
      <c r="BU34" s="49" t="s">
        <v>705</v>
      </c>
      <c r="BV34" s="49"/>
      <c r="BW34" s="49"/>
      <c r="BX34" s="49"/>
      <c r="BY34" s="49"/>
      <c r="BZ34" s="49" t="s">
        <v>730</v>
      </c>
      <c r="CA34" s="49"/>
      <c r="CB34" s="49"/>
      <c r="CC34" s="54"/>
      <c r="CD34" s="47" t="s">
        <v>235</v>
      </c>
      <c r="CE34" s="47"/>
      <c r="CF34" s="47"/>
      <c r="CG34" s="73"/>
      <c r="CH34" s="73"/>
    </row>
    <row r="35" spans="53:86">
      <c r="BA35" s="54" t="s">
        <v>24</v>
      </c>
      <c r="BB35" s="54"/>
      <c r="BC35" s="54"/>
      <c r="BD35" s="49" t="s">
        <v>457</v>
      </c>
      <c r="BE35" s="54"/>
      <c r="BF35" s="54"/>
      <c r="BG35" s="54"/>
      <c r="BH35" s="54" t="s">
        <v>757</v>
      </c>
      <c r="BI35" s="54"/>
      <c r="BJ35" s="54"/>
      <c r="BK35" s="54"/>
      <c r="BL35" s="54"/>
      <c r="BM35" s="138" t="s">
        <v>510</v>
      </c>
      <c r="BN35" s="54"/>
      <c r="BO35" s="54"/>
      <c r="BP35" s="54"/>
      <c r="BQ35" s="54"/>
      <c r="BR35" s="54"/>
      <c r="BS35" s="54"/>
      <c r="BT35" s="54"/>
      <c r="BU35" s="49" t="s">
        <v>722</v>
      </c>
      <c r="BV35" s="49"/>
      <c r="BW35" s="49"/>
      <c r="BX35" s="49"/>
      <c r="BY35" s="49"/>
      <c r="BZ35" s="49" t="s">
        <v>740</v>
      </c>
      <c r="CA35" s="49"/>
      <c r="CB35" s="49"/>
      <c r="CC35" s="54"/>
      <c r="CD35" s="47" t="s">
        <v>236</v>
      </c>
      <c r="CE35" s="47"/>
      <c r="CF35" s="47"/>
      <c r="CG35" s="73"/>
      <c r="CH35" s="73"/>
    </row>
    <row r="36" spans="53:86">
      <c r="BA36" s="54" t="s">
        <v>421</v>
      </c>
      <c r="BB36" s="54"/>
      <c r="BC36" s="54"/>
      <c r="BD36" s="49" t="s">
        <v>456</v>
      </c>
      <c r="BE36" s="54"/>
      <c r="BF36" s="54"/>
      <c r="BG36" s="54"/>
      <c r="BH36" s="54" t="s">
        <v>651</v>
      </c>
      <c r="BI36" s="54"/>
      <c r="BJ36" s="54"/>
      <c r="BK36" s="54"/>
      <c r="BL36" s="54"/>
      <c r="BM36" s="138" t="s">
        <v>511</v>
      </c>
      <c r="BN36" s="54"/>
      <c r="BO36" s="54"/>
      <c r="BP36" s="54"/>
      <c r="BQ36" s="54"/>
      <c r="BR36" s="54"/>
      <c r="BS36" s="54"/>
      <c r="BT36" s="54"/>
      <c r="BU36" s="49" t="s">
        <v>706</v>
      </c>
      <c r="BV36" s="49"/>
      <c r="BW36" s="49"/>
      <c r="BX36" s="49"/>
      <c r="BY36" s="49"/>
      <c r="BZ36" s="49" t="s">
        <v>731</v>
      </c>
      <c r="CA36" s="49"/>
      <c r="CB36" s="49"/>
      <c r="CC36" s="54"/>
      <c r="CD36" s="47" t="s">
        <v>237</v>
      </c>
      <c r="CE36" s="47"/>
      <c r="CF36" s="47"/>
      <c r="CG36" s="73"/>
      <c r="CH36" s="73"/>
    </row>
    <row r="37" spans="53:86">
      <c r="BA37" s="54"/>
      <c r="BB37" s="54"/>
      <c r="BC37" s="54"/>
      <c r="BD37" s="49" t="s">
        <v>458</v>
      </c>
      <c r="BE37" s="54"/>
      <c r="BF37" s="54"/>
      <c r="BG37" s="54"/>
      <c r="BH37" s="54" t="s">
        <v>652</v>
      </c>
      <c r="BI37" s="54"/>
      <c r="BJ37" s="54"/>
      <c r="BK37" s="54"/>
      <c r="BL37" s="54"/>
      <c r="BM37" s="138" t="s">
        <v>512</v>
      </c>
      <c r="BN37" s="54"/>
      <c r="BO37" s="54"/>
      <c r="BP37" s="54"/>
      <c r="BQ37" s="54"/>
      <c r="BR37" s="54"/>
      <c r="BS37" s="54"/>
      <c r="BT37" s="54"/>
      <c r="BU37" s="49" t="s">
        <v>723</v>
      </c>
      <c r="BV37" s="49"/>
      <c r="BW37" s="49"/>
      <c r="BX37" s="49"/>
      <c r="BY37" s="49"/>
      <c r="BZ37" s="49" t="s">
        <v>732</v>
      </c>
      <c r="CA37" s="49"/>
      <c r="CB37" s="49"/>
      <c r="CC37" s="54"/>
      <c r="CD37" s="47" t="s">
        <v>238</v>
      </c>
      <c r="CE37" s="47"/>
      <c r="CF37" s="47"/>
      <c r="CG37" s="73"/>
      <c r="CH37" s="73"/>
    </row>
    <row r="38" spans="53:86">
      <c r="BA38" s="54"/>
      <c r="BB38" s="54"/>
      <c r="BC38" s="54"/>
      <c r="BD38" s="49" t="s">
        <v>459</v>
      </c>
      <c r="BE38" s="54"/>
      <c r="BF38" s="54"/>
      <c r="BG38" s="54"/>
      <c r="BH38" s="54" t="s">
        <v>653</v>
      </c>
      <c r="BI38" s="54"/>
      <c r="BJ38" s="54"/>
      <c r="BK38" s="54"/>
      <c r="BL38" s="54"/>
      <c r="BM38" s="138" t="s">
        <v>513</v>
      </c>
      <c r="BN38" s="54"/>
      <c r="BO38" s="54"/>
      <c r="BP38" s="54"/>
      <c r="BQ38" s="54"/>
      <c r="BR38" s="54"/>
      <c r="BS38" s="54"/>
      <c r="BT38" s="54"/>
      <c r="BU38" s="49" t="s">
        <v>724</v>
      </c>
      <c r="BV38" s="49"/>
      <c r="BW38" s="49"/>
      <c r="BX38" s="49"/>
      <c r="BY38" s="49"/>
      <c r="BZ38" s="49" t="s">
        <v>743</v>
      </c>
      <c r="CA38" s="49"/>
      <c r="CB38" s="49"/>
      <c r="CC38" s="54"/>
      <c r="CD38" s="47" t="s">
        <v>239</v>
      </c>
      <c r="CE38" s="47"/>
      <c r="CF38" s="47"/>
      <c r="CG38" s="73"/>
      <c r="CH38" s="73"/>
    </row>
    <row r="39" spans="53:86">
      <c r="BA39" s="54" t="s">
        <v>433</v>
      </c>
      <c r="BB39" s="54"/>
      <c r="BC39" s="54"/>
      <c r="BD39" s="49" t="s">
        <v>460</v>
      </c>
      <c r="BE39" s="54"/>
      <c r="BF39" s="54"/>
      <c r="BG39" s="54"/>
      <c r="BH39" s="54" t="s">
        <v>654</v>
      </c>
      <c r="BI39" s="54"/>
      <c r="BJ39" s="54"/>
      <c r="BK39" s="54"/>
      <c r="BL39" s="54"/>
      <c r="BM39" s="138" t="s">
        <v>514</v>
      </c>
      <c r="BN39" s="54"/>
      <c r="BO39" s="54"/>
      <c r="BP39" s="54"/>
      <c r="BQ39" s="54"/>
      <c r="BR39" s="54"/>
      <c r="BS39" s="54"/>
      <c r="BT39" s="54"/>
      <c r="BU39" s="49" t="s">
        <v>725</v>
      </c>
      <c r="BV39" s="49"/>
      <c r="BW39" s="49"/>
      <c r="BX39" s="49"/>
      <c r="BY39" s="49"/>
      <c r="BZ39" s="49" t="s">
        <v>733</v>
      </c>
      <c r="CA39" s="49"/>
      <c r="CB39" s="49"/>
      <c r="CC39" s="54"/>
      <c r="CD39" s="54"/>
      <c r="CE39" s="54"/>
      <c r="CF39" s="54"/>
      <c r="CG39" s="54"/>
      <c r="CH39" s="54"/>
    </row>
    <row r="40" spans="53:86">
      <c r="BA40" s="54" t="s">
        <v>40</v>
      </c>
      <c r="BB40" s="54"/>
      <c r="BC40" s="54"/>
      <c r="BD40" s="49" t="s">
        <v>461</v>
      </c>
      <c r="BE40" s="54"/>
      <c r="BF40" s="54"/>
      <c r="BG40" s="54"/>
      <c r="BH40" s="54" t="s">
        <v>655</v>
      </c>
      <c r="BI40" s="54"/>
      <c r="BJ40" s="54"/>
      <c r="BK40" s="54"/>
      <c r="BL40" s="54"/>
      <c r="BM40" s="138" t="s">
        <v>515</v>
      </c>
      <c r="BN40" s="54"/>
      <c r="BO40" s="54"/>
      <c r="BP40" s="54"/>
      <c r="BQ40" s="54"/>
      <c r="BR40" s="54"/>
      <c r="BS40" s="54"/>
      <c r="BT40" s="54"/>
      <c r="BU40" s="49" t="s">
        <v>707</v>
      </c>
      <c r="BV40" s="49"/>
      <c r="BW40" s="49"/>
      <c r="BX40" s="49"/>
      <c r="BY40" s="49"/>
      <c r="BZ40" s="49" t="s">
        <v>735</v>
      </c>
      <c r="CA40" s="49"/>
      <c r="CB40" s="49"/>
      <c r="CC40" s="54"/>
      <c r="CD40" s="54"/>
      <c r="CE40" s="54"/>
      <c r="CF40" s="54"/>
      <c r="CG40" s="54"/>
      <c r="CH40" s="54"/>
    </row>
    <row r="41" spans="53:86">
      <c r="BA41" s="54" t="s">
        <v>24</v>
      </c>
      <c r="BB41" s="54"/>
      <c r="BC41" s="54"/>
      <c r="BD41" s="49" t="s">
        <v>462</v>
      </c>
      <c r="BE41" s="54"/>
      <c r="BF41" s="54"/>
      <c r="BG41" s="54"/>
      <c r="BH41" s="54" t="s">
        <v>656</v>
      </c>
      <c r="BI41" s="54"/>
      <c r="BJ41" s="54"/>
      <c r="BK41" s="54"/>
      <c r="BL41" s="54"/>
      <c r="BM41" s="138" t="s">
        <v>516</v>
      </c>
      <c r="BN41" s="54"/>
      <c r="BO41" s="54"/>
      <c r="BP41" s="54"/>
      <c r="BQ41" s="54"/>
      <c r="BR41" s="54"/>
      <c r="BS41" s="54"/>
      <c r="BT41" s="54"/>
      <c r="BU41" s="49" t="s">
        <v>708</v>
      </c>
      <c r="BV41" s="49"/>
      <c r="BW41" s="49"/>
      <c r="BX41" s="49"/>
      <c r="BY41" s="49"/>
      <c r="BZ41" s="49" t="s">
        <v>461</v>
      </c>
      <c r="CA41" s="49"/>
      <c r="CB41" s="49"/>
      <c r="CC41" s="54"/>
      <c r="CD41" s="54"/>
      <c r="CE41" s="54"/>
      <c r="CF41" s="54"/>
      <c r="CG41" s="54"/>
      <c r="CH41" s="54"/>
    </row>
    <row r="42" spans="53:86">
      <c r="BA42" s="54" t="s">
        <v>421</v>
      </c>
      <c r="BB42" s="54"/>
      <c r="BC42" s="54"/>
      <c r="BD42" s="49" t="s">
        <v>463</v>
      </c>
      <c r="BE42" s="54"/>
      <c r="BF42" s="54"/>
      <c r="BG42" s="54"/>
      <c r="BH42" s="54" t="s">
        <v>657</v>
      </c>
      <c r="BI42" s="54"/>
      <c r="BJ42" s="54"/>
      <c r="BK42" s="54"/>
      <c r="BL42" s="54"/>
      <c r="BM42" s="138" t="s">
        <v>517</v>
      </c>
      <c r="BN42" s="54"/>
      <c r="BO42" s="54"/>
      <c r="BP42" s="54"/>
      <c r="BQ42" s="54"/>
      <c r="BR42" s="54"/>
      <c r="BS42" s="54"/>
      <c r="BT42" s="54"/>
      <c r="BU42" s="49" t="s">
        <v>710</v>
      </c>
      <c r="BV42" s="49"/>
      <c r="BW42" s="49"/>
      <c r="BX42" s="49"/>
      <c r="BY42" s="49"/>
      <c r="BZ42" s="49" t="s">
        <v>736</v>
      </c>
      <c r="CA42" s="49"/>
      <c r="CB42" s="49"/>
      <c r="CC42" s="54"/>
      <c r="CD42" s="54"/>
      <c r="CE42" s="54"/>
      <c r="CF42" s="54"/>
      <c r="CG42" s="54"/>
      <c r="CH42" s="54"/>
    </row>
    <row r="43" spans="53:86">
      <c r="BA43" s="54"/>
      <c r="BB43" s="54"/>
      <c r="BC43" s="54"/>
      <c r="BD43" s="54" t="s">
        <v>449</v>
      </c>
      <c r="BE43" s="54"/>
      <c r="BF43" s="54"/>
      <c r="BG43" s="54"/>
      <c r="BH43" s="54" t="s">
        <v>658</v>
      </c>
      <c r="BI43" s="54"/>
      <c r="BJ43" s="54"/>
      <c r="BK43" s="54"/>
      <c r="BL43" s="54"/>
      <c r="BM43" s="138" t="s">
        <v>518</v>
      </c>
      <c r="BN43" s="54"/>
      <c r="BO43" s="54"/>
      <c r="BP43" s="54"/>
      <c r="BQ43" s="54"/>
      <c r="BR43" s="54"/>
      <c r="BS43" s="54"/>
      <c r="BT43" s="54"/>
      <c r="BU43" s="49" t="s">
        <v>711</v>
      </c>
      <c r="BV43" s="49"/>
      <c r="BW43" s="49"/>
      <c r="BX43" s="49"/>
      <c r="BY43" s="49"/>
      <c r="BZ43" s="54"/>
      <c r="CA43" s="49"/>
      <c r="CB43" s="49"/>
      <c r="CC43" s="54"/>
      <c r="CD43" s="54"/>
      <c r="CE43" s="54"/>
      <c r="CF43" s="54"/>
      <c r="CG43" s="54"/>
      <c r="CH43" s="54"/>
    </row>
    <row r="44" spans="53:86">
      <c r="BA44" s="54"/>
      <c r="BB44" s="54"/>
      <c r="BC44" s="54"/>
      <c r="BD44" s="54"/>
      <c r="BE44" s="54"/>
      <c r="BF44" s="54"/>
      <c r="BG44" s="54"/>
      <c r="BH44" s="54" t="s">
        <v>114</v>
      </c>
      <c r="BI44" s="54"/>
      <c r="BJ44" s="54"/>
      <c r="BK44" s="54"/>
      <c r="BL44" s="54"/>
      <c r="BM44" s="138" t="s">
        <v>519</v>
      </c>
      <c r="BN44" s="54"/>
      <c r="BO44" s="54"/>
      <c r="BP44" s="54"/>
      <c r="BQ44" s="54"/>
      <c r="BR44" s="54"/>
      <c r="BS44" s="54"/>
      <c r="BT44" s="54"/>
      <c r="BU44" s="54"/>
      <c r="BV44" s="49"/>
      <c r="BW44" s="49"/>
      <c r="BX44" s="49"/>
      <c r="BY44" s="49"/>
      <c r="BZ44" s="54"/>
      <c r="CA44" s="49"/>
      <c r="CB44" s="49"/>
      <c r="CC44" s="54"/>
      <c r="CD44" s="54"/>
      <c r="CE44" s="54"/>
      <c r="CF44" s="54"/>
      <c r="CG44" s="54"/>
      <c r="CH44" s="54"/>
    </row>
    <row r="45" spans="53:86">
      <c r="BA45" s="134" t="s">
        <v>305</v>
      </c>
      <c r="BB45" s="54"/>
      <c r="BC45" s="54"/>
      <c r="BD45" s="54"/>
      <c r="BE45" s="54"/>
      <c r="BF45" s="54"/>
      <c r="BG45" s="54"/>
      <c r="BH45" s="54" t="s">
        <v>115</v>
      </c>
      <c r="BI45" s="54"/>
      <c r="BJ45" s="54"/>
      <c r="BK45" s="54"/>
      <c r="BL45" s="54"/>
      <c r="BM45" s="138" t="s">
        <v>520</v>
      </c>
      <c r="BN45" s="54"/>
      <c r="BO45" s="54"/>
      <c r="BP45" s="54"/>
      <c r="BQ45" s="54"/>
      <c r="BR45" s="54"/>
      <c r="BS45" s="54"/>
      <c r="BT45" s="54"/>
      <c r="BU45" s="54"/>
      <c r="BV45" s="49"/>
      <c r="BW45" s="49"/>
      <c r="BX45" s="49"/>
      <c r="BY45" s="49"/>
      <c r="BZ45" s="49"/>
      <c r="CA45" s="49"/>
      <c r="CB45" s="49"/>
      <c r="CC45" s="54"/>
      <c r="CD45" s="54"/>
      <c r="CE45" s="54"/>
      <c r="CF45" s="54"/>
      <c r="CG45" s="54"/>
      <c r="CH45" s="54"/>
    </row>
    <row r="46" spans="53:86">
      <c r="BA46" s="54" t="s">
        <v>7</v>
      </c>
      <c r="BB46" s="54"/>
      <c r="BC46" s="54"/>
      <c r="BD46" s="134" t="s">
        <v>290</v>
      </c>
      <c r="BE46" s="54"/>
      <c r="BF46" s="54"/>
      <c r="BG46" s="54"/>
      <c r="BH46" s="54" t="s">
        <v>116</v>
      </c>
      <c r="BI46" s="54"/>
      <c r="BJ46" s="54"/>
      <c r="BK46" s="54"/>
      <c r="BL46" s="54"/>
      <c r="BM46" s="138" t="s">
        <v>521</v>
      </c>
      <c r="BN46" s="54"/>
      <c r="BO46" s="54"/>
      <c r="BP46" s="54"/>
      <c r="BQ46" s="54"/>
      <c r="BR46" s="54"/>
      <c r="BS46" s="54"/>
      <c r="BT46" s="54"/>
      <c r="BU46" s="49"/>
      <c r="BV46" s="49"/>
      <c r="BW46" s="49"/>
      <c r="BX46" s="49"/>
      <c r="BY46" s="49"/>
      <c r="BZ46" s="49"/>
      <c r="CA46" s="49"/>
      <c r="CB46" s="49"/>
      <c r="CC46" s="54"/>
      <c r="CD46" s="54"/>
      <c r="CE46" s="54"/>
      <c r="CF46" s="54"/>
      <c r="CG46" s="54"/>
      <c r="CH46" s="54"/>
    </row>
    <row r="47" spans="53:86">
      <c r="BA47" s="54" t="s">
        <v>99</v>
      </c>
      <c r="BB47" s="54"/>
      <c r="BC47" s="54"/>
      <c r="BD47" s="54" t="s">
        <v>464</v>
      </c>
      <c r="BE47" s="54"/>
      <c r="BF47" s="54"/>
      <c r="BG47" s="54"/>
      <c r="BH47" s="54"/>
      <c r="BI47" s="54"/>
      <c r="BJ47" s="54"/>
      <c r="BK47" s="54"/>
      <c r="BL47" s="54"/>
      <c r="BM47" s="138" t="s">
        <v>522</v>
      </c>
      <c r="BN47" s="54"/>
      <c r="BO47" s="54"/>
      <c r="BP47" s="54"/>
      <c r="BQ47" s="54"/>
      <c r="BR47" s="54"/>
      <c r="BS47" s="54"/>
      <c r="BT47" s="54"/>
      <c r="BU47" s="54"/>
      <c r="BV47" s="49"/>
      <c r="BW47" s="49"/>
      <c r="BX47" s="49"/>
      <c r="BY47" s="49"/>
      <c r="BZ47" s="49"/>
      <c r="CA47" s="49"/>
      <c r="CB47" s="49"/>
      <c r="CC47" s="54"/>
      <c r="CD47" s="54"/>
      <c r="CE47" s="54"/>
      <c r="CF47" s="54"/>
      <c r="CG47" s="54"/>
      <c r="CH47" s="54"/>
    </row>
    <row r="48" spans="53:86">
      <c r="BA48" s="54" t="s">
        <v>211</v>
      </c>
      <c r="BB48" s="54"/>
      <c r="BC48" s="54"/>
      <c r="BD48" s="54" t="s">
        <v>465</v>
      </c>
      <c r="BE48" s="54"/>
      <c r="BF48" s="54"/>
      <c r="BG48" s="54"/>
      <c r="BH48" s="54"/>
      <c r="BI48" s="54"/>
      <c r="BJ48" s="54"/>
      <c r="BK48" s="54"/>
      <c r="BL48" s="54"/>
      <c r="BM48" s="138" t="s">
        <v>523</v>
      </c>
      <c r="BN48" s="54"/>
      <c r="BO48" s="54"/>
      <c r="BP48" s="54"/>
      <c r="BQ48" s="54"/>
      <c r="BR48" s="54"/>
      <c r="BS48" s="54"/>
      <c r="BT48" s="54"/>
      <c r="BU48" s="54"/>
      <c r="BV48" s="49"/>
      <c r="BW48" s="49"/>
      <c r="BX48" s="49"/>
      <c r="BY48" s="49"/>
      <c r="BZ48" s="49"/>
      <c r="CA48" s="49"/>
      <c r="CB48" s="49"/>
      <c r="CC48" s="54"/>
      <c r="CD48" s="54"/>
      <c r="CE48" s="54"/>
      <c r="CF48" s="54"/>
      <c r="CG48" s="54"/>
      <c r="CH48" s="54"/>
    </row>
    <row r="49" spans="53:86">
      <c r="BA49" s="54" t="s">
        <v>423</v>
      </c>
      <c r="BB49" s="54"/>
      <c r="BC49" s="54"/>
      <c r="BD49" s="54" t="s">
        <v>466</v>
      </c>
      <c r="BE49" s="54"/>
      <c r="BF49" s="54"/>
      <c r="BG49" s="54"/>
      <c r="BH49" s="54"/>
      <c r="BI49" s="54"/>
      <c r="BJ49" s="54"/>
      <c r="BK49" s="54"/>
      <c r="BL49" s="54"/>
      <c r="BM49" s="138" t="s">
        <v>524</v>
      </c>
      <c r="BN49" s="54"/>
      <c r="BO49" s="54"/>
      <c r="BP49" s="54"/>
      <c r="BQ49" s="54"/>
      <c r="BR49" s="54"/>
      <c r="BS49" s="54"/>
      <c r="BT49" s="54"/>
      <c r="BU49" s="54"/>
      <c r="BV49" s="49"/>
      <c r="BW49" s="49"/>
      <c r="BX49" s="49"/>
      <c r="BY49" s="49"/>
      <c r="BZ49" s="49"/>
      <c r="CA49" s="49"/>
      <c r="CB49" s="49"/>
      <c r="CC49" s="54"/>
      <c r="CD49" s="54"/>
      <c r="CE49" s="54"/>
      <c r="CF49" s="54"/>
      <c r="CG49" s="54"/>
      <c r="CH49" s="54"/>
    </row>
    <row r="50" spans="53:86">
      <c r="BA50" s="54" t="s">
        <v>424</v>
      </c>
      <c r="BB50" s="54"/>
      <c r="BC50" s="54"/>
      <c r="BD50" s="54"/>
      <c r="BE50" s="54"/>
      <c r="BF50" s="54"/>
      <c r="BG50" s="54"/>
      <c r="BH50" s="54"/>
      <c r="BI50" s="54"/>
      <c r="BJ50" s="54"/>
      <c r="BK50" s="54"/>
      <c r="BL50" s="54"/>
      <c r="BM50" s="138" t="s">
        <v>93</v>
      </c>
      <c r="BN50" s="54"/>
      <c r="BO50" s="54"/>
      <c r="BP50" s="54"/>
      <c r="BQ50" s="54"/>
      <c r="BR50" s="54"/>
      <c r="BS50" s="54"/>
      <c r="BT50" s="54"/>
      <c r="BU50" s="54"/>
      <c r="BV50" s="49"/>
      <c r="BW50" s="49"/>
      <c r="BX50" s="49"/>
      <c r="BY50" s="49"/>
      <c r="BZ50" s="49"/>
      <c r="CA50" s="49"/>
      <c r="CB50" s="49"/>
      <c r="CC50" s="54"/>
      <c r="CD50" s="54"/>
      <c r="CE50" s="54"/>
      <c r="CF50" s="54"/>
      <c r="CG50" s="54"/>
      <c r="CH50" s="54"/>
    </row>
    <row r="51" spans="53:86">
      <c r="BA51" s="54" t="s">
        <v>276</v>
      </c>
      <c r="BB51" s="54"/>
      <c r="BC51" s="54"/>
      <c r="BD51" s="54"/>
      <c r="BE51" s="54"/>
      <c r="BF51" s="54"/>
      <c r="BG51" s="54"/>
      <c r="BH51" s="54"/>
      <c r="BI51" s="54"/>
      <c r="BJ51" s="54"/>
      <c r="BK51" s="54"/>
      <c r="BL51" s="54"/>
      <c r="BM51" s="138" t="s">
        <v>525</v>
      </c>
      <c r="BN51" s="54"/>
      <c r="BO51" s="54"/>
      <c r="BP51" s="54"/>
      <c r="BQ51" s="54"/>
      <c r="BR51" s="54"/>
      <c r="BS51" s="54"/>
      <c r="BT51" s="54"/>
      <c r="BU51" s="54"/>
      <c r="BV51" s="54"/>
      <c r="BW51" s="54"/>
      <c r="BX51" s="54"/>
      <c r="BY51" s="54"/>
      <c r="BZ51" s="54"/>
      <c r="CA51" s="54"/>
      <c r="CB51" s="54"/>
      <c r="CC51" s="54"/>
      <c r="CD51" s="54"/>
      <c r="CE51" s="54"/>
      <c r="CF51" s="54"/>
      <c r="CG51" s="54"/>
      <c r="CH51" s="54"/>
    </row>
    <row r="52" spans="53:86">
      <c r="BA52" s="54" t="s">
        <v>425</v>
      </c>
      <c r="BB52" s="54"/>
      <c r="BC52" s="54"/>
      <c r="BD52" s="54"/>
      <c r="BE52" s="54"/>
      <c r="BF52" s="54"/>
      <c r="BG52" s="54"/>
      <c r="BH52" s="54"/>
      <c r="BI52" s="54"/>
      <c r="BJ52" s="54"/>
      <c r="BK52" s="54"/>
      <c r="BL52" s="54"/>
      <c r="BM52" s="138" t="s">
        <v>526</v>
      </c>
      <c r="BN52" s="54"/>
      <c r="BO52" s="54"/>
      <c r="BP52" s="54"/>
      <c r="BQ52" s="54"/>
      <c r="BR52" s="54"/>
      <c r="BS52" s="54"/>
      <c r="BT52" s="54"/>
      <c r="BU52" s="54"/>
      <c r="BV52" s="54"/>
      <c r="BW52" s="54"/>
      <c r="BX52" s="54"/>
      <c r="BY52" s="54"/>
      <c r="BZ52" s="54"/>
      <c r="CA52" s="54"/>
      <c r="CB52" s="54"/>
      <c r="CC52" s="54"/>
      <c r="CD52" s="54"/>
      <c r="CE52" s="54"/>
      <c r="CF52" s="54"/>
      <c r="CG52" s="54"/>
      <c r="CH52" s="54"/>
    </row>
    <row r="53" spans="53:86">
      <c r="BA53" s="54" t="s">
        <v>426</v>
      </c>
      <c r="BB53" s="54"/>
      <c r="BC53" s="54"/>
      <c r="BD53" s="54"/>
      <c r="BE53" s="54"/>
      <c r="BF53" s="54"/>
      <c r="BG53" s="54"/>
      <c r="BH53" s="54"/>
      <c r="BI53" s="54"/>
      <c r="BJ53" s="54"/>
      <c r="BK53" s="54"/>
      <c r="BL53" s="54"/>
      <c r="BM53" s="138" t="s">
        <v>527</v>
      </c>
      <c r="BN53" s="54"/>
      <c r="BO53" s="54"/>
      <c r="BP53" s="54"/>
      <c r="BQ53" s="54"/>
      <c r="BR53" s="54"/>
      <c r="BS53" s="54"/>
      <c r="BT53" s="54"/>
      <c r="BU53" s="54"/>
      <c r="BV53" s="54"/>
      <c r="BW53" s="54"/>
      <c r="BX53" s="54"/>
      <c r="BY53" s="54"/>
      <c r="BZ53" s="54"/>
      <c r="CA53" s="54"/>
      <c r="CB53" s="54"/>
      <c r="CC53" s="54"/>
      <c r="CD53" s="54"/>
      <c r="CE53" s="54"/>
      <c r="CF53" s="54"/>
      <c r="CG53" s="54"/>
      <c r="CH53" s="54"/>
    </row>
    <row r="54" spans="53:86">
      <c r="BA54" s="54" t="s">
        <v>427</v>
      </c>
      <c r="BB54" s="54"/>
      <c r="BC54" s="54"/>
      <c r="BD54" s="54"/>
      <c r="BE54" s="54"/>
      <c r="BF54" s="54"/>
      <c r="BG54" s="54"/>
      <c r="BH54" s="54"/>
      <c r="BI54" s="54"/>
      <c r="BJ54" s="54"/>
      <c r="BK54" s="54"/>
      <c r="BL54" s="54"/>
      <c r="BM54" s="138" t="s">
        <v>528</v>
      </c>
      <c r="BN54" s="54"/>
      <c r="BO54" s="54"/>
      <c r="BP54" s="54"/>
      <c r="BQ54" s="54"/>
      <c r="BR54" s="54"/>
      <c r="BS54" s="54"/>
      <c r="BT54" s="54"/>
      <c r="BU54" s="54"/>
      <c r="BV54" s="54"/>
      <c r="BW54" s="54"/>
      <c r="BX54" s="54"/>
      <c r="BY54" s="54"/>
      <c r="BZ54" s="54"/>
      <c r="CA54" s="54"/>
      <c r="CB54" s="54"/>
      <c r="CC54" s="54"/>
      <c r="CD54" s="54"/>
      <c r="CE54" s="54"/>
      <c r="CF54" s="54"/>
      <c r="CG54" s="54"/>
      <c r="CH54" s="54"/>
    </row>
    <row r="55" spans="53:86">
      <c r="BA55" s="54" t="s">
        <v>428</v>
      </c>
      <c r="BB55" s="54"/>
      <c r="BC55" s="54"/>
      <c r="BD55" s="54"/>
      <c r="BE55" s="54"/>
      <c r="BF55" s="54"/>
      <c r="BG55" s="54"/>
      <c r="BH55" s="54"/>
      <c r="BI55" s="54"/>
      <c r="BJ55" s="54"/>
      <c r="BK55" s="54"/>
      <c r="BL55" s="54"/>
      <c r="BM55" s="138" t="s">
        <v>529</v>
      </c>
      <c r="BN55" s="54"/>
      <c r="BO55" s="54"/>
      <c r="BP55" s="54"/>
      <c r="BQ55" s="54"/>
      <c r="BR55" s="54"/>
      <c r="BS55" s="54"/>
      <c r="BT55" s="54"/>
      <c r="BU55" s="54"/>
      <c r="BV55" s="54"/>
      <c r="BW55" s="54"/>
      <c r="BX55" s="54"/>
      <c r="BY55" s="54"/>
      <c r="BZ55" s="54"/>
      <c r="CA55" s="54"/>
      <c r="CB55" s="54"/>
      <c r="CC55" s="54"/>
      <c r="CD55" s="54"/>
      <c r="CE55" s="54"/>
      <c r="CF55" s="54"/>
      <c r="CG55" s="54"/>
      <c r="CH55" s="54"/>
    </row>
    <row r="56" spans="53:86">
      <c r="BA56" s="54" t="s">
        <v>429</v>
      </c>
      <c r="BB56" s="54"/>
      <c r="BC56" s="54"/>
      <c r="BD56" s="54"/>
      <c r="BE56" s="54"/>
      <c r="BF56" s="54"/>
      <c r="BG56" s="54"/>
      <c r="BH56" s="54"/>
      <c r="BI56" s="54"/>
      <c r="BJ56" s="54"/>
      <c r="BK56" s="54"/>
      <c r="BL56" s="54"/>
      <c r="BM56" s="138" t="s">
        <v>530</v>
      </c>
      <c r="BN56" s="54"/>
      <c r="BO56" s="54"/>
      <c r="BP56" s="54"/>
      <c r="BQ56" s="54"/>
      <c r="BR56" s="54"/>
      <c r="BS56" s="54"/>
      <c r="BT56" s="54"/>
      <c r="BU56" s="54"/>
      <c r="BV56" s="54"/>
      <c r="BW56" s="54"/>
      <c r="BX56" s="54"/>
      <c r="BY56" s="54"/>
      <c r="BZ56" s="54"/>
      <c r="CA56" s="54"/>
      <c r="CB56" s="54"/>
      <c r="CC56" s="54"/>
      <c r="CD56" s="54"/>
      <c r="CE56" s="54"/>
      <c r="CF56" s="54"/>
      <c r="CG56" s="54"/>
      <c r="CH56" s="54"/>
    </row>
    <row r="57" spans="53:86">
      <c r="BA57" s="54" t="s">
        <v>430</v>
      </c>
      <c r="BB57" s="54"/>
      <c r="BC57" s="54"/>
      <c r="BD57" s="54"/>
      <c r="BE57" s="54"/>
      <c r="BF57" s="54"/>
      <c r="BG57" s="54"/>
      <c r="BH57" s="54"/>
      <c r="BI57" s="54"/>
      <c r="BJ57" s="54"/>
      <c r="BK57" s="54"/>
      <c r="BL57" s="54"/>
      <c r="BM57" s="138" t="s">
        <v>531</v>
      </c>
      <c r="BN57" s="54"/>
      <c r="BO57" s="54"/>
      <c r="BP57" s="54"/>
      <c r="BQ57" s="54"/>
      <c r="BR57" s="54"/>
      <c r="BS57" s="54"/>
      <c r="BT57" s="54"/>
      <c r="BU57" s="54"/>
      <c r="BV57" s="54"/>
      <c r="BW57" s="54"/>
      <c r="BX57" s="54"/>
      <c r="BY57" s="54"/>
      <c r="BZ57" s="54"/>
      <c r="CA57" s="54"/>
      <c r="CB57" s="54"/>
      <c r="CC57" s="54"/>
      <c r="CD57" s="54"/>
      <c r="CE57" s="54"/>
      <c r="CF57" s="54"/>
      <c r="CG57" s="54"/>
      <c r="CH57" s="54"/>
    </row>
    <row r="58" spans="53:86">
      <c r="BA58" s="54" t="s">
        <v>431</v>
      </c>
      <c r="BB58" s="54"/>
      <c r="BC58" s="54"/>
      <c r="BD58" s="54"/>
      <c r="BE58" s="54"/>
      <c r="BF58" s="54"/>
      <c r="BG58" s="54"/>
      <c r="BH58" s="54"/>
      <c r="BI58" s="54"/>
      <c r="BJ58" s="54"/>
      <c r="BK58" s="54"/>
      <c r="BL58" s="54"/>
      <c r="BM58" s="138" t="s">
        <v>532</v>
      </c>
      <c r="BN58" s="54"/>
      <c r="BO58" s="54"/>
      <c r="BP58" s="54"/>
      <c r="BQ58" s="54"/>
      <c r="BR58" s="54"/>
      <c r="BS58" s="54"/>
      <c r="BT58" s="54"/>
      <c r="BU58" s="54"/>
      <c r="BV58" s="54"/>
      <c r="BW58" s="54"/>
      <c r="BX58" s="54"/>
      <c r="BY58" s="54"/>
      <c r="BZ58" s="54"/>
      <c r="CA58" s="54"/>
      <c r="CB58" s="54"/>
      <c r="CC58" s="54"/>
      <c r="CD58" s="54"/>
      <c r="CE58" s="54"/>
      <c r="CF58" s="54"/>
      <c r="CG58" s="54"/>
      <c r="CH58" s="54"/>
    </row>
    <row r="59" spans="53:86">
      <c r="BA59" s="54"/>
      <c r="BB59" s="54"/>
      <c r="BC59" s="54"/>
      <c r="BD59" s="54"/>
      <c r="BE59" s="54"/>
      <c r="BF59" s="54"/>
      <c r="BG59" s="54"/>
      <c r="BH59" s="54"/>
      <c r="BI59" s="54"/>
      <c r="BJ59" s="54"/>
      <c r="BK59" s="54"/>
      <c r="BL59" s="54"/>
      <c r="BM59" s="138" t="s">
        <v>533</v>
      </c>
      <c r="BN59" s="54"/>
      <c r="BO59" s="54"/>
      <c r="BP59" s="54"/>
      <c r="BQ59" s="54"/>
      <c r="BR59" s="54"/>
      <c r="BS59" s="54"/>
      <c r="BT59" s="54"/>
      <c r="BU59" s="54"/>
      <c r="BV59" s="54"/>
      <c r="BW59" s="54"/>
      <c r="BX59" s="54"/>
      <c r="BY59" s="54"/>
      <c r="BZ59" s="54"/>
      <c r="CA59" s="54"/>
      <c r="CB59" s="54"/>
      <c r="CC59" s="54"/>
      <c r="CD59" s="54"/>
      <c r="CE59" s="54"/>
      <c r="CF59" s="54"/>
      <c r="CG59" s="54"/>
      <c r="CH59" s="54"/>
    </row>
    <row r="60" spans="53:86">
      <c r="BA60" s="54"/>
      <c r="BB60" s="54"/>
      <c r="BC60" s="54"/>
      <c r="BD60" s="54"/>
      <c r="BE60" s="54"/>
      <c r="BF60" s="54"/>
      <c r="BG60" s="54"/>
      <c r="BH60" s="54"/>
      <c r="BI60" s="54"/>
      <c r="BJ60" s="54"/>
      <c r="BK60" s="54"/>
      <c r="BL60" s="54"/>
      <c r="BM60" s="138" t="s">
        <v>534</v>
      </c>
      <c r="BN60" s="54"/>
      <c r="BO60" s="54"/>
      <c r="BP60" s="54"/>
      <c r="BQ60" s="54"/>
      <c r="BR60" s="54"/>
      <c r="BS60" s="54"/>
      <c r="BT60" s="54"/>
      <c r="BU60" s="54"/>
      <c r="BV60" s="54"/>
      <c r="BW60" s="54"/>
      <c r="BX60" s="54"/>
      <c r="BY60" s="54"/>
      <c r="BZ60" s="54"/>
      <c r="CA60" s="54"/>
      <c r="CB60" s="54"/>
      <c r="CC60" s="54"/>
      <c r="CD60" s="54"/>
      <c r="CE60" s="54"/>
      <c r="CF60" s="54"/>
      <c r="CG60" s="54"/>
      <c r="CH60" s="54"/>
    </row>
    <row r="61" spans="53:86">
      <c r="BA61" s="150" t="s">
        <v>767</v>
      </c>
      <c r="BB61" s="54"/>
      <c r="BC61" s="54"/>
      <c r="BD61" s="54"/>
      <c r="BE61" s="54"/>
      <c r="BF61" s="54"/>
      <c r="BG61" s="54"/>
      <c r="BH61" s="54"/>
      <c r="BI61" s="54"/>
      <c r="BJ61" s="54"/>
      <c r="BK61" s="54"/>
      <c r="BL61" s="54"/>
      <c r="BM61" s="138" t="s">
        <v>663</v>
      </c>
      <c r="BN61" s="54"/>
      <c r="BO61" s="54"/>
      <c r="BP61" s="54"/>
      <c r="BQ61" s="54"/>
      <c r="BR61" s="54"/>
      <c r="BS61" s="54"/>
      <c r="BT61" s="54"/>
      <c r="BU61" s="54"/>
      <c r="BV61" s="54"/>
      <c r="BW61" s="54"/>
      <c r="BX61" s="54"/>
      <c r="BY61" s="54"/>
      <c r="BZ61" s="54"/>
      <c r="CA61" s="54"/>
      <c r="CB61" s="54"/>
      <c r="CC61" s="54"/>
      <c r="CD61" s="54"/>
      <c r="CE61" s="54"/>
      <c r="CF61" s="54"/>
      <c r="CG61" s="54"/>
      <c r="CH61" s="54"/>
    </row>
    <row r="62" spans="53:86" ht="15">
      <c r="BA62" s="151" t="s">
        <v>768</v>
      </c>
      <c r="BB62" s="54"/>
      <c r="BC62" s="54"/>
      <c r="BD62" s="54"/>
      <c r="BE62" s="54"/>
      <c r="BF62" s="54"/>
      <c r="BG62" s="54"/>
      <c r="BH62" s="54"/>
      <c r="BI62" s="54"/>
      <c r="BJ62" s="54"/>
      <c r="BK62" s="54"/>
      <c r="BL62" s="54"/>
      <c r="BM62" s="139" t="s">
        <v>535</v>
      </c>
      <c r="BN62" s="54"/>
      <c r="BO62" s="54"/>
      <c r="BP62" s="54"/>
      <c r="BQ62" s="54"/>
      <c r="BR62" s="54"/>
      <c r="BS62" s="54"/>
      <c r="BT62" s="54"/>
      <c r="BU62" s="54"/>
      <c r="BV62" s="54"/>
      <c r="BW62" s="54"/>
      <c r="BX62" s="54"/>
      <c r="BY62" s="54"/>
      <c r="BZ62" s="54"/>
      <c r="CA62" s="54"/>
      <c r="CB62" s="54"/>
      <c r="CC62" s="54"/>
      <c r="CD62" s="54"/>
      <c r="CE62" s="54"/>
      <c r="CF62" s="54"/>
      <c r="CG62" s="54"/>
      <c r="CH62" s="54"/>
    </row>
    <row r="63" spans="53:86">
      <c r="BA63" s="152" t="s">
        <v>210</v>
      </c>
      <c r="BB63" s="54"/>
      <c r="BC63" s="54"/>
      <c r="BD63" s="54"/>
      <c r="BE63" s="54"/>
      <c r="BF63" s="54"/>
      <c r="BG63" s="54"/>
      <c r="BH63" s="54"/>
      <c r="BI63" s="54"/>
      <c r="BJ63" s="54"/>
      <c r="BK63" s="54"/>
      <c r="BL63" s="54"/>
      <c r="BM63" s="138" t="s">
        <v>536</v>
      </c>
      <c r="BN63" s="54"/>
      <c r="BO63" s="54"/>
      <c r="BP63" s="54"/>
      <c r="BQ63" s="54"/>
      <c r="BR63" s="54"/>
      <c r="BS63" s="54"/>
      <c r="BT63" s="54"/>
      <c r="BU63" s="54"/>
      <c r="BV63" s="54"/>
      <c r="BW63" s="54"/>
      <c r="BX63" s="54"/>
      <c r="BY63" s="54"/>
      <c r="BZ63" s="54"/>
      <c r="CA63" s="54"/>
      <c r="CB63" s="54"/>
      <c r="CC63" s="54"/>
      <c r="CD63" s="54"/>
      <c r="CE63" s="54"/>
      <c r="CF63" s="54"/>
      <c r="CG63" s="54"/>
      <c r="CH63" s="54"/>
    </row>
    <row r="64" spans="53:86" ht="25.5">
      <c r="BA64" s="152" t="s">
        <v>825</v>
      </c>
      <c r="BB64" s="54"/>
      <c r="BC64" s="54"/>
      <c r="BD64" s="54"/>
      <c r="BE64" s="54"/>
      <c r="BF64" s="54"/>
      <c r="BG64" s="54"/>
      <c r="BH64" s="54"/>
      <c r="BI64" s="54"/>
      <c r="BJ64" s="54"/>
      <c r="BK64" s="54"/>
      <c r="BL64" s="54"/>
      <c r="BM64" s="138" t="s">
        <v>537</v>
      </c>
      <c r="BN64" s="54"/>
      <c r="BO64" s="54"/>
      <c r="BP64" s="54"/>
      <c r="BQ64" s="54"/>
      <c r="BR64" s="54"/>
      <c r="BS64" s="54"/>
      <c r="BT64" s="54"/>
      <c r="BU64" s="54"/>
      <c r="BV64" s="54"/>
      <c r="BW64" s="54"/>
      <c r="BX64" s="54"/>
      <c r="BY64" s="54"/>
      <c r="BZ64" s="54"/>
      <c r="CA64" s="54"/>
      <c r="CB64" s="54"/>
      <c r="CC64" s="54"/>
      <c r="CD64" s="54"/>
      <c r="CE64" s="54"/>
      <c r="CF64" s="54"/>
      <c r="CG64" s="54"/>
      <c r="CH64" s="54"/>
    </row>
    <row r="65" spans="53:86">
      <c r="BA65" s="152" t="s">
        <v>826</v>
      </c>
      <c r="BB65" s="54"/>
      <c r="BC65" s="54"/>
      <c r="BD65" s="54"/>
      <c r="BE65" s="54"/>
      <c r="BF65" s="54"/>
      <c r="BG65" s="54"/>
      <c r="BH65" s="54"/>
      <c r="BI65" s="54"/>
      <c r="BJ65" s="54"/>
      <c r="BK65" s="54"/>
      <c r="BL65" s="54"/>
      <c r="BM65" s="138" t="s">
        <v>538</v>
      </c>
      <c r="BN65" s="54"/>
      <c r="BO65" s="54"/>
      <c r="BP65" s="54"/>
      <c r="BQ65" s="54"/>
      <c r="BR65" s="54"/>
      <c r="BS65" s="54"/>
      <c r="BT65" s="54"/>
      <c r="BU65" s="54"/>
      <c r="BV65" s="54"/>
      <c r="BW65" s="54"/>
      <c r="BX65" s="54"/>
      <c r="BY65" s="54"/>
      <c r="BZ65" s="54"/>
      <c r="CA65" s="54"/>
      <c r="CB65" s="54"/>
      <c r="CC65" s="54"/>
      <c r="CD65" s="54"/>
      <c r="CE65" s="54"/>
      <c r="CF65" s="54"/>
      <c r="CG65" s="54"/>
      <c r="CH65" s="54"/>
    </row>
    <row r="66" spans="53:86">
      <c r="BA66" s="152" t="s">
        <v>63</v>
      </c>
      <c r="BB66" s="54"/>
      <c r="BC66" s="54"/>
      <c r="BD66" s="54"/>
      <c r="BE66" s="54"/>
      <c r="BF66" s="54"/>
      <c r="BG66" s="54"/>
      <c r="BH66" s="54"/>
      <c r="BI66" s="54"/>
      <c r="BJ66" s="54"/>
      <c r="BK66" s="54"/>
      <c r="BL66" s="54"/>
      <c r="BM66" s="138" t="s">
        <v>539</v>
      </c>
      <c r="BN66" s="54"/>
      <c r="BO66" s="54"/>
      <c r="BP66" s="54"/>
      <c r="BQ66" s="54"/>
      <c r="BR66" s="54"/>
      <c r="BS66" s="54"/>
      <c r="BT66" s="54"/>
      <c r="BU66" s="54"/>
      <c r="BV66" s="54"/>
      <c r="BW66" s="54"/>
      <c r="BX66" s="54"/>
      <c r="BY66" s="54"/>
      <c r="BZ66" s="54"/>
      <c r="CA66" s="54"/>
      <c r="CB66" s="54"/>
      <c r="CC66" s="54"/>
      <c r="CD66" s="54"/>
      <c r="CE66" s="54"/>
      <c r="CF66" s="54"/>
      <c r="CG66" s="54"/>
      <c r="CH66" s="54"/>
    </row>
    <row r="67" spans="53:86">
      <c r="BA67" s="152" t="s">
        <v>827</v>
      </c>
      <c r="BB67" s="54"/>
      <c r="BC67" s="54"/>
      <c r="BD67" s="54"/>
      <c r="BE67" s="54"/>
      <c r="BF67" s="54"/>
      <c r="BG67" s="54"/>
      <c r="BH67" s="54"/>
      <c r="BI67" s="54"/>
      <c r="BJ67" s="54"/>
      <c r="BK67" s="54"/>
      <c r="BL67" s="54"/>
      <c r="BM67" s="138" t="s">
        <v>540</v>
      </c>
      <c r="BN67" s="54"/>
      <c r="BO67" s="54"/>
      <c r="BP67" s="54"/>
      <c r="BQ67" s="54"/>
      <c r="BR67" s="54"/>
      <c r="BS67" s="54"/>
      <c r="BT67" s="54"/>
      <c r="BU67" s="54"/>
      <c r="BV67" s="54"/>
      <c r="BW67" s="54"/>
      <c r="BX67" s="54"/>
      <c r="BY67" s="54"/>
      <c r="BZ67" s="54"/>
      <c r="CA67" s="54"/>
      <c r="CB67" s="54"/>
      <c r="CC67" s="54"/>
      <c r="CD67" s="54"/>
      <c r="CE67" s="54"/>
      <c r="CF67" s="54"/>
      <c r="CG67" s="54"/>
      <c r="CH67" s="54"/>
    </row>
    <row r="68" spans="53:86" ht="15">
      <c r="BA68" s="151" t="s">
        <v>769</v>
      </c>
      <c r="BB68" s="54"/>
      <c r="BC68" s="54"/>
      <c r="BD68" s="54"/>
      <c r="BE68" s="54"/>
      <c r="BF68" s="54"/>
      <c r="BG68" s="54"/>
      <c r="BH68" s="54"/>
      <c r="BI68" s="54"/>
      <c r="BJ68" s="54"/>
      <c r="BK68" s="54"/>
      <c r="BL68" s="54"/>
      <c r="BM68" s="138" t="s">
        <v>541</v>
      </c>
      <c r="BN68" s="54"/>
      <c r="BO68" s="54"/>
      <c r="BP68" s="54"/>
      <c r="BQ68" s="54"/>
      <c r="BR68" s="54"/>
      <c r="BS68" s="54"/>
      <c r="BT68" s="54"/>
      <c r="BU68" s="54"/>
      <c r="BV68" s="54"/>
      <c r="BW68" s="54"/>
      <c r="BX68" s="54"/>
      <c r="BY68" s="54"/>
      <c r="BZ68" s="54"/>
      <c r="CA68" s="54"/>
      <c r="CB68" s="54"/>
      <c r="CC68" s="54"/>
      <c r="CD68" s="54"/>
      <c r="CE68" s="54"/>
      <c r="CF68" s="54"/>
      <c r="CG68" s="54"/>
      <c r="CH68" s="54"/>
    </row>
    <row r="69" spans="53:86">
      <c r="BA69" t="s">
        <v>770</v>
      </c>
      <c r="BB69" s="54"/>
      <c r="BC69" s="54"/>
      <c r="BD69" s="54"/>
      <c r="BE69" s="54"/>
      <c r="BF69" s="54"/>
      <c r="BG69" s="54"/>
      <c r="BH69" s="54"/>
      <c r="BI69" s="54"/>
      <c r="BJ69" s="54"/>
      <c r="BK69" s="54"/>
      <c r="BL69" s="54"/>
      <c r="BM69" s="138" t="s">
        <v>542</v>
      </c>
      <c r="BN69" s="54"/>
      <c r="BO69" s="54"/>
      <c r="BP69" s="54"/>
      <c r="BQ69" s="54"/>
      <c r="BR69" s="54"/>
      <c r="BS69" s="54"/>
      <c r="BT69" s="54"/>
      <c r="BU69" s="54"/>
      <c r="BV69" s="54"/>
      <c r="BW69" s="54"/>
      <c r="BX69" s="54"/>
      <c r="BY69" s="54"/>
      <c r="BZ69" s="54"/>
      <c r="CA69" s="54"/>
      <c r="CB69" s="54"/>
      <c r="CC69" s="54"/>
      <c r="CD69" s="54"/>
      <c r="CE69" s="54"/>
      <c r="CF69" s="54"/>
      <c r="CG69" s="54"/>
      <c r="CH69" s="54"/>
    </row>
    <row r="70" spans="53:86">
      <c r="BA70" t="s">
        <v>771</v>
      </c>
      <c r="BB70" s="54"/>
      <c r="BC70" s="54"/>
      <c r="BD70" s="54"/>
      <c r="BE70" s="54"/>
      <c r="BF70" s="54"/>
      <c r="BG70" s="54"/>
      <c r="BH70" s="54"/>
      <c r="BI70" s="54"/>
      <c r="BJ70" s="54"/>
      <c r="BK70" s="54"/>
      <c r="BL70" s="54"/>
      <c r="BM70" s="138" t="s">
        <v>543</v>
      </c>
      <c r="BN70" s="54"/>
      <c r="BO70" s="54"/>
      <c r="BP70" s="54"/>
      <c r="BQ70" s="54"/>
      <c r="BR70" s="54"/>
      <c r="BS70" s="54"/>
      <c r="BT70" s="54"/>
      <c r="BU70" s="54"/>
      <c r="BV70" s="54"/>
      <c r="BW70" s="54"/>
      <c r="BX70" s="54"/>
      <c r="BY70" s="54"/>
      <c r="BZ70" s="54"/>
      <c r="CA70" s="54"/>
      <c r="CB70" s="54"/>
      <c r="CC70" s="54"/>
      <c r="CD70" s="54"/>
      <c r="CE70" s="54"/>
      <c r="CF70" s="54"/>
      <c r="CG70" s="54"/>
      <c r="CH70" s="54"/>
    </row>
    <row r="71" spans="53:86">
      <c r="BA71" t="s">
        <v>772</v>
      </c>
      <c r="BB71" s="54"/>
      <c r="BC71" s="54"/>
      <c r="BD71" s="54"/>
      <c r="BE71" s="54"/>
      <c r="BF71" s="54"/>
      <c r="BG71" s="54"/>
      <c r="BH71" s="54"/>
      <c r="BI71" s="54"/>
      <c r="BJ71" s="54"/>
      <c r="BK71" s="54"/>
      <c r="BL71" s="54"/>
      <c r="BM71" s="138" t="s">
        <v>544</v>
      </c>
      <c r="BN71" s="54"/>
      <c r="BO71" s="54"/>
      <c r="BP71" s="54"/>
      <c r="BQ71" s="54"/>
      <c r="BR71" s="54"/>
      <c r="BS71" s="54"/>
      <c r="BT71" s="54"/>
      <c r="BU71" s="54"/>
      <c r="BV71" s="54"/>
      <c r="BW71" s="54"/>
      <c r="BX71" s="54"/>
      <c r="BY71" s="54"/>
      <c r="BZ71" s="54"/>
      <c r="CA71" s="54"/>
      <c r="CB71" s="54"/>
      <c r="CC71" s="54"/>
      <c r="CD71" s="54"/>
      <c r="CE71" s="54"/>
      <c r="CF71" s="54"/>
      <c r="CG71" s="54"/>
      <c r="CH71" s="54"/>
    </row>
    <row r="72" spans="53:86">
      <c r="BA72" t="s">
        <v>773</v>
      </c>
      <c r="BB72" s="54"/>
      <c r="BC72" s="54"/>
      <c r="BD72" s="54"/>
      <c r="BE72" s="54"/>
      <c r="BF72" s="54"/>
      <c r="BG72" s="54"/>
      <c r="BH72" s="54"/>
      <c r="BI72" s="54"/>
      <c r="BJ72" s="54"/>
      <c r="BK72" s="54"/>
      <c r="BL72" s="54"/>
      <c r="BM72" s="138" t="s">
        <v>545</v>
      </c>
      <c r="BN72" s="54"/>
      <c r="BO72" s="54"/>
      <c r="BP72" s="54"/>
      <c r="BQ72" s="54"/>
      <c r="BR72" s="54"/>
      <c r="BS72" s="54"/>
      <c r="BT72" s="54"/>
      <c r="BU72" s="54"/>
      <c r="BV72" s="54"/>
      <c r="BW72" s="54"/>
      <c r="BX72" s="54"/>
      <c r="BY72" s="54"/>
      <c r="BZ72" s="54"/>
      <c r="CA72" s="54"/>
      <c r="CB72" s="54"/>
      <c r="CC72" s="54"/>
      <c r="CD72" s="54"/>
      <c r="CE72" s="54"/>
      <c r="CF72" s="54"/>
      <c r="CG72" s="54"/>
      <c r="CH72" s="54"/>
    </row>
    <row r="73" spans="53:86">
      <c r="BA73" t="s">
        <v>774</v>
      </c>
      <c r="BB73" s="54"/>
      <c r="BC73" s="54"/>
      <c r="BD73" s="54"/>
      <c r="BE73" s="54"/>
      <c r="BF73" s="54"/>
      <c r="BG73" s="54"/>
      <c r="BH73" s="54"/>
      <c r="BI73" s="54"/>
      <c r="BJ73" s="54"/>
      <c r="BK73" s="54"/>
      <c r="BL73" s="54"/>
      <c r="BM73" s="138" t="s">
        <v>546</v>
      </c>
      <c r="BN73" s="54"/>
      <c r="BO73" s="54"/>
      <c r="BP73" s="54"/>
      <c r="BQ73" s="54"/>
      <c r="BR73" s="54"/>
      <c r="BS73" s="54"/>
      <c r="BT73" s="54"/>
      <c r="BU73" s="54"/>
      <c r="BV73" s="54"/>
      <c r="BW73" s="54"/>
      <c r="BX73" s="54"/>
      <c r="BY73" s="54"/>
      <c r="BZ73" s="54"/>
      <c r="CA73" s="54"/>
      <c r="CB73" s="54"/>
      <c r="CC73" s="54"/>
      <c r="CD73" s="54"/>
      <c r="CE73" s="54"/>
      <c r="CF73" s="54"/>
      <c r="CG73" s="54"/>
      <c r="CH73" s="54"/>
    </row>
    <row r="74" spans="53:86">
      <c r="BA74" t="s">
        <v>775</v>
      </c>
      <c r="BB74" s="54"/>
      <c r="BC74" s="54"/>
      <c r="BD74" s="54"/>
      <c r="BE74" s="54"/>
      <c r="BF74" s="54"/>
      <c r="BG74" s="54"/>
      <c r="BH74" s="54"/>
      <c r="BI74" s="54"/>
      <c r="BJ74" s="54"/>
      <c r="BK74" s="54"/>
      <c r="BL74" s="54"/>
      <c r="BM74" s="138" t="s">
        <v>547</v>
      </c>
      <c r="BN74" s="54"/>
      <c r="BO74" s="54"/>
      <c r="BP74" s="54"/>
      <c r="BQ74" s="54"/>
      <c r="BR74" s="54"/>
      <c r="BS74" s="54"/>
      <c r="BT74" s="54"/>
      <c r="BU74" s="54"/>
      <c r="BV74" s="54"/>
      <c r="BW74" s="54"/>
      <c r="BX74" s="54"/>
      <c r="BY74" s="54"/>
      <c r="BZ74" s="54"/>
      <c r="CA74" s="54"/>
      <c r="CB74" s="54"/>
      <c r="CC74" s="54"/>
      <c r="CD74" s="54"/>
      <c r="CE74" s="54"/>
      <c r="CF74" s="54"/>
      <c r="CG74" s="54"/>
      <c r="CH74" s="54"/>
    </row>
    <row r="75" spans="53:86">
      <c r="BA75" t="s">
        <v>776</v>
      </c>
      <c r="BB75" s="54"/>
      <c r="BC75" s="54"/>
      <c r="BD75" s="54"/>
      <c r="BE75" s="54"/>
      <c r="BF75" s="54"/>
      <c r="BG75" s="54"/>
      <c r="BH75" s="54"/>
      <c r="BI75" s="54"/>
      <c r="BJ75" s="54"/>
      <c r="BK75" s="54"/>
      <c r="BL75" s="54"/>
      <c r="BM75" s="138" t="s">
        <v>548</v>
      </c>
      <c r="BN75" s="54"/>
      <c r="BO75" s="54"/>
      <c r="BP75" s="54"/>
      <c r="BQ75" s="54"/>
      <c r="BR75" s="54"/>
      <c r="BS75" s="54"/>
      <c r="BT75" s="54"/>
      <c r="BU75" s="54"/>
      <c r="BV75" s="54"/>
      <c r="BW75" s="54"/>
      <c r="BX75" s="54"/>
      <c r="BY75" s="54"/>
      <c r="BZ75" s="54"/>
      <c r="CA75" s="54"/>
      <c r="CB75" s="54"/>
      <c r="CC75" s="54"/>
      <c r="CD75" s="54"/>
      <c r="CE75" s="54"/>
      <c r="CF75" s="54"/>
      <c r="CG75" s="54"/>
      <c r="CH75" s="54"/>
    </row>
    <row r="76" spans="53:86">
      <c r="BA76" t="s">
        <v>777</v>
      </c>
      <c r="BB76" s="54"/>
      <c r="BC76" s="54"/>
      <c r="BD76" s="54"/>
      <c r="BE76" s="54"/>
      <c r="BF76" s="54"/>
      <c r="BG76" s="54"/>
      <c r="BH76" s="54"/>
      <c r="BI76" s="54"/>
      <c r="BJ76" s="54"/>
      <c r="BK76" s="54"/>
      <c r="BL76" s="54"/>
      <c r="BM76" s="138" t="s">
        <v>549</v>
      </c>
      <c r="BN76" s="54"/>
      <c r="BO76" s="54"/>
      <c r="BP76" s="54"/>
      <c r="BQ76" s="54"/>
      <c r="BR76" s="54"/>
      <c r="BS76" s="54"/>
      <c r="BT76" s="54"/>
      <c r="BU76" s="54"/>
      <c r="BV76" s="54"/>
      <c r="BW76" s="54"/>
      <c r="BX76" s="54"/>
      <c r="BY76" s="54"/>
      <c r="BZ76" s="54"/>
      <c r="CA76" s="54"/>
      <c r="CB76" s="54"/>
      <c r="CC76" s="54"/>
      <c r="CD76" s="54"/>
      <c r="CE76" s="54"/>
      <c r="CF76" s="54"/>
      <c r="CG76" s="54"/>
      <c r="CH76" s="54"/>
    </row>
    <row r="77" spans="53:86">
      <c r="BA77" t="s">
        <v>778</v>
      </c>
      <c r="BB77" s="54"/>
      <c r="BC77" s="54"/>
      <c r="BD77" s="54"/>
      <c r="BE77" s="54"/>
      <c r="BF77" s="54"/>
      <c r="BG77" s="54"/>
      <c r="BH77" s="54"/>
      <c r="BI77" s="54"/>
      <c r="BJ77" s="54"/>
      <c r="BK77" s="54"/>
      <c r="BL77" s="54"/>
      <c r="BM77" s="138" t="s">
        <v>550</v>
      </c>
      <c r="BN77" s="54"/>
      <c r="BO77" s="54"/>
      <c r="BP77" s="54"/>
      <c r="BQ77" s="54"/>
      <c r="BR77" s="54"/>
      <c r="BS77" s="54"/>
      <c r="BT77" s="54"/>
      <c r="BU77" s="54"/>
      <c r="BV77" s="54"/>
      <c r="BW77" s="54"/>
      <c r="BX77" s="54"/>
      <c r="BY77" s="54"/>
      <c r="BZ77" s="54"/>
      <c r="CA77" s="54"/>
      <c r="CB77" s="54"/>
      <c r="CC77" s="54"/>
      <c r="CD77" s="54"/>
      <c r="CE77" s="54"/>
      <c r="CF77" s="54"/>
      <c r="CG77" s="54"/>
      <c r="CH77" s="54"/>
    </row>
    <row r="78" spans="53:86" ht="15">
      <c r="BA78" s="151" t="s">
        <v>821</v>
      </c>
      <c r="BB78" s="54"/>
      <c r="BC78" s="54"/>
      <c r="BD78" s="54"/>
      <c r="BE78" s="54"/>
      <c r="BF78" s="54"/>
      <c r="BG78" s="54"/>
      <c r="BH78" s="54"/>
      <c r="BI78" s="54"/>
      <c r="BJ78" s="54"/>
      <c r="BK78" s="54"/>
      <c r="BL78" s="54"/>
      <c r="BM78" s="138"/>
      <c r="BN78" s="54"/>
      <c r="BO78" s="54"/>
      <c r="BP78" s="54"/>
      <c r="BQ78" s="54"/>
      <c r="BR78" s="54"/>
      <c r="BS78" s="54"/>
      <c r="BT78" s="54"/>
      <c r="BU78" s="54"/>
      <c r="BV78" s="54"/>
      <c r="BW78" s="54"/>
      <c r="BX78" s="54"/>
      <c r="BY78" s="54"/>
      <c r="BZ78" s="54"/>
      <c r="CA78" s="54"/>
      <c r="CB78" s="54"/>
      <c r="CC78" s="54"/>
      <c r="CD78" s="54"/>
      <c r="CE78" s="54"/>
      <c r="CF78" s="54"/>
      <c r="CG78" s="54"/>
      <c r="CH78" s="54"/>
    </row>
    <row r="79" spans="53:86">
      <c r="BA79" t="s">
        <v>818</v>
      </c>
      <c r="BB79" s="54"/>
      <c r="BC79" s="54"/>
      <c r="BD79" s="54"/>
      <c r="BE79" s="54"/>
      <c r="BF79" s="54"/>
      <c r="BG79" s="54"/>
      <c r="BH79" s="54"/>
      <c r="BI79" s="54"/>
      <c r="BJ79" s="54"/>
      <c r="BK79" s="54"/>
      <c r="BL79" s="54"/>
      <c r="BM79" s="138"/>
      <c r="BN79" s="54"/>
      <c r="BO79" s="54"/>
      <c r="BP79" s="54"/>
      <c r="BQ79" s="54"/>
      <c r="BR79" s="54"/>
      <c r="BS79" s="54"/>
      <c r="BT79" s="54"/>
      <c r="BU79" s="54"/>
      <c r="BV79" s="54"/>
      <c r="BW79" s="54"/>
      <c r="BX79" s="54"/>
      <c r="BY79" s="54"/>
      <c r="BZ79" s="54"/>
      <c r="CA79" s="54"/>
      <c r="CB79" s="54"/>
      <c r="CC79" s="54"/>
      <c r="CD79" s="54"/>
      <c r="CE79" s="54"/>
      <c r="CF79" s="54"/>
      <c r="CG79" s="54"/>
      <c r="CH79" s="54"/>
    </row>
    <row r="80" spans="53:86">
      <c r="BA80" t="s">
        <v>819</v>
      </c>
      <c r="BB80" s="54"/>
      <c r="BC80" s="54"/>
      <c r="BD80" s="54"/>
      <c r="BE80" s="54"/>
      <c r="BF80" s="54"/>
      <c r="BG80" s="54"/>
      <c r="BH80" s="54"/>
      <c r="BI80" s="54"/>
      <c r="BJ80" s="54"/>
      <c r="BK80" s="54"/>
      <c r="BL80" s="54"/>
      <c r="BM80" s="138"/>
      <c r="BN80" s="54"/>
      <c r="BO80" s="54"/>
      <c r="BP80" s="54"/>
      <c r="BQ80" s="54"/>
      <c r="BR80" s="54"/>
      <c r="BS80" s="54"/>
      <c r="BT80" s="54"/>
      <c r="BU80" s="54"/>
      <c r="BV80" s="54"/>
      <c r="BW80" s="54"/>
      <c r="BX80" s="54"/>
      <c r="BY80" s="54"/>
      <c r="BZ80" s="54"/>
      <c r="CA80" s="54"/>
      <c r="CB80" s="54"/>
      <c r="CC80" s="54"/>
      <c r="CD80" s="54"/>
      <c r="CE80" s="54"/>
      <c r="CF80" s="54"/>
      <c r="CG80" s="54"/>
      <c r="CH80" s="54"/>
    </row>
    <row r="81" spans="53:86">
      <c r="BA81" t="s">
        <v>820</v>
      </c>
      <c r="BB81" s="54"/>
      <c r="BC81" s="54"/>
      <c r="BD81" s="54"/>
      <c r="BE81" s="54"/>
      <c r="BF81" s="54"/>
      <c r="BG81" s="54"/>
      <c r="BH81" s="54"/>
      <c r="BI81" s="54"/>
      <c r="BJ81" s="54"/>
      <c r="BK81" s="54"/>
      <c r="BL81" s="54"/>
      <c r="BM81" s="138"/>
      <c r="BN81" s="54"/>
      <c r="BO81" s="54"/>
      <c r="BP81" s="54"/>
      <c r="BQ81" s="54"/>
      <c r="BR81" s="54"/>
      <c r="BS81" s="54"/>
      <c r="BT81" s="54"/>
      <c r="BU81" s="54"/>
      <c r="BV81" s="54"/>
      <c r="BW81" s="54"/>
      <c r="BX81" s="54"/>
      <c r="BY81" s="54"/>
      <c r="BZ81" s="54"/>
      <c r="CA81" s="54"/>
      <c r="CB81" s="54"/>
      <c r="CC81" s="54"/>
      <c r="CD81" s="54"/>
      <c r="CE81" s="54"/>
      <c r="CF81" s="54"/>
      <c r="CG81" s="54"/>
      <c r="CH81" s="54"/>
    </row>
    <row r="82" spans="53:86" ht="15">
      <c r="BA82" s="151" t="s">
        <v>779</v>
      </c>
      <c r="BB82" s="54"/>
      <c r="BC82" s="54"/>
      <c r="BD82" s="54"/>
      <c r="BE82" s="54"/>
      <c r="BF82" s="54"/>
      <c r="BG82" s="54"/>
      <c r="BH82" s="54"/>
      <c r="BI82" s="54"/>
      <c r="BJ82" s="54"/>
      <c r="BK82" s="54"/>
      <c r="BL82" s="54"/>
      <c r="BM82" s="139" t="s">
        <v>551</v>
      </c>
      <c r="BN82" s="54"/>
      <c r="BO82" s="54"/>
      <c r="BP82" s="54"/>
      <c r="BQ82" s="54"/>
      <c r="BR82" s="54"/>
      <c r="BS82" s="54"/>
      <c r="BT82" s="54"/>
      <c r="BU82" s="54"/>
      <c r="BV82" s="54"/>
      <c r="BW82" s="54"/>
      <c r="BX82" s="54"/>
      <c r="BY82" s="54"/>
      <c r="BZ82" s="54"/>
      <c r="CA82" s="54"/>
      <c r="CB82" s="54"/>
      <c r="CC82" s="54"/>
      <c r="CD82" s="54"/>
      <c r="CE82" s="54"/>
      <c r="CF82" s="54"/>
      <c r="CG82" s="54"/>
      <c r="CH82" s="54"/>
    </row>
    <row r="83" spans="53:86">
      <c r="BA83" t="s">
        <v>780</v>
      </c>
      <c r="BB83" s="54"/>
      <c r="BC83" s="54"/>
      <c r="BD83" s="54"/>
      <c r="BE83" s="54"/>
      <c r="BF83" s="54"/>
      <c r="BG83" s="54"/>
      <c r="BH83" s="54"/>
      <c r="BI83" s="54"/>
      <c r="BJ83" s="54"/>
      <c r="BK83" s="54"/>
      <c r="BL83" s="54"/>
      <c r="BM83" s="138" t="s">
        <v>552</v>
      </c>
      <c r="BN83" s="54"/>
      <c r="BO83" s="54"/>
      <c r="BP83" s="54"/>
      <c r="BQ83" s="54"/>
      <c r="BR83" s="54"/>
      <c r="BS83" s="54"/>
      <c r="BT83" s="54"/>
      <c r="BU83" s="54"/>
      <c r="BV83" s="54"/>
      <c r="BW83" s="54"/>
      <c r="BX83" s="54"/>
      <c r="BY83" s="54"/>
      <c r="BZ83" s="54"/>
      <c r="CA83" s="54"/>
      <c r="CB83" s="54"/>
      <c r="CC83" s="54"/>
      <c r="CD83" s="54"/>
      <c r="CE83" s="54"/>
      <c r="CF83" s="54"/>
      <c r="CG83" s="54"/>
      <c r="CH83" s="54"/>
    </row>
    <row r="84" spans="53:86">
      <c r="BA84" t="s">
        <v>781</v>
      </c>
      <c r="BB84" s="54"/>
      <c r="BC84" s="54"/>
      <c r="BD84" s="54"/>
      <c r="BE84" s="54"/>
      <c r="BF84" s="54"/>
      <c r="BG84" s="54"/>
      <c r="BH84" s="54"/>
      <c r="BI84" s="54"/>
      <c r="BJ84" s="54"/>
      <c r="BK84" s="54"/>
      <c r="BL84" s="54"/>
      <c r="BM84" s="138" t="s">
        <v>553</v>
      </c>
      <c r="BN84" s="54"/>
      <c r="BO84" s="54"/>
      <c r="BP84" s="54"/>
      <c r="BQ84" s="54"/>
      <c r="BR84" s="54"/>
      <c r="BS84" s="54"/>
      <c r="BT84" s="54"/>
      <c r="BU84" s="54"/>
      <c r="BV84" s="54"/>
      <c r="BW84" s="54"/>
      <c r="BX84" s="54"/>
      <c r="BY84" s="54"/>
      <c r="BZ84" s="54"/>
      <c r="CA84" s="54"/>
      <c r="CB84" s="54"/>
      <c r="CC84" s="54"/>
      <c r="CD84" s="54"/>
      <c r="CE84" s="54"/>
      <c r="CF84" s="54"/>
      <c r="CG84" s="54"/>
      <c r="CH84" s="54"/>
    </row>
    <row r="85" spans="53:86">
      <c r="BA85" t="s">
        <v>782</v>
      </c>
      <c r="BB85" s="54"/>
      <c r="BC85" s="54"/>
      <c r="BD85" s="54"/>
      <c r="BE85" s="54"/>
      <c r="BF85" s="54"/>
      <c r="BG85" s="54"/>
      <c r="BH85" s="54"/>
      <c r="BI85" s="54"/>
      <c r="BJ85" s="54"/>
      <c r="BK85" s="54"/>
      <c r="BL85" s="54"/>
      <c r="BM85" s="138" t="s">
        <v>554</v>
      </c>
      <c r="BN85" s="54"/>
      <c r="BO85" s="54"/>
      <c r="BP85" s="54"/>
      <c r="BQ85" s="54"/>
      <c r="BR85" s="54"/>
      <c r="BS85" s="54"/>
      <c r="BT85" s="54"/>
      <c r="BU85" s="54"/>
      <c r="BV85" s="54"/>
      <c r="BW85" s="54"/>
      <c r="BX85" s="54"/>
      <c r="BY85" s="54"/>
      <c r="BZ85" s="54"/>
      <c r="CA85" s="54"/>
      <c r="CB85" s="54"/>
      <c r="CC85" s="54"/>
      <c r="CD85" s="54"/>
      <c r="CE85" s="54"/>
      <c r="CF85" s="54"/>
      <c r="CG85" s="54"/>
      <c r="CH85" s="54"/>
    </row>
    <row r="86" spans="53:86">
      <c r="BA86" t="s">
        <v>783</v>
      </c>
      <c r="BB86" s="54"/>
      <c r="BC86" s="54"/>
      <c r="BD86" s="54"/>
      <c r="BE86" s="54"/>
      <c r="BF86" s="54"/>
      <c r="BG86" s="54"/>
      <c r="BH86" s="54"/>
      <c r="BI86" s="54"/>
      <c r="BJ86" s="54"/>
      <c r="BK86" s="54"/>
      <c r="BL86" s="54"/>
      <c r="BM86" s="138" t="s">
        <v>555</v>
      </c>
      <c r="BN86" s="54"/>
      <c r="BO86" s="54"/>
      <c r="BP86" s="54"/>
      <c r="BQ86" s="54"/>
      <c r="BR86" s="54"/>
      <c r="BS86" s="54"/>
      <c r="BT86" s="54"/>
      <c r="BU86" s="54"/>
      <c r="BV86" s="54"/>
      <c r="BW86" s="54"/>
      <c r="BX86" s="54"/>
      <c r="BY86" s="54"/>
      <c r="BZ86" s="54"/>
      <c r="CA86" s="54"/>
      <c r="CB86" s="54"/>
      <c r="CC86" s="54"/>
      <c r="CD86" s="54"/>
      <c r="CE86" s="54"/>
      <c r="CF86" s="54"/>
      <c r="CG86" s="54"/>
      <c r="CH86" s="54"/>
    </row>
    <row r="87" spans="53:86">
      <c r="BA87" t="s">
        <v>81</v>
      </c>
      <c r="BB87" s="54"/>
      <c r="BC87" s="54"/>
      <c r="BD87" s="54"/>
      <c r="BE87" s="54"/>
      <c r="BF87" s="54"/>
      <c r="BG87" s="54"/>
      <c r="BH87" s="54"/>
      <c r="BI87" s="54"/>
      <c r="BJ87" s="54"/>
      <c r="BK87" s="54"/>
      <c r="BL87" s="54"/>
      <c r="BM87" s="138" t="s">
        <v>100</v>
      </c>
      <c r="BN87" s="54"/>
      <c r="BO87" s="54"/>
      <c r="BP87" s="54"/>
      <c r="BQ87" s="54"/>
      <c r="BR87" s="54"/>
      <c r="BS87" s="54"/>
      <c r="BT87" s="54"/>
      <c r="BU87" s="54"/>
      <c r="BV87" s="54"/>
      <c r="BW87" s="54"/>
      <c r="BX87" s="54"/>
      <c r="BY87" s="54"/>
      <c r="BZ87" s="54"/>
      <c r="CA87" s="54"/>
      <c r="CB87" s="54"/>
      <c r="CC87" s="54"/>
      <c r="CD87" s="54"/>
      <c r="CE87" s="54"/>
      <c r="CF87" s="54"/>
      <c r="CG87" s="54"/>
      <c r="CH87" s="54"/>
    </row>
    <row r="88" spans="53:86">
      <c r="BA88" t="s">
        <v>784</v>
      </c>
      <c r="BB88" s="54"/>
      <c r="BC88" s="54"/>
      <c r="BD88" s="54"/>
      <c r="BE88" s="54"/>
      <c r="BF88" s="54"/>
      <c r="BG88" s="54"/>
      <c r="BH88" s="54"/>
      <c r="BI88" s="54"/>
      <c r="BJ88" s="54"/>
      <c r="BK88" s="54"/>
      <c r="BL88" s="54"/>
      <c r="BM88" s="138" t="s">
        <v>664</v>
      </c>
      <c r="BN88" s="54"/>
      <c r="BO88" s="54"/>
      <c r="BP88" s="54"/>
      <c r="BQ88" s="54"/>
      <c r="BR88" s="54"/>
      <c r="BS88" s="54"/>
      <c r="BT88" s="54"/>
      <c r="BU88" s="54"/>
      <c r="BV88" s="54"/>
      <c r="BW88" s="54"/>
      <c r="BX88" s="54"/>
      <c r="BY88" s="54"/>
      <c r="BZ88" s="54"/>
      <c r="CA88" s="54"/>
      <c r="CB88" s="54"/>
      <c r="CC88" s="54"/>
      <c r="CD88" s="54"/>
      <c r="CE88" s="54"/>
      <c r="CF88" s="54"/>
      <c r="CG88" s="54"/>
      <c r="CH88" s="54"/>
    </row>
    <row r="89" spans="53:86">
      <c r="BA89" t="s">
        <v>785</v>
      </c>
      <c r="BB89" s="54"/>
      <c r="BC89" s="54"/>
      <c r="BD89" s="54"/>
      <c r="BE89" s="54"/>
      <c r="BF89" s="54"/>
      <c r="BG89" s="54"/>
      <c r="BH89" s="54"/>
      <c r="BI89" s="54"/>
      <c r="BJ89" s="54"/>
      <c r="BK89" s="54"/>
      <c r="BL89" s="54"/>
      <c r="BM89" s="138" t="s">
        <v>556</v>
      </c>
      <c r="BN89" s="54"/>
      <c r="BO89" s="54"/>
      <c r="BP89" s="54"/>
      <c r="BQ89" s="54"/>
      <c r="BR89" s="54"/>
      <c r="BS89" s="54"/>
      <c r="BT89" s="54"/>
      <c r="BU89" s="54"/>
      <c r="BV89" s="54"/>
      <c r="BW89" s="54"/>
      <c r="BX89" s="54"/>
      <c r="BY89" s="54"/>
      <c r="BZ89" s="54"/>
      <c r="CA89" s="54"/>
      <c r="CB89" s="54"/>
      <c r="CC89" s="54"/>
      <c r="CD89" s="54"/>
      <c r="CE89" s="54"/>
      <c r="CF89" s="54"/>
      <c r="CG89" s="54"/>
      <c r="CH89" s="54"/>
    </row>
    <row r="90" spans="53:86">
      <c r="BA90" t="s">
        <v>786</v>
      </c>
      <c r="BB90" s="54"/>
      <c r="BC90" s="54"/>
      <c r="BD90" s="54"/>
      <c r="BE90" s="54"/>
      <c r="BF90" s="54"/>
      <c r="BG90" s="54"/>
      <c r="BH90" s="54"/>
      <c r="BI90" s="54"/>
      <c r="BJ90" s="54"/>
      <c r="BK90" s="54"/>
      <c r="BL90" s="54"/>
      <c r="BM90" s="138" t="s">
        <v>557</v>
      </c>
      <c r="BN90" s="54"/>
      <c r="BO90" s="54"/>
      <c r="BP90" s="54"/>
      <c r="BQ90" s="54"/>
      <c r="BR90" s="54"/>
      <c r="BS90" s="54"/>
      <c r="BT90" s="54"/>
      <c r="BU90" s="54"/>
      <c r="BV90" s="54"/>
      <c r="BW90" s="54"/>
      <c r="BX90" s="54"/>
      <c r="BY90" s="54"/>
      <c r="BZ90" s="54"/>
      <c r="CA90" s="54"/>
      <c r="CB90" s="54"/>
      <c r="CC90" s="54"/>
      <c r="CD90" s="54"/>
      <c r="CE90" s="54"/>
      <c r="CF90" s="54"/>
      <c r="CG90" s="54"/>
      <c r="CH90" s="54"/>
    </row>
    <row r="91" spans="53:86">
      <c r="BA91" t="s">
        <v>787</v>
      </c>
      <c r="BB91" s="54"/>
      <c r="BC91" s="54"/>
      <c r="BD91" s="54"/>
      <c r="BE91" s="54"/>
      <c r="BF91" s="54"/>
      <c r="BG91" s="54"/>
      <c r="BH91" s="54"/>
      <c r="BI91" s="54"/>
      <c r="BJ91" s="54"/>
      <c r="BK91" s="54"/>
      <c r="BL91" s="54"/>
      <c r="BM91" s="138" t="s">
        <v>558</v>
      </c>
      <c r="BN91" s="54"/>
      <c r="BO91" s="54"/>
      <c r="BP91" s="54"/>
      <c r="BQ91" s="54"/>
      <c r="BR91" s="54"/>
      <c r="BS91" s="54"/>
      <c r="BT91" s="54"/>
      <c r="BU91" s="54"/>
      <c r="BV91" s="54"/>
      <c r="BW91" s="54"/>
      <c r="BX91" s="54"/>
      <c r="BY91" s="54"/>
      <c r="BZ91" s="54"/>
      <c r="CA91" s="54"/>
      <c r="CB91" s="54"/>
      <c r="CC91" s="54"/>
      <c r="CD91" s="54"/>
      <c r="CE91" s="54"/>
      <c r="CF91" s="54"/>
      <c r="CG91" s="54"/>
      <c r="CH91" s="54"/>
    </row>
    <row r="92" spans="53:86">
      <c r="BA92" t="s">
        <v>788</v>
      </c>
      <c r="BB92" s="54"/>
      <c r="BC92" s="54"/>
      <c r="BD92" s="54"/>
      <c r="BE92" s="54"/>
      <c r="BF92" s="54"/>
      <c r="BG92" s="54"/>
      <c r="BH92" s="54"/>
      <c r="BI92" s="54"/>
      <c r="BJ92" s="54"/>
      <c r="BK92" s="54"/>
      <c r="BL92" s="54"/>
      <c r="BM92" s="138" t="s">
        <v>559</v>
      </c>
      <c r="BN92" s="54"/>
      <c r="BO92" s="54"/>
      <c r="BP92" s="54"/>
      <c r="BQ92" s="54"/>
      <c r="BR92" s="54"/>
      <c r="BS92" s="54"/>
      <c r="BT92" s="54"/>
      <c r="BU92" s="54"/>
      <c r="BV92" s="54"/>
      <c r="BW92" s="54"/>
      <c r="BX92" s="54"/>
      <c r="BY92" s="54"/>
      <c r="BZ92" s="54"/>
      <c r="CA92" s="54"/>
      <c r="CB92" s="54"/>
      <c r="CC92" s="54"/>
      <c r="CD92" s="54"/>
      <c r="CE92" s="54"/>
      <c r="CF92" s="54"/>
      <c r="CG92" s="54"/>
      <c r="CH92" s="54"/>
    </row>
    <row r="93" spans="53:86">
      <c r="BA93" t="s">
        <v>789</v>
      </c>
      <c r="BB93" s="54"/>
      <c r="BC93" s="54"/>
      <c r="BD93" s="54"/>
      <c r="BE93" s="54"/>
      <c r="BF93" s="54"/>
      <c r="BG93" s="54"/>
      <c r="BH93" s="54"/>
      <c r="BI93" s="54"/>
      <c r="BJ93" s="54"/>
      <c r="BK93" s="54"/>
      <c r="BL93" s="54"/>
      <c r="BM93" s="138" t="s">
        <v>560</v>
      </c>
      <c r="BN93" s="54"/>
      <c r="BO93" s="54"/>
      <c r="BP93" s="54"/>
      <c r="BQ93" s="54"/>
      <c r="BR93" s="54"/>
      <c r="BS93" s="54"/>
      <c r="BT93" s="54"/>
      <c r="BU93" s="54"/>
      <c r="BV93" s="54"/>
      <c r="BW93" s="54"/>
      <c r="BX93" s="54"/>
      <c r="BY93" s="54"/>
      <c r="BZ93" s="54"/>
      <c r="CA93" s="54"/>
      <c r="CB93" s="54"/>
      <c r="CC93" s="54"/>
      <c r="CD93" s="54"/>
      <c r="CE93" s="54"/>
      <c r="CF93" s="54"/>
      <c r="CG93" s="54"/>
      <c r="CH93" s="54"/>
    </row>
    <row r="94" spans="53:86">
      <c r="BA94" t="s">
        <v>790</v>
      </c>
      <c r="BB94" s="54"/>
      <c r="BC94" s="54"/>
      <c r="BD94" s="54"/>
      <c r="BE94" s="54"/>
      <c r="BF94" s="54"/>
      <c r="BG94" s="54"/>
      <c r="BH94" s="54"/>
      <c r="BI94" s="54"/>
      <c r="BJ94" s="54"/>
      <c r="BK94" s="54"/>
      <c r="BL94" s="54"/>
      <c r="BM94" s="139" t="s">
        <v>561</v>
      </c>
      <c r="BN94" s="54"/>
      <c r="BO94" s="54"/>
      <c r="BP94" s="54"/>
      <c r="BQ94" s="54"/>
      <c r="BR94" s="54"/>
      <c r="BS94" s="54"/>
      <c r="BT94" s="54"/>
      <c r="BU94" s="54"/>
      <c r="BV94" s="54"/>
      <c r="BW94" s="54"/>
      <c r="BX94" s="54"/>
      <c r="BY94" s="54"/>
      <c r="BZ94" s="54"/>
      <c r="CA94" s="54"/>
      <c r="CB94" s="54"/>
      <c r="CC94" s="54"/>
      <c r="CD94" s="54"/>
      <c r="CE94" s="54"/>
      <c r="CF94" s="54"/>
      <c r="CG94" s="54"/>
      <c r="CH94" s="54"/>
    </row>
    <row r="95" spans="53:86">
      <c r="BA95" t="s">
        <v>791</v>
      </c>
      <c r="BB95" s="54"/>
      <c r="BC95" s="54"/>
      <c r="BD95" s="54"/>
      <c r="BE95" s="54"/>
      <c r="BF95" s="54"/>
      <c r="BG95" s="54"/>
      <c r="BH95" s="54"/>
      <c r="BI95" s="54"/>
      <c r="BJ95" s="54"/>
      <c r="BK95" s="54"/>
      <c r="BL95" s="54"/>
      <c r="BM95" s="138" t="s">
        <v>562</v>
      </c>
      <c r="BN95" s="54"/>
      <c r="BO95" s="54"/>
      <c r="BP95" s="54"/>
      <c r="BQ95" s="54"/>
      <c r="BR95" s="54"/>
      <c r="BS95" s="54"/>
      <c r="BT95" s="54"/>
      <c r="BU95" s="54"/>
      <c r="BV95" s="54"/>
      <c r="BW95" s="54"/>
      <c r="BX95" s="54"/>
      <c r="BY95" s="54"/>
      <c r="BZ95" s="54"/>
      <c r="CA95" s="54"/>
      <c r="CB95" s="54"/>
      <c r="CC95" s="54"/>
      <c r="CD95" s="54"/>
      <c r="CE95" s="54"/>
      <c r="CF95" s="54"/>
      <c r="CG95" s="54"/>
      <c r="CH95" s="54"/>
    </row>
    <row r="96" spans="53:86">
      <c r="BA96" t="s">
        <v>792</v>
      </c>
      <c r="BB96" s="54"/>
      <c r="BC96" s="54"/>
      <c r="BD96" s="54"/>
      <c r="BE96" s="54"/>
      <c r="BF96" s="54"/>
      <c r="BG96" s="54"/>
      <c r="BH96" s="54"/>
      <c r="BI96" s="54"/>
      <c r="BJ96" s="54"/>
      <c r="BK96" s="54"/>
      <c r="BL96" s="54"/>
      <c r="BM96" s="138" t="s">
        <v>563</v>
      </c>
      <c r="BN96" s="54"/>
      <c r="BO96" s="54"/>
      <c r="BP96" s="54"/>
      <c r="BQ96" s="54"/>
      <c r="BR96" s="54"/>
      <c r="BS96" s="54"/>
      <c r="BT96" s="54"/>
      <c r="BU96" s="54"/>
      <c r="BV96" s="54"/>
      <c r="BW96" s="54"/>
      <c r="BX96" s="54"/>
      <c r="BY96" s="54"/>
      <c r="BZ96" s="54"/>
      <c r="CA96" s="54"/>
      <c r="CB96" s="54"/>
      <c r="CC96" s="54"/>
      <c r="CD96" s="54"/>
      <c r="CE96" s="54"/>
      <c r="CF96" s="54"/>
      <c r="CG96" s="54"/>
      <c r="CH96" s="54"/>
    </row>
    <row r="97" spans="53:86">
      <c r="BA97" t="s">
        <v>793</v>
      </c>
      <c r="BB97" s="54"/>
      <c r="BC97" s="54"/>
      <c r="BD97" s="54"/>
      <c r="BE97" s="54"/>
      <c r="BF97" s="54"/>
      <c r="BG97" s="54"/>
      <c r="BH97" s="54"/>
      <c r="BI97" s="54"/>
      <c r="BJ97" s="54"/>
      <c r="BK97" s="54"/>
      <c r="BL97" s="54"/>
      <c r="BM97" s="138" t="s">
        <v>564</v>
      </c>
      <c r="BN97" s="54"/>
      <c r="BO97" s="54"/>
      <c r="BP97" s="54"/>
      <c r="BQ97" s="54"/>
      <c r="BR97" s="54"/>
      <c r="BS97" s="54"/>
      <c r="BT97" s="54"/>
      <c r="BU97" s="54"/>
      <c r="BV97" s="54"/>
      <c r="BW97" s="54"/>
      <c r="BX97" s="54"/>
      <c r="BY97" s="54"/>
      <c r="BZ97" s="54"/>
      <c r="CA97" s="54"/>
      <c r="CB97" s="54"/>
      <c r="CC97" s="54"/>
      <c r="CD97" s="54"/>
      <c r="CE97" s="54"/>
      <c r="CF97" s="54"/>
      <c r="CG97" s="54"/>
      <c r="CH97" s="54"/>
    </row>
    <row r="98" spans="53:86">
      <c r="BA98" t="s">
        <v>794</v>
      </c>
      <c r="BB98" s="54"/>
      <c r="BC98" s="54"/>
      <c r="BD98" s="54"/>
      <c r="BE98" s="54"/>
      <c r="BF98" s="54"/>
      <c r="BG98" s="54"/>
      <c r="BH98" s="54"/>
      <c r="BI98" s="54"/>
      <c r="BJ98" s="54"/>
      <c r="BK98" s="54"/>
      <c r="BL98" s="54"/>
      <c r="BM98" s="138" t="s">
        <v>565</v>
      </c>
      <c r="BN98" s="54"/>
      <c r="BO98" s="54"/>
      <c r="BP98" s="54"/>
      <c r="BQ98" s="54"/>
      <c r="BR98" s="54"/>
      <c r="BS98" s="54"/>
      <c r="BT98" s="54"/>
      <c r="BU98" s="54"/>
      <c r="BV98" s="54"/>
      <c r="BW98" s="54"/>
      <c r="BX98" s="54"/>
      <c r="BY98" s="54"/>
      <c r="BZ98" s="54"/>
      <c r="CA98" s="54"/>
      <c r="CB98" s="54"/>
      <c r="CC98" s="54"/>
      <c r="CD98" s="54"/>
      <c r="CE98" s="54"/>
      <c r="CF98" s="54"/>
      <c r="CG98" s="54"/>
      <c r="CH98" s="54"/>
    </row>
    <row r="99" spans="53:86">
      <c r="BA99" t="s">
        <v>795</v>
      </c>
      <c r="BB99" s="54"/>
      <c r="BC99" s="54"/>
      <c r="BD99" s="54"/>
      <c r="BE99" s="54"/>
      <c r="BF99" s="54"/>
      <c r="BG99" s="54"/>
      <c r="BH99" s="54"/>
      <c r="BI99" s="54"/>
      <c r="BJ99" s="54"/>
      <c r="BK99" s="54"/>
      <c r="BL99" s="54"/>
      <c r="BM99" s="138" t="s">
        <v>566</v>
      </c>
      <c r="BN99" s="54"/>
      <c r="BO99" s="54"/>
      <c r="BP99" s="54"/>
      <c r="BQ99" s="54"/>
      <c r="BR99" s="54"/>
      <c r="BS99" s="54"/>
      <c r="BT99" s="54"/>
      <c r="BU99" s="54"/>
      <c r="BV99" s="54"/>
      <c r="BW99" s="54"/>
      <c r="BX99" s="54"/>
      <c r="BY99" s="54"/>
      <c r="BZ99" s="54"/>
      <c r="CA99" s="54"/>
      <c r="CB99" s="54"/>
      <c r="CC99" s="54"/>
      <c r="CD99" s="54"/>
      <c r="CE99" s="54"/>
      <c r="CF99" s="54"/>
      <c r="CG99" s="54"/>
      <c r="CH99" s="54"/>
    </row>
    <row r="100" spans="53:86">
      <c r="BA100" t="s">
        <v>796</v>
      </c>
      <c r="BB100" s="54"/>
      <c r="BC100" s="54"/>
      <c r="BD100" s="54"/>
      <c r="BE100" s="54"/>
      <c r="BF100" s="54"/>
      <c r="BG100" s="54"/>
      <c r="BH100" s="54"/>
      <c r="BI100" s="54"/>
      <c r="BJ100" s="54"/>
      <c r="BK100" s="54"/>
      <c r="BL100" s="54"/>
      <c r="BM100" s="138" t="s">
        <v>665</v>
      </c>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53:86">
      <c r="BA101" t="s">
        <v>797</v>
      </c>
      <c r="BB101" s="54"/>
      <c r="BC101" s="54"/>
      <c r="BD101" s="54"/>
      <c r="BE101" s="54"/>
      <c r="BF101" s="54"/>
      <c r="BG101" s="54"/>
      <c r="BH101" s="54"/>
      <c r="BI101" s="54"/>
      <c r="BJ101" s="54"/>
      <c r="BK101" s="54"/>
      <c r="BL101" s="54"/>
      <c r="BM101" s="138" t="s">
        <v>567</v>
      </c>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53:86" ht="15">
      <c r="BA102" s="151" t="s">
        <v>798</v>
      </c>
      <c r="BB102" s="54"/>
      <c r="BC102" s="54"/>
      <c r="BD102" s="54"/>
      <c r="BE102" s="54"/>
      <c r="BF102" s="54"/>
      <c r="BG102" s="54"/>
      <c r="BH102" s="54"/>
      <c r="BI102" s="54"/>
      <c r="BJ102" s="54"/>
      <c r="BK102" s="54"/>
      <c r="BL102" s="54"/>
      <c r="BM102" s="138" t="s">
        <v>96</v>
      </c>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53:86">
      <c r="BA103" t="s">
        <v>822</v>
      </c>
      <c r="BB103" s="54"/>
      <c r="BC103" s="54"/>
      <c r="BD103" s="54"/>
      <c r="BE103" s="54"/>
      <c r="BF103" s="54"/>
      <c r="BG103" s="54"/>
      <c r="BH103" s="54"/>
      <c r="BI103" s="54"/>
      <c r="BJ103" s="54"/>
      <c r="BK103" s="54"/>
      <c r="BL103" s="54"/>
      <c r="BM103" s="138" t="s">
        <v>568</v>
      </c>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53:86">
      <c r="BA104" t="s">
        <v>823</v>
      </c>
      <c r="BB104" s="54"/>
      <c r="BC104" s="54"/>
      <c r="BD104" s="54"/>
      <c r="BE104" s="54"/>
      <c r="BF104" s="54"/>
      <c r="BG104" s="54"/>
      <c r="BH104" s="54"/>
      <c r="BI104" s="54"/>
      <c r="BJ104" s="54"/>
      <c r="BK104" s="54"/>
      <c r="BL104" s="54"/>
      <c r="BM104" s="138" t="s">
        <v>569</v>
      </c>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53:86">
      <c r="BA105" t="s">
        <v>824</v>
      </c>
      <c r="BB105" s="54"/>
      <c r="BC105" s="54"/>
      <c r="BD105" s="54"/>
      <c r="BE105" s="54"/>
      <c r="BF105" s="54"/>
      <c r="BG105" s="54"/>
      <c r="BH105" s="54"/>
      <c r="BI105" s="54"/>
      <c r="BJ105" s="54"/>
      <c r="BK105" s="54"/>
      <c r="BL105" s="54"/>
      <c r="BM105" s="138" t="s">
        <v>570</v>
      </c>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53:86" ht="15">
      <c r="BA106" s="151" t="s">
        <v>799</v>
      </c>
      <c r="BB106" s="54"/>
      <c r="BC106" s="54"/>
      <c r="BD106" s="54"/>
      <c r="BE106" s="54"/>
      <c r="BF106" s="54"/>
      <c r="BG106" s="54"/>
      <c r="BH106" s="54"/>
      <c r="BI106" s="54"/>
      <c r="BJ106" s="54"/>
      <c r="BK106" s="54"/>
      <c r="BL106" s="54"/>
      <c r="BM106" s="138" t="s">
        <v>571</v>
      </c>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53:86">
      <c r="BA107" t="s">
        <v>800</v>
      </c>
      <c r="BB107" s="54"/>
      <c r="BC107" s="54"/>
      <c r="BD107" s="54"/>
      <c r="BE107" s="54"/>
      <c r="BF107" s="54"/>
      <c r="BG107" s="54"/>
      <c r="BH107" s="54"/>
      <c r="BI107" s="54"/>
      <c r="BJ107" s="54"/>
      <c r="BK107" s="54"/>
      <c r="BL107" s="54"/>
      <c r="BM107" s="138" t="s">
        <v>572</v>
      </c>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53:86" ht="15">
      <c r="BA108" s="151" t="s">
        <v>801</v>
      </c>
      <c r="BB108" s="54"/>
      <c r="BC108" s="54"/>
      <c r="BD108" s="54"/>
      <c r="BE108" s="54"/>
      <c r="BF108" s="54"/>
      <c r="BG108" s="54"/>
      <c r="BH108" s="54"/>
      <c r="BI108" s="54"/>
      <c r="BJ108" s="54"/>
      <c r="BK108" s="54"/>
      <c r="BL108" s="54"/>
      <c r="BM108" s="138" t="s">
        <v>573</v>
      </c>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53:86">
      <c r="BA109" t="s">
        <v>802</v>
      </c>
      <c r="BB109" s="54"/>
      <c r="BC109" s="54"/>
      <c r="BD109" s="54"/>
      <c r="BE109" s="54"/>
      <c r="BF109" s="54"/>
      <c r="BG109" s="54"/>
      <c r="BH109" s="54"/>
      <c r="BI109" s="54"/>
      <c r="BJ109" s="54"/>
      <c r="BK109" s="54"/>
      <c r="BL109" s="54"/>
      <c r="BM109" s="138" t="s">
        <v>666</v>
      </c>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53:86">
      <c r="BA110" t="s">
        <v>803</v>
      </c>
      <c r="BB110" s="54"/>
      <c r="BC110" s="54"/>
      <c r="BD110" s="54"/>
      <c r="BE110" s="54"/>
      <c r="BF110" s="54"/>
      <c r="BG110" s="54"/>
      <c r="BH110" s="54"/>
      <c r="BI110" s="54"/>
      <c r="BJ110" s="54"/>
      <c r="BK110" s="54"/>
      <c r="BL110" s="54"/>
      <c r="BM110" s="138" t="s">
        <v>82</v>
      </c>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53:86">
      <c r="BA111" t="s">
        <v>804</v>
      </c>
      <c r="BB111" s="54"/>
      <c r="BC111" s="54"/>
      <c r="BD111" s="54"/>
      <c r="BE111" s="54"/>
      <c r="BF111" s="54"/>
      <c r="BG111" s="54"/>
      <c r="BH111" s="54"/>
      <c r="BI111" s="54"/>
      <c r="BJ111" s="54"/>
      <c r="BK111" s="54"/>
      <c r="BL111" s="54"/>
      <c r="BM111" s="138" t="s">
        <v>574</v>
      </c>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53:86">
      <c r="BA112" t="s">
        <v>805</v>
      </c>
      <c r="BB112" s="54"/>
      <c r="BC112" s="54"/>
      <c r="BD112" s="54"/>
      <c r="BE112" s="54"/>
      <c r="BF112" s="54"/>
      <c r="BG112" s="54"/>
      <c r="BH112" s="54"/>
      <c r="BI112" s="54"/>
      <c r="BJ112" s="54"/>
      <c r="BK112" s="54"/>
      <c r="BL112" s="54"/>
      <c r="BM112" s="138" t="s">
        <v>575</v>
      </c>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53:86" ht="15">
      <c r="BA113" s="151" t="s">
        <v>806</v>
      </c>
      <c r="BB113" s="54"/>
      <c r="BC113" s="54"/>
      <c r="BD113" s="54"/>
      <c r="BE113" s="54"/>
      <c r="BF113" s="54"/>
      <c r="BG113" s="54"/>
      <c r="BH113" s="54"/>
      <c r="BI113" s="54"/>
      <c r="BJ113" s="54"/>
      <c r="BK113" s="54"/>
      <c r="BL113" s="54"/>
      <c r="BM113" s="138" t="s">
        <v>576</v>
      </c>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53:86">
      <c r="BA114" t="s">
        <v>807</v>
      </c>
      <c r="BB114" s="54"/>
      <c r="BC114" s="54"/>
      <c r="BD114" s="54"/>
      <c r="BE114" s="54"/>
      <c r="BF114" s="54"/>
      <c r="BG114" s="54"/>
      <c r="BH114" s="54"/>
      <c r="BI114" s="54"/>
      <c r="BJ114" s="54"/>
      <c r="BK114" s="54"/>
      <c r="BL114" s="54"/>
      <c r="BM114" s="138" t="s">
        <v>577</v>
      </c>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53:86">
      <c r="BA115" t="s">
        <v>808</v>
      </c>
      <c r="BB115" s="54"/>
      <c r="BC115" s="54"/>
      <c r="BD115" s="54"/>
      <c r="BE115" s="54"/>
      <c r="BF115" s="54"/>
      <c r="BG115" s="54"/>
      <c r="BH115" s="54"/>
      <c r="BI115" s="54"/>
      <c r="BJ115" s="54"/>
      <c r="BK115" s="54"/>
      <c r="BL115" s="54"/>
      <c r="BM115" s="138" t="s">
        <v>578</v>
      </c>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53:86">
      <c r="BA116" t="s">
        <v>809</v>
      </c>
      <c r="BB116" s="54"/>
      <c r="BC116" s="54"/>
      <c r="BD116" s="54"/>
      <c r="BE116" s="54"/>
      <c r="BF116" s="54"/>
      <c r="BG116" s="54"/>
      <c r="BH116" s="54"/>
      <c r="BI116" s="54"/>
      <c r="BJ116" s="54"/>
      <c r="BK116" s="54"/>
      <c r="BL116" s="54"/>
      <c r="BM116" s="138" t="s">
        <v>579</v>
      </c>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53:86">
      <c r="BA117" t="s">
        <v>810</v>
      </c>
      <c r="BB117" s="54"/>
      <c r="BC117" s="54"/>
      <c r="BD117" s="54"/>
      <c r="BE117" s="54"/>
      <c r="BF117" s="54"/>
      <c r="BG117" s="54"/>
      <c r="BH117" s="54"/>
      <c r="BI117" s="54"/>
      <c r="BJ117" s="54"/>
      <c r="BK117" s="54"/>
      <c r="BL117" s="54"/>
      <c r="BM117" s="138" t="s">
        <v>580</v>
      </c>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53:86">
      <c r="BA118" t="s">
        <v>811</v>
      </c>
      <c r="BB118" s="54"/>
      <c r="BC118" s="54"/>
      <c r="BD118" s="54"/>
      <c r="BE118" s="54"/>
      <c r="BF118" s="54"/>
      <c r="BG118" s="54"/>
      <c r="BH118" s="54"/>
      <c r="BI118" s="54"/>
      <c r="BJ118" s="54"/>
      <c r="BK118" s="54"/>
      <c r="BL118" s="54"/>
      <c r="BM118" s="138" t="s">
        <v>83</v>
      </c>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53:86">
      <c r="BA119" t="s">
        <v>812</v>
      </c>
      <c r="BB119" s="54"/>
      <c r="BC119" s="54"/>
      <c r="BD119" s="54"/>
      <c r="BE119" s="54"/>
      <c r="BF119" s="54"/>
      <c r="BG119" s="54"/>
      <c r="BH119" s="54"/>
      <c r="BI119" s="54"/>
      <c r="BJ119" s="54"/>
      <c r="BK119" s="54"/>
      <c r="BL119" s="54"/>
      <c r="BM119" s="138" t="s">
        <v>581</v>
      </c>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53:86" ht="15">
      <c r="BA120" s="151" t="s">
        <v>813</v>
      </c>
      <c r="BB120" s="54"/>
      <c r="BC120" s="54"/>
      <c r="BD120" s="54"/>
      <c r="BE120" s="54"/>
      <c r="BF120" s="54"/>
      <c r="BG120" s="54"/>
      <c r="BH120" s="54"/>
      <c r="BI120" s="54"/>
      <c r="BJ120" s="54"/>
      <c r="BK120" s="54"/>
      <c r="BL120" s="54"/>
      <c r="BM120" s="138" t="s">
        <v>582</v>
      </c>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53:86">
      <c r="BA121" t="s">
        <v>814</v>
      </c>
      <c r="BB121" s="54"/>
      <c r="BC121" s="54"/>
      <c r="BD121" s="54"/>
      <c r="BE121" s="54"/>
      <c r="BF121" s="54"/>
      <c r="BG121" s="54"/>
      <c r="BH121" s="54"/>
      <c r="BI121" s="54"/>
      <c r="BJ121" s="54"/>
      <c r="BK121" s="54"/>
      <c r="BL121" s="54"/>
      <c r="BM121" s="138" t="s">
        <v>583</v>
      </c>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53:86" ht="15">
      <c r="BA122" s="151" t="s">
        <v>815</v>
      </c>
      <c r="BB122" s="54"/>
      <c r="BC122" s="54"/>
      <c r="BD122" s="54"/>
      <c r="BE122" s="54"/>
      <c r="BF122" s="54"/>
      <c r="BG122" s="54"/>
      <c r="BH122" s="54"/>
      <c r="BI122" s="54"/>
      <c r="BJ122" s="54"/>
      <c r="BK122" s="54"/>
      <c r="BL122" s="54"/>
      <c r="BM122" s="138" t="s">
        <v>584</v>
      </c>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53:86">
      <c r="BA123" t="s">
        <v>816</v>
      </c>
      <c r="BB123" s="54"/>
      <c r="BC123" s="54"/>
      <c r="BD123" s="54"/>
      <c r="BE123" s="54"/>
      <c r="BF123" s="54"/>
      <c r="BG123" s="54"/>
      <c r="BH123" s="54"/>
      <c r="BI123" s="54"/>
      <c r="BJ123" s="54"/>
      <c r="BK123" s="54"/>
      <c r="BL123" s="54"/>
      <c r="BM123" s="138" t="s">
        <v>585</v>
      </c>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53:86">
      <c r="BA124" s="54"/>
      <c r="BB124" s="54"/>
      <c r="BC124" s="54"/>
      <c r="BD124" s="54"/>
      <c r="BE124" s="54"/>
      <c r="BF124" s="54"/>
      <c r="BG124" s="54"/>
      <c r="BH124" s="54"/>
      <c r="BI124" s="54"/>
      <c r="BJ124" s="54"/>
      <c r="BK124" s="54"/>
      <c r="BL124" s="54"/>
      <c r="BM124" s="138" t="s">
        <v>586</v>
      </c>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53:86">
      <c r="BA125" s="54"/>
      <c r="BB125" s="54"/>
      <c r="BC125" s="54"/>
      <c r="BD125" s="54"/>
      <c r="BE125" s="54"/>
      <c r="BF125" s="54"/>
      <c r="BG125" s="54"/>
      <c r="BH125" s="54"/>
      <c r="BI125" s="54"/>
      <c r="BJ125" s="54"/>
      <c r="BK125" s="54"/>
      <c r="BL125" s="54"/>
      <c r="BM125" s="138" t="s">
        <v>587</v>
      </c>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53:86">
      <c r="BA126" s="54"/>
      <c r="BB126" s="54"/>
      <c r="BC126" s="54"/>
      <c r="BD126" s="54"/>
      <c r="BE126" s="54"/>
      <c r="BF126" s="54"/>
      <c r="BG126" s="54"/>
      <c r="BH126" s="54"/>
      <c r="BI126" s="54"/>
      <c r="BJ126" s="54"/>
      <c r="BK126" s="54"/>
      <c r="BL126" s="54"/>
      <c r="BM126" s="138" t="s">
        <v>588</v>
      </c>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53:86">
      <c r="BA127" s="54"/>
      <c r="BB127" s="54"/>
      <c r="BC127" s="54"/>
      <c r="BD127" s="54"/>
      <c r="BE127" s="54"/>
      <c r="BF127" s="54"/>
      <c r="BG127" s="54"/>
      <c r="BH127" s="54"/>
      <c r="BI127" s="54"/>
      <c r="BJ127" s="54"/>
      <c r="BK127" s="54"/>
      <c r="BL127" s="54"/>
      <c r="BM127" s="138" t="s">
        <v>589</v>
      </c>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53:86">
      <c r="BA128" s="54"/>
      <c r="BB128" s="54"/>
      <c r="BC128" s="54"/>
      <c r="BD128" s="54"/>
      <c r="BE128" s="54"/>
      <c r="BF128" s="54"/>
      <c r="BG128" s="54"/>
      <c r="BH128" s="54"/>
      <c r="BI128" s="54"/>
      <c r="BJ128" s="54"/>
      <c r="BK128" s="54"/>
      <c r="BL128" s="54"/>
      <c r="BM128" s="138" t="s">
        <v>590</v>
      </c>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53:86">
      <c r="BA129" s="54"/>
      <c r="BB129" s="54"/>
      <c r="BC129" s="54"/>
      <c r="BD129" s="54"/>
      <c r="BE129" s="54"/>
      <c r="BF129" s="54"/>
      <c r="BG129" s="54"/>
      <c r="BH129" s="54"/>
      <c r="BI129" s="54"/>
      <c r="BJ129" s="54"/>
      <c r="BK129" s="54"/>
      <c r="BL129" s="54"/>
      <c r="BM129" s="138" t="s">
        <v>591</v>
      </c>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53:86">
      <c r="BA130" s="54"/>
      <c r="BB130" s="54"/>
      <c r="BC130" s="54"/>
      <c r="BD130" s="54"/>
      <c r="BE130" s="54"/>
      <c r="BF130" s="54"/>
      <c r="BG130" s="54"/>
      <c r="BH130" s="54"/>
      <c r="BI130" s="54"/>
      <c r="BJ130" s="54"/>
      <c r="BK130" s="54"/>
      <c r="BL130" s="54"/>
      <c r="BM130" s="138" t="s">
        <v>592</v>
      </c>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53:86">
      <c r="BA131" s="54"/>
      <c r="BB131" s="54"/>
      <c r="BC131" s="54"/>
      <c r="BD131" s="54"/>
      <c r="BE131" s="54"/>
      <c r="BF131" s="54"/>
      <c r="BG131" s="54"/>
      <c r="BH131" s="54"/>
      <c r="BI131" s="54"/>
      <c r="BJ131" s="54"/>
      <c r="BK131" s="54"/>
      <c r="BL131" s="54"/>
      <c r="BM131" s="138" t="s">
        <v>593</v>
      </c>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53:86">
      <c r="BA132" s="54"/>
      <c r="BB132" s="54"/>
      <c r="BC132" s="54"/>
      <c r="BD132" s="54"/>
      <c r="BE132" s="54"/>
      <c r="BF132" s="54"/>
      <c r="BG132" s="54"/>
      <c r="BH132" s="54"/>
      <c r="BI132" s="54"/>
      <c r="BJ132" s="54"/>
      <c r="BK132" s="54"/>
      <c r="BL132" s="54"/>
      <c r="BM132" s="138" t="s">
        <v>594</v>
      </c>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53:86">
      <c r="BA133" s="54"/>
      <c r="BB133" s="54"/>
      <c r="BC133" s="54"/>
      <c r="BD133" s="54"/>
      <c r="BE133" s="54"/>
      <c r="BF133" s="54"/>
      <c r="BG133" s="54"/>
      <c r="BH133" s="54"/>
      <c r="BI133" s="54"/>
      <c r="BJ133" s="54"/>
      <c r="BK133" s="54"/>
      <c r="BL133" s="54"/>
      <c r="BM133" s="138" t="s">
        <v>595</v>
      </c>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53:86">
      <c r="BA134" s="54"/>
      <c r="BB134" s="54"/>
      <c r="BC134" s="54"/>
      <c r="BD134" s="54"/>
      <c r="BE134" s="54"/>
      <c r="BF134" s="54"/>
      <c r="BG134" s="54"/>
      <c r="BH134" s="54"/>
      <c r="BI134" s="54"/>
      <c r="BJ134" s="54"/>
      <c r="BK134" s="54"/>
      <c r="BL134" s="54"/>
      <c r="BM134" s="138" t="s">
        <v>596</v>
      </c>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53:86">
      <c r="BA135" s="54"/>
      <c r="BB135" s="54"/>
      <c r="BC135" s="54"/>
      <c r="BD135" s="54"/>
      <c r="BE135" s="54"/>
      <c r="BF135" s="54"/>
      <c r="BG135" s="54"/>
      <c r="BH135" s="54"/>
      <c r="BI135" s="54"/>
      <c r="BJ135" s="54"/>
      <c r="BK135" s="54"/>
      <c r="BL135" s="54"/>
      <c r="BM135" s="138" t="s">
        <v>597</v>
      </c>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53:86">
      <c r="BA136" s="54"/>
      <c r="BB136" s="54"/>
      <c r="BC136" s="54"/>
      <c r="BD136" s="54"/>
      <c r="BE136" s="54"/>
      <c r="BF136" s="54"/>
      <c r="BG136" s="54"/>
      <c r="BH136" s="54"/>
      <c r="BI136" s="54"/>
      <c r="BJ136" s="54"/>
      <c r="BK136" s="54"/>
      <c r="BL136" s="54"/>
      <c r="BM136" s="138" t="s">
        <v>667</v>
      </c>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53:86">
      <c r="BA137" s="54"/>
      <c r="BB137" s="54"/>
      <c r="BC137" s="54"/>
      <c r="BD137" s="54"/>
      <c r="BE137" s="54"/>
      <c r="BF137" s="54"/>
      <c r="BG137" s="54"/>
      <c r="BH137" s="54"/>
      <c r="BI137" s="54"/>
      <c r="BJ137" s="54"/>
      <c r="BK137" s="54"/>
      <c r="BL137" s="54"/>
      <c r="BM137" s="138" t="s">
        <v>598</v>
      </c>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53:86">
      <c r="BA138" s="54"/>
      <c r="BB138" s="54"/>
      <c r="BC138" s="54"/>
      <c r="BD138" s="54"/>
      <c r="BE138" s="54"/>
      <c r="BF138" s="54"/>
      <c r="BG138" s="54"/>
      <c r="BH138" s="54"/>
      <c r="BI138" s="54"/>
      <c r="BJ138" s="54"/>
      <c r="BK138" s="54"/>
      <c r="BL138" s="54"/>
      <c r="BM138" s="139" t="s">
        <v>599</v>
      </c>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53:86">
      <c r="BA139" s="54"/>
      <c r="BB139" s="54"/>
      <c r="BC139" s="54"/>
      <c r="BD139" s="54"/>
      <c r="BE139" s="54"/>
      <c r="BF139" s="54"/>
      <c r="BG139" s="54"/>
      <c r="BH139" s="54"/>
      <c r="BI139" s="54"/>
      <c r="BJ139" s="54"/>
      <c r="BK139" s="54"/>
      <c r="BL139" s="54"/>
      <c r="BM139" s="138" t="s">
        <v>600</v>
      </c>
      <c r="BN139" s="54"/>
      <c r="BO139" s="54"/>
      <c r="BP139" s="54"/>
      <c r="BQ139" s="54"/>
      <c r="BR139" s="54"/>
      <c r="BS139" s="54"/>
      <c r="BT139" s="54"/>
      <c r="BU139" s="54"/>
      <c r="BV139" s="54"/>
      <c r="BW139" s="54"/>
      <c r="BX139" s="54"/>
      <c r="BY139" s="54"/>
      <c r="BZ139" s="54"/>
      <c r="CA139" s="54"/>
      <c r="CB139" s="54"/>
      <c r="CC139" s="54"/>
      <c r="CD139" s="54"/>
      <c r="CE139" s="54"/>
      <c r="CF139" s="54"/>
      <c r="CG139" s="54"/>
      <c r="CH139" s="54"/>
    </row>
    <row r="140" spans="53:86">
      <c r="BA140" s="54"/>
      <c r="BB140" s="54"/>
      <c r="BC140" s="54"/>
      <c r="BD140" s="54"/>
      <c r="BE140" s="54"/>
      <c r="BF140" s="54"/>
      <c r="BG140" s="54"/>
      <c r="BH140" s="54"/>
      <c r="BI140" s="54"/>
      <c r="BJ140" s="54"/>
      <c r="BK140" s="54"/>
      <c r="BL140" s="54"/>
      <c r="BM140" s="138" t="s">
        <v>601</v>
      </c>
      <c r="BN140" s="54"/>
      <c r="BO140" s="54"/>
      <c r="BP140" s="54"/>
      <c r="BQ140" s="54"/>
      <c r="BR140" s="54"/>
      <c r="BS140" s="54"/>
      <c r="BT140" s="54"/>
      <c r="BU140" s="54"/>
      <c r="BV140" s="54"/>
      <c r="BW140" s="54"/>
      <c r="BX140" s="54"/>
      <c r="BY140" s="54"/>
      <c r="BZ140" s="54"/>
      <c r="CA140" s="54"/>
      <c r="CB140" s="54"/>
      <c r="CC140" s="54"/>
      <c r="CD140" s="54"/>
      <c r="CE140" s="54"/>
      <c r="CF140" s="54"/>
      <c r="CG140" s="54"/>
      <c r="CH140" s="54"/>
    </row>
    <row r="141" spans="53:86">
      <c r="BA141" s="54"/>
      <c r="BB141" s="54"/>
      <c r="BC141" s="54"/>
      <c r="BD141" s="54"/>
      <c r="BE141" s="54"/>
      <c r="BF141" s="54"/>
      <c r="BG141" s="54"/>
      <c r="BH141" s="54"/>
      <c r="BI141" s="54"/>
      <c r="BJ141" s="54"/>
      <c r="BK141" s="54"/>
      <c r="BL141" s="54"/>
      <c r="BM141" s="138" t="s">
        <v>602</v>
      </c>
      <c r="BN141" s="54"/>
      <c r="BO141" s="54"/>
      <c r="BP141" s="54"/>
      <c r="BQ141" s="54"/>
      <c r="BR141" s="54"/>
      <c r="BS141" s="54"/>
      <c r="BT141" s="54"/>
      <c r="BU141" s="54"/>
      <c r="BV141" s="54"/>
      <c r="BW141" s="54"/>
      <c r="BX141" s="54"/>
      <c r="BY141" s="54"/>
      <c r="BZ141" s="54"/>
      <c r="CA141" s="54"/>
      <c r="CB141" s="54"/>
      <c r="CC141" s="54"/>
      <c r="CD141" s="54"/>
      <c r="CE141" s="54"/>
      <c r="CF141" s="54"/>
      <c r="CG141" s="54"/>
      <c r="CH141" s="54"/>
    </row>
    <row r="142" spans="53:86">
      <c r="BA142" s="54"/>
      <c r="BB142" s="54"/>
      <c r="BC142" s="54"/>
      <c r="BD142" s="54"/>
      <c r="BE142" s="54"/>
      <c r="BF142" s="54"/>
      <c r="BG142" s="54"/>
      <c r="BH142" s="54"/>
      <c r="BI142" s="54"/>
      <c r="BJ142" s="54"/>
      <c r="BK142" s="54"/>
      <c r="BL142" s="54"/>
      <c r="BM142" s="138" t="s">
        <v>603</v>
      </c>
      <c r="BN142" s="54"/>
      <c r="BO142" s="54"/>
      <c r="BP142" s="54"/>
      <c r="BQ142" s="54"/>
      <c r="BR142" s="54"/>
      <c r="BS142" s="54"/>
      <c r="BT142" s="54"/>
      <c r="BU142" s="54"/>
      <c r="BV142" s="54"/>
      <c r="BW142" s="54"/>
      <c r="BX142" s="54"/>
      <c r="BY142" s="54"/>
      <c r="BZ142" s="54"/>
      <c r="CA142" s="54"/>
      <c r="CB142" s="54"/>
      <c r="CC142" s="54"/>
      <c r="CD142" s="54"/>
      <c r="CE142" s="54"/>
      <c r="CF142" s="54"/>
      <c r="CG142" s="54"/>
      <c r="CH142" s="54"/>
    </row>
    <row r="143" spans="53:86">
      <c r="BA143" s="54"/>
      <c r="BB143" s="54"/>
      <c r="BC143" s="54"/>
      <c r="BD143" s="54"/>
      <c r="BE143" s="54"/>
      <c r="BF143" s="54"/>
      <c r="BG143" s="54"/>
      <c r="BH143" s="54"/>
      <c r="BI143" s="54"/>
      <c r="BJ143" s="54"/>
      <c r="BK143" s="54"/>
      <c r="BL143" s="54"/>
      <c r="BM143" s="138" t="s">
        <v>604</v>
      </c>
      <c r="BN143" s="54"/>
      <c r="BO143" s="54"/>
      <c r="BP143" s="54"/>
      <c r="BQ143" s="54"/>
      <c r="BR143" s="54"/>
      <c r="BS143" s="54"/>
      <c r="BT143" s="54"/>
      <c r="BU143" s="54"/>
      <c r="BV143" s="54"/>
      <c r="BW143" s="54"/>
      <c r="BX143" s="54"/>
      <c r="BY143" s="54"/>
      <c r="BZ143" s="54"/>
      <c r="CA143" s="54"/>
      <c r="CB143" s="54"/>
      <c r="CC143" s="54"/>
      <c r="CD143" s="54"/>
      <c r="CE143" s="54"/>
      <c r="CF143" s="54"/>
      <c r="CG143" s="54"/>
      <c r="CH143" s="54"/>
    </row>
    <row r="144" spans="53:86">
      <c r="BA144" s="54"/>
      <c r="BB144" s="54"/>
      <c r="BC144" s="54"/>
      <c r="BD144" s="54"/>
      <c r="BE144" s="54"/>
      <c r="BF144" s="54"/>
      <c r="BG144" s="54"/>
      <c r="BH144" s="54"/>
      <c r="BI144" s="54"/>
      <c r="BJ144" s="54"/>
      <c r="BK144" s="54"/>
      <c r="BL144" s="54"/>
      <c r="BM144" s="138" t="s">
        <v>605</v>
      </c>
      <c r="BN144" s="54"/>
      <c r="BO144" s="54"/>
      <c r="BP144" s="54"/>
      <c r="BQ144" s="54"/>
      <c r="BR144" s="54"/>
      <c r="BS144" s="54"/>
      <c r="BT144" s="54"/>
      <c r="BU144" s="54"/>
      <c r="BV144" s="54"/>
      <c r="BW144" s="54"/>
      <c r="BX144" s="54"/>
      <c r="BY144" s="54"/>
      <c r="BZ144" s="54"/>
      <c r="CA144" s="54"/>
      <c r="CB144" s="54"/>
      <c r="CC144" s="54"/>
      <c r="CD144" s="54"/>
      <c r="CE144" s="54"/>
      <c r="CF144" s="54"/>
      <c r="CG144" s="54"/>
      <c r="CH144" s="54"/>
    </row>
    <row r="145" spans="53:86">
      <c r="BA145" s="54"/>
      <c r="BB145" s="54"/>
      <c r="BC145" s="54"/>
      <c r="BD145" s="54"/>
      <c r="BE145" s="54"/>
      <c r="BF145" s="54"/>
      <c r="BG145" s="54"/>
      <c r="BH145" s="54"/>
      <c r="BI145" s="54"/>
      <c r="BJ145" s="54"/>
      <c r="BK145" s="54"/>
      <c r="BL145" s="54"/>
      <c r="BM145" s="138" t="s">
        <v>606</v>
      </c>
      <c r="BN145" s="54"/>
      <c r="BO145" s="54"/>
      <c r="BP145" s="54"/>
      <c r="BQ145" s="54"/>
      <c r="BR145" s="54"/>
      <c r="BS145" s="54"/>
      <c r="BT145" s="54"/>
      <c r="BU145" s="54"/>
      <c r="BV145" s="54"/>
      <c r="BW145" s="54"/>
      <c r="BX145" s="54"/>
      <c r="BY145" s="54"/>
      <c r="BZ145" s="54"/>
      <c r="CA145" s="54"/>
      <c r="CB145" s="54"/>
      <c r="CC145" s="54"/>
      <c r="CD145" s="54"/>
      <c r="CE145" s="54"/>
      <c r="CF145" s="54"/>
      <c r="CG145" s="54"/>
      <c r="CH145" s="54"/>
    </row>
    <row r="146" spans="53:86">
      <c r="BA146" s="54"/>
      <c r="BB146" s="54"/>
      <c r="BC146" s="54"/>
      <c r="BD146" s="54"/>
      <c r="BE146" s="54"/>
      <c r="BF146" s="54"/>
      <c r="BG146" s="54"/>
      <c r="BH146" s="54"/>
      <c r="BI146" s="54"/>
      <c r="BJ146" s="54"/>
      <c r="BK146" s="54"/>
      <c r="BL146" s="54"/>
      <c r="BM146" s="138" t="s">
        <v>607</v>
      </c>
      <c r="BN146" s="54"/>
      <c r="BO146" s="54"/>
      <c r="BP146" s="54"/>
      <c r="BQ146" s="54"/>
      <c r="BR146" s="54"/>
      <c r="BS146" s="54"/>
      <c r="BT146" s="54"/>
      <c r="BU146" s="54"/>
      <c r="BV146" s="54"/>
      <c r="BW146" s="54"/>
      <c r="BX146" s="54"/>
      <c r="BY146" s="54"/>
      <c r="BZ146" s="54"/>
      <c r="CA146" s="54"/>
      <c r="CB146" s="54"/>
      <c r="CC146" s="54"/>
      <c r="CD146" s="54"/>
      <c r="CE146" s="54"/>
      <c r="CF146" s="54"/>
      <c r="CG146" s="54"/>
      <c r="CH146" s="54"/>
    </row>
    <row r="147" spans="53:86">
      <c r="BA147" s="54"/>
      <c r="BB147" s="54"/>
      <c r="BC147" s="54"/>
      <c r="BD147" s="54"/>
      <c r="BE147" s="54"/>
      <c r="BF147" s="54"/>
      <c r="BG147" s="54"/>
      <c r="BH147" s="54"/>
      <c r="BI147" s="54"/>
      <c r="BJ147" s="54"/>
      <c r="BK147" s="54"/>
      <c r="BL147" s="54"/>
      <c r="BM147" s="138" t="s">
        <v>608</v>
      </c>
      <c r="BN147" s="54"/>
      <c r="BO147" s="54"/>
      <c r="BP147" s="54"/>
      <c r="BQ147" s="54"/>
      <c r="BR147" s="54"/>
      <c r="BS147" s="54"/>
      <c r="BT147" s="54"/>
      <c r="BU147" s="54"/>
      <c r="BV147" s="54"/>
      <c r="BW147" s="54"/>
      <c r="BX147" s="54"/>
      <c r="BY147" s="54"/>
      <c r="BZ147" s="54"/>
      <c r="CA147" s="54"/>
      <c r="CB147" s="54"/>
      <c r="CC147" s="54"/>
      <c r="CD147" s="54"/>
      <c r="CE147" s="54"/>
      <c r="CF147" s="54"/>
      <c r="CG147" s="54"/>
      <c r="CH147" s="54"/>
    </row>
    <row r="148" spans="53:86">
      <c r="BA148" s="54"/>
      <c r="BB148" s="54"/>
      <c r="BC148" s="54"/>
      <c r="BD148" s="54"/>
      <c r="BE148" s="54"/>
      <c r="BF148" s="54"/>
      <c r="BG148" s="54"/>
      <c r="BH148" s="54"/>
      <c r="BI148" s="54"/>
      <c r="BJ148" s="54"/>
      <c r="BK148" s="54"/>
      <c r="BL148" s="54"/>
      <c r="BM148" s="138" t="s">
        <v>609</v>
      </c>
      <c r="BN148" s="54"/>
      <c r="BO148" s="54"/>
      <c r="BP148" s="54"/>
      <c r="BQ148" s="54"/>
      <c r="BR148" s="54"/>
      <c r="BS148" s="54"/>
      <c r="BT148" s="54"/>
      <c r="BU148" s="54"/>
      <c r="BV148" s="54"/>
      <c r="BW148" s="54"/>
      <c r="BX148" s="54"/>
      <c r="BY148" s="54"/>
      <c r="BZ148" s="54"/>
      <c r="CA148" s="54"/>
      <c r="CB148" s="54"/>
      <c r="CC148" s="54"/>
      <c r="CD148" s="54"/>
      <c r="CE148" s="54"/>
      <c r="CF148" s="54"/>
      <c r="CG148" s="54"/>
      <c r="CH148" s="54"/>
    </row>
    <row r="149" spans="53:86">
      <c r="BA149" s="54"/>
      <c r="BB149" s="54"/>
      <c r="BC149" s="54"/>
      <c r="BD149" s="54"/>
      <c r="BE149" s="54"/>
      <c r="BF149" s="54"/>
      <c r="BG149" s="54"/>
      <c r="BH149" s="54"/>
      <c r="BI149" s="54"/>
      <c r="BJ149" s="54"/>
      <c r="BK149" s="54"/>
      <c r="BL149" s="54"/>
      <c r="BM149" s="138" t="s">
        <v>610</v>
      </c>
      <c r="BN149" s="54"/>
      <c r="BO149" s="54"/>
      <c r="BP149" s="54"/>
      <c r="BQ149" s="54"/>
      <c r="BR149" s="54"/>
      <c r="BS149" s="54"/>
      <c r="BT149" s="54"/>
      <c r="BU149" s="54"/>
      <c r="BV149" s="54"/>
      <c r="BW149" s="54"/>
      <c r="BX149" s="54"/>
      <c r="BY149" s="54"/>
      <c r="BZ149" s="54"/>
      <c r="CA149" s="54"/>
      <c r="CB149" s="54"/>
      <c r="CC149" s="54"/>
      <c r="CD149" s="54"/>
      <c r="CE149" s="54"/>
      <c r="CF149" s="54"/>
      <c r="CG149" s="54"/>
      <c r="CH149" s="54"/>
    </row>
    <row r="150" spans="53:86">
      <c r="BA150" s="54"/>
      <c r="BB150" s="54"/>
      <c r="BC150" s="54"/>
      <c r="BD150" s="54"/>
      <c r="BE150" s="54"/>
      <c r="BF150" s="54"/>
      <c r="BG150" s="54"/>
      <c r="BH150" s="54"/>
      <c r="BI150" s="54"/>
      <c r="BJ150" s="54"/>
      <c r="BK150" s="54"/>
      <c r="BL150" s="54"/>
      <c r="BM150" s="138" t="s">
        <v>611</v>
      </c>
      <c r="BN150" s="54"/>
      <c r="BO150" s="54"/>
      <c r="BP150" s="54"/>
      <c r="BQ150" s="54"/>
      <c r="BR150" s="54"/>
      <c r="BS150" s="54"/>
      <c r="BT150" s="54"/>
      <c r="BU150" s="54"/>
      <c r="BV150" s="54"/>
      <c r="BW150" s="54"/>
      <c r="BX150" s="54"/>
      <c r="BY150" s="54"/>
      <c r="BZ150" s="54"/>
      <c r="CA150" s="54"/>
      <c r="CB150" s="54"/>
      <c r="CC150" s="54"/>
      <c r="CD150" s="54"/>
      <c r="CE150" s="54"/>
      <c r="CF150" s="54"/>
      <c r="CG150" s="54"/>
      <c r="CH150" s="54"/>
    </row>
    <row r="151" spans="53:86">
      <c r="BA151" s="54"/>
      <c r="BB151" s="54"/>
      <c r="BC151" s="54"/>
      <c r="BD151" s="54"/>
      <c r="BE151" s="54"/>
      <c r="BF151" s="54"/>
      <c r="BG151" s="54"/>
      <c r="BH151" s="54"/>
      <c r="BI151" s="54"/>
      <c r="BJ151" s="54"/>
      <c r="BK151" s="54"/>
      <c r="BL151" s="54"/>
      <c r="BM151" s="138" t="s">
        <v>612</v>
      </c>
      <c r="BN151" s="54"/>
      <c r="BO151" s="54"/>
      <c r="BP151" s="54"/>
      <c r="BQ151" s="54"/>
      <c r="BR151" s="54"/>
      <c r="BS151" s="54"/>
      <c r="BT151" s="54"/>
      <c r="BU151" s="54"/>
      <c r="BV151" s="54"/>
      <c r="BW151" s="54"/>
      <c r="BX151" s="54"/>
      <c r="BY151" s="54"/>
      <c r="BZ151" s="54"/>
      <c r="CA151" s="54"/>
      <c r="CB151" s="54"/>
      <c r="CC151" s="54"/>
      <c r="CD151" s="54"/>
      <c r="CE151" s="54"/>
      <c r="CF151" s="54"/>
      <c r="CG151" s="54"/>
      <c r="CH151" s="54"/>
    </row>
    <row r="152" spans="53:86">
      <c r="BA152" s="54"/>
      <c r="BB152" s="54"/>
      <c r="BC152" s="54"/>
      <c r="BD152" s="54"/>
      <c r="BE152" s="54"/>
      <c r="BF152" s="54"/>
      <c r="BG152" s="54"/>
      <c r="BH152" s="54"/>
      <c r="BI152" s="54"/>
      <c r="BJ152" s="54"/>
      <c r="BK152" s="54"/>
      <c r="BL152" s="54"/>
      <c r="BM152" s="138" t="s">
        <v>668</v>
      </c>
      <c r="BN152" s="54"/>
      <c r="BO152" s="54"/>
      <c r="BP152" s="54"/>
      <c r="BQ152" s="54"/>
      <c r="BR152" s="54"/>
      <c r="BS152" s="54"/>
      <c r="BT152" s="54"/>
      <c r="BU152" s="54"/>
      <c r="BV152" s="54"/>
      <c r="BW152" s="54"/>
      <c r="BX152" s="54"/>
      <c r="BY152" s="54"/>
      <c r="BZ152" s="54"/>
      <c r="CA152" s="54"/>
      <c r="CB152" s="54"/>
      <c r="CC152" s="54"/>
      <c r="CD152" s="54"/>
      <c r="CE152" s="54"/>
      <c r="CF152" s="54"/>
      <c r="CG152" s="54"/>
      <c r="CH152" s="54"/>
    </row>
    <row r="153" spans="53:86">
      <c r="BA153" s="54"/>
      <c r="BB153" s="54"/>
      <c r="BC153" s="54"/>
      <c r="BD153" s="54"/>
      <c r="BE153" s="54"/>
      <c r="BF153" s="54"/>
      <c r="BG153" s="54"/>
      <c r="BH153" s="54"/>
      <c r="BI153" s="54"/>
      <c r="BJ153" s="54"/>
      <c r="BK153" s="54"/>
      <c r="BL153" s="54"/>
      <c r="BM153" s="138" t="s">
        <v>613</v>
      </c>
      <c r="BN153" s="54"/>
      <c r="BO153" s="54"/>
      <c r="BP153" s="54"/>
      <c r="BQ153" s="54"/>
      <c r="BR153" s="54"/>
      <c r="BS153" s="54"/>
      <c r="BT153" s="54"/>
      <c r="BU153" s="54"/>
      <c r="BV153" s="54"/>
      <c r="BW153" s="54"/>
      <c r="BX153" s="54"/>
      <c r="BY153" s="54"/>
      <c r="BZ153" s="54"/>
      <c r="CA153" s="54"/>
      <c r="CB153" s="54"/>
      <c r="CC153" s="54"/>
      <c r="CD153" s="54"/>
      <c r="CE153" s="54"/>
      <c r="CF153" s="54"/>
      <c r="CG153" s="54"/>
      <c r="CH153" s="54"/>
    </row>
    <row r="154" spans="53:86">
      <c r="BA154" s="54"/>
      <c r="BB154" s="54"/>
      <c r="BC154" s="54"/>
      <c r="BD154" s="54"/>
      <c r="BE154" s="54"/>
      <c r="BF154" s="54"/>
      <c r="BG154" s="54"/>
      <c r="BH154" s="54"/>
      <c r="BI154" s="54"/>
      <c r="BJ154" s="54"/>
      <c r="BK154" s="54"/>
      <c r="BL154" s="54"/>
      <c r="BM154" s="138" t="s">
        <v>614</v>
      </c>
      <c r="BN154" s="54"/>
      <c r="BO154" s="54"/>
      <c r="BP154" s="54"/>
      <c r="BQ154" s="54"/>
      <c r="BR154" s="54"/>
      <c r="BS154" s="54"/>
      <c r="BT154" s="54"/>
      <c r="BU154" s="54"/>
      <c r="BV154" s="54"/>
      <c r="BW154" s="54"/>
      <c r="BX154" s="54"/>
      <c r="BY154" s="54"/>
      <c r="BZ154" s="54"/>
      <c r="CA154" s="54"/>
      <c r="CB154" s="54"/>
      <c r="CC154" s="54"/>
      <c r="CD154" s="54"/>
      <c r="CE154" s="54"/>
      <c r="CF154" s="54"/>
      <c r="CG154" s="54"/>
      <c r="CH154" s="54"/>
    </row>
    <row r="155" spans="53:86">
      <c r="BA155" s="54"/>
      <c r="BB155" s="54"/>
      <c r="BC155" s="54"/>
      <c r="BD155" s="54"/>
      <c r="BE155" s="54"/>
      <c r="BF155" s="54"/>
      <c r="BG155" s="54"/>
      <c r="BH155" s="54"/>
      <c r="BI155" s="54"/>
      <c r="BJ155" s="54"/>
      <c r="BK155" s="54"/>
      <c r="BL155" s="54"/>
      <c r="BM155" s="138" t="s">
        <v>615</v>
      </c>
      <c r="BN155" s="54"/>
      <c r="BO155" s="54"/>
      <c r="BP155" s="54"/>
      <c r="BQ155" s="54"/>
      <c r="BR155" s="54"/>
      <c r="BS155" s="54"/>
      <c r="BT155" s="54"/>
      <c r="BU155" s="54"/>
      <c r="BV155" s="54"/>
      <c r="BW155" s="54"/>
      <c r="BX155" s="54"/>
      <c r="BY155" s="54"/>
      <c r="BZ155" s="54"/>
      <c r="CA155" s="54"/>
      <c r="CB155" s="54"/>
      <c r="CC155" s="54"/>
      <c r="CD155" s="54"/>
      <c r="CE155" s="54"/>
      <c r="CF155" s="54"/>
      <c r="CG155" s="54"/>
      <c r="CH155" s="54"/>
    </row>
    <row r="156" spans="53:86">
      <c r="BA156" s="54"/>
      <c r="BB156" s="54"/>
      <c r="BC156" s="54"/>
      <c r="BD156" s="54"/>
      <c r="BE156" s="54"/>
      <c r="BF156" s="54"/>
      <c r="BG156" s="54"/>
      <c r="BH156" s="54"/>
      <c r="BI156" s="54"/>
      <c r="BJ156" s="54"/>
      <c r="BK156" s="54"/>
      <c r="BL156" s="54"/>
      <c r="BM156" s="138" t="s">
        <v>616</v>
      </c>
      <c r="BN156" s="54"/>
      <c r="BO156" s="54"/>
      <c r="BP156" s="54"/>
      <c r="BQ156" s="54"/>
      <c r="BR156" s="54"/>
      <c r="BS156" s="54"/>
      <c r="BT156" s="54"/>
      <c r="BU156" s="54"/>
      <c r="BV156" s="54"/>
      <c r="BW156" s="54"/>
      <c r="BX156" s="54"/>
      <c r="BY156" s="54"/>
      <c r="BZ156" s="54"/>
      <c r="CA156" s="54"/>
      <c r="CB156" s="54"/>
      <c r="CC156" s="54"/>
      <c r="CD156" s="54"/>
      <c r="CE156" s="54"/>
      <c r="CF156" s="54"/>
      <c r="CG156" s="54"/>
      <c r="CH156" s="54"/>
    </row>
    <row r="157" spans="53:86">
      <c r="BA157" s="54"/>
      <c r="BB157" s="54"/>
      <c r="BC157" s="54"/>
      <c r="BD157" s="54"/>
      <c r="BE157" s="54"/>
      <c r="BF157" s="54"/>
      <c r="BG157" s="54"/>
      <c r="BH157" s="54"/>
      <c r="BI157" s="54"/>
      <c r="BJ157" s="54"/>
      <c r="BK157" s="54"/>
      <c r="BL157" s="54"/>
      <c r="BM157" s="138" t="s">
        <v>617</v>
      </c>
      <c r="BN157" s="54"/>
      <c r="BO157" s="54"/>
      <c r="BP157" s="54"/>
      <c r="BQ157" s="54"/>
      <c r="BR157" s="54"/>
      <c r="BS157" s="54"/>
      <c r="BT157" s="54"/>
      <c r="BU157" s="54"/>
      <c r="BV157" s="54"/>
      <c r="BW157" s="54"/>
      <c r="BX157" s="54"/>
      <c r="BY157" s="54"/>
      <c r="BZ157" s="54"/>
      <c r="CA157" s="54"/>
      <c r="CB157" s="54"/>
      <c r="CC157" s="54"/>
      <c r="CD157" s="54"/>
      <c r="CE157" s="54"/>
      <c r="CF157" s="54"/>
      <c r="CG157" s="54"/>
      <c r="CH157" s="54"/>
    </row>
    <row r="158" spans="53:86">
      <c r="BA158" s="54"/>
      <c r="BB158" s="54"/>
      <c r="BC158" s="54"/>
      <c r="BD158" s="54"/>
      <c r="BE158" s="54"/>
      <c r="BF158" s="54"/>
      <c r="BG158" s="54"/>
      <c r="BH158" s="54"/>
      <c r="BI158" s="54"/>
      <c r="BJ158" s="54"/>
      <c r="BK158" s="54"/>
      <c r="BL158" s="54"/>
      <c r="BM158" s="138" t="s">
        <v>669</v>
      </c>
      <c r="BN158" s="54"/>
      <c r="BO158" s="54"/>
      <c r="BP158" s="54"/>
      <c r="BQ158" s="54"/>
      <c r="BR158" s="54"/>
      <c r="BS158" s="54"/>
      <c r="BT158" s="54"/>
      <c r="BU158" s="54"/>
      <c r="BV158" s="54"/>
      <c r="BW158" s="54"/>
      <c r="BX158" s="54"/>
      <c r="BY158" s="54"/>
      <c r="BZ158" s="54"/>
      <c r="CA158" s="54"/>
      <c r="CB158" s="54"/>
      <c r="CC158" s="54"/>
      <c r="CD158" s="54"/>
      <c r="CE158" s="54"/>
      <c r="CF158" s="54"/>
      <c r="CG158" s="54"/>
      <c r="CH158" s="54"/>
    </row>
    <row r="159" spans="53:86">
      <c r="BA159" s="54"/>
      <c r="BB159" s="54"/>
      <c r="BC159" s="54"/>
      <c r="BD159" s="54"/>
      <c r="BE159" s="54"/>
      <c r="BF159" s="54"/>
      <c r="BG159" s="54"/>
      <c r="BH159" s="54"/>
      <c r="BI159" s="54"/>
      <c r="BJ159" s="54"/>
      <c r="BK159" s="54"/>
      <c r="BL159" s="54"/>
      <c r="BM159" s="138" t="s">
        <v>618</v>
      </c>
      <c r="BN159" s="54"/>
      <c r="BO159" s="54"/>
      <c r="BP159" s="54"/>
      <c r="BQ159" s="54"/>
      <c r="BR159" s="54"/>
      <c r="BS159" s="54"/>
      <c r="BT159" s="54"/>
      <c r="BU159" s="54"/>
      <c r="BV159" s="54"/>
      <c r="BW159" s="54"/>
      <c r="BX159" s="54"/>
      <c r="BY159" s="54"/>
      <c r="BZ159" s="54"/>
      <c r="CA159" s="54"/>
      <c r="CB159" s="54"/>
      <c r="CC159" s="54"/>
      <c r="CD159" s="54"/>
      <c r="CE159" s="54"/>
      <c r="CF159" s="54"/>
      <c r="CG159" s="54"/>
      <c r="CH159" s="54"/>
    </row>
    <row r="160" spans="53:86">
      <c r="BA160" s="54"/>
      <c r="BB160" s="54"/>
      <c r="BC160" s="54"/>
      <c r="BD160" s="54"/>
      <c r="BE160" s="54"/>
      <c r="BF160" s="54"/>
      <c r="BG160" s="54"/>
      <c r="BH160" s="54"/>
      <c r="BI160" s="54"/>
      <c r="BJ160" s="54"/>
      <c r="BK160" s="54"/>
      <c r="BL160" s="54"/>
      <c r="BM160" s="138" t="s">
        <v>619</v>
      </c>
      <c r="BN160" s="54"/>
      <c r="BO160" s="54"/>
      <c r="BP160" s="54"/>
      <c r="BQ160" s="54"/>
      <c r="BR160" s="54"/>
      <c r="BS160" s="54"/>
      <c r="BT160" s="54"/>
      <c r="BU160" s="54"/>
      <c r="BV160" s="54"/>
      <c r="BW160" s="54"/>
      <c r="BX160" s="54"/>
      <c r="BY160" s="54"/>
      <c r="BZ160" s="54"/>
      <c r="CA160" s="54"/>
      <c r="CB160" s="54"/>
      <c r="CC160" s="54"/>
      <c r="CD160" s="54"/>
      <c r="CE160" s="54"/>
      <c r="CF160" s="54"/>
      <c r="CG160" s="54"/>
      <c r="CH160" s="54"/>
    </row>
    <row r="161" spans="53:86">
      <c r="BA161" s="54"/>
      <c r="BB161" s="54"/>
      <c r="BC161" s="54"/>
      <c r="BD161" s="54"/>
      <c r="BE161" s="54"/>
      <c r="BF161" s="54"/>
      <c r="BG161" s="54"/>
      <c r="BH161" s="54"/>
      <c r="BI161" s="54"/>
      <c r="BJ161" s="54"/>
      <c r="BK161" s="54"/>
      <c r="BL161" s="54"/>
      <c r="BM161" s="139" t="s">
        <v>620</v>
      </c>
      <c r="BN161" s="54"/>
      <c r="BO161" s="54"/>
      <c r="BP161" s="54"/>
      <c r="BQ161" s="54"/>
      <c r="BR161" s="54"/>
      <c r="BS161" s="54"/>
      <c r="BT161" s="54"/>
      <c r="BU161" s="54"/>
      <c r="BV161" s="54"/>
      <c r="BW161" s="54"/>
      <c r="BX161" s="54"/>
      <c r="BY161" s="54"/>
      <c r="BZ161" s="54"/>
      <c r="CA161" s="54"/>
      <c r="CB161" s="54"/>
      <c r="CC161" s="54"/>
      <c r="CD161" s="54"/>
      <c r="CE161" s="54"/>
      <c r="CF161" s="54"/>
      <c r="CG161" s="54"/>
      <c r="CH161" s="54"/>
    </row>
    <row r="162" spans="53:86">
      <c r="BA162" s="54"/>
      <c r="BB162" s="54"/>
      <c r="BC162" s="54"/>
      <c r="BD162" s="54"/>
      <c r="BE162" s="54"/>
      <c r="BF162" s="54"/>
      <c r="BG162" s="54"/>
      <c r="BH162" s="54"/>
      <c r="BI162" s="54"/>
      <c r="BJ162" s="54"/>
      <c r="BK162" s="54"/>
      <c r="BL162" s="54"/>
      <c r="BM162" s="138" t="s">
        <v>80</v>
      </c>
      <c r="BN162" s="54"/>
      <c r="BO162" s="54"/>
      <c r="BP162" s="54"/>
      <c r="BQ162" s="54"/>
      <c r="BR162" s="54"/>
      <c r="BS162" s="54"/>
      <c r="BT162" s="54"/>
      <c r="BU162" s="54"/>
      <c r="BV162" s="54"/>
      <c r="BW162" s="54"/>
      <c r="BX162" s="54"/>
      <c r="BY162" s="54"/>
      <c r="BZ162" s="54"/>
      <c r="CA162" s="54"/>
      <c r="CB162" s="54"/>
      <c r="CC162" s="54"/>
      <c r="CD162" s="54"/>
      <c r="CE162" s="54"/>
      <c r="CF162" s="54"/>
      <c r="CG162" s="54"/>
      <c r="CH162" s="54"/>
    </row>
    <row r="163" spans="53:86">
      <c r="BA163" s="54"/>
      <c r="BB163" s="54"/>
      <c r="BC163" s="54"/>
      <c r="BD163" s="54"/>
      <c r="BE163" s="54"/>
      <c r="BF163" s="54"/>
      <c r="BG163" s="54"/>
      <c r="BH163" s="54"/>
      <c r="BI163" s="54"/>
      <c r="BJ163" s="54"/>
      <c r="BK163" s="54"/>
      <c r="BL163" s="54"/>
      <c r="BM163" s="139" t="s">
        <v>621</v>
      </c>
      <c r="BN163" s="54"/>
      <c r="BO163" s="54"/>
      <c r="BP163" s="54"/>
      <c r="BQ163" s="54"/>
      <c r="BR163" s="54"/>
      <c r="BS163" s="54"/>
      <c r="BT163" s="54"/>
      <c r="BU163" s="54"/>
      <c r="BV163" s="54"/>
      <c r="BW163" s="54"/>
      <c r="BX163" s="54"/>
      <c r="BY163" s="54"/>
      <c r="BZ163" s="54"/>
      <c r="CA163" s="54"/>
      <c r="CB163" s="54"/>
      <c r="CC163" s="54"/>
      <c r="CD163" s="54"/>
      <c r="CE163" s="54"/>
      <c r="CF163" s="54"/>
      <c r="CG163" s="54"/>
      <c r="CH163" s="54"/>
    </row>
    <row r="164" spans="53:86">
      <c r="BA164" s="54"/>
      <c r="BB164" s="54"/>
      <c r="BC164" s="54"/>
      <c r="BD164" s="54"/>
      <c r="BE164" s="54"/>
      <c r="BF164" s="54"/>
      <c r="BG164" s="54"/>
      <c r="BH164" s="54"/>
      <c r="BI164" s="54"/>
      <c r="BJ164" s="54"/>
      <c r="BK164" s="54"/>
      <c r="BL164" s="54"/>
      <c r="BM164" s="138" t="s">
        <v>622</v>
      </c>
      <c r="BN164" s="54"/>
      <c r="BO164" s="54"/>
      <c r="BP164" s="54"/>
      <c r="BQ164" s="54"/>
      <c r="BR164" s="54"/>
      <c r="BS164" s="54"/>
      <c r="BT164" s="54"/>
      <c r="BU164" s="54"/>
      <c r="BV164" s="54"/>
      <c r="BW164" s="54"/>
      <c r="BX164" s="54"/>
      <c r="BY164" s="54"/>
      <c r="BZ164" s="54"/>
      <c r="CA164" s="54"/>
      <c r="CB164" s="54"/>
      <c r="CC164" s="54"/>
      <c r="CD164" s="54"/>
      <c r="CE164" s="54"/>
      <c r="CF164" s="54"/>
      <c r="CG164" s="54"/>
      <c r="CH164" s="54"/>
    </row>
    <row r="165" spans="53:86">
      <c r="BA165" s="54"/>
      <c r="BB165" s="54"/>
      <c r="BC165" s="54"/>
      <c r="BD165" s="54"/>
      <c r="BE165" s="54"/>
      <c r="BF165" s="54"/>
      <c r="BG165" s="54"/>
      <c r="BH165" s="54"/>
      <c r="BI165" s="54"/>
      <c r="BJ165" s="54"/>
      <c r="BK165" s="54"/>
      <c r="BL165" s="54"/>
      <c r="BM165" s="138" t="s">
        <v>623</v>
      </c>
      <c r="BN165" s="54"/>
      <c r="BO165" s="54"/>
      <c r="BP165" s="54"/>
      <c r="BQ165" s="54"/>
      <c r="BR165" s="54"/>
      <c r="BS165" s="54"/>
      <c r="BT165" s="54"/>
      <c r="BU165" s="54"/>
      <c r="BV165" s="54"/>
      <c r="BW165" s="54"/>
      <c r="BX165" s="54"/>
      <c r="BY165" s="54"/>
      <c r="BZ165" s="54"/>
      <c r="CA165" s="54"/>
      <c r="CB165" s="54"/>
      <c r="CC165" s="54"/>
      <c r="CD165" s="54"/>
      <c r="CE165" s="54"/>
      <c r="CF165" s="54"/>
      <c r="CG165" s="54"/>
      <c r="CH165" s="54"/>
    </row>
    <row r="166" spans="53:86">
      <c r="BA166" s="54"/>
      <c r="BB166" s="54"/>
      <c r="BC166" s="54"/>
      <c r="BD166" s="54"/>
      <c r="BE166" s="54"/>
      <c r="BF166" s="54"/>
      <c r="BG166" s="54"/>
      <c r="BH166" s="54"/>
      <c r="BI166" s="54"/>
      <c r="BJ166" s="54"/>
      <c r="BK166" s="54"/>
      <c r="BL166" s="54"/>
      <c r="BM166" s="138" t="s">
        <v>624</v>
      </c>
      <c r="BN166" s="54"/>
      <c r="BO166" s="54"/>
      <c r="BP166" s="54"/>
      <c r="BQ166" s="54"/>
      <c r="BR166" s="54"/>
      <c r="BS166" s="54"/>
      <c r="BT166" s="54"/>
      <c r="BU166" s="54"/>
      <c r="BV166" s="54"/>
      <c r="BW166" s="54"/>
      <c r="BX166" s="54"/>
      <c r="BY166" s="54"/>
      <c r="BZ166" s="54"/>
      <c r="CA166" s="54"/>
      <c r="CB166" s="54"/>
      <c r="CC166" s="54"/>
      <c r="CD166" s="54"/>
      <c r="CE166" s="54"/>
      <c r="CF166" s="54"/>
      <c r="CG166" s="54"/>
      <c r="CH166" s="54"/>
    </row>
    <row r="167" spans="53:86">
      <c r="BA167" s="54"/>
      <c r="BB167" s="54"/>
      <c r="BC167" s="54"/>
      <c r="BD167" s="54"/>
      <c r="BE167" s="54"/>
      <c r="BF167" s="54"/>
      <c r="BG167" s="54"/>
      <c r="BH167" s="54"/>
      <c r="BI167" s="54"/>
      <c r="BJ167" s="54"/>
      <c r="BK167" s="54"/>
      <c r="BL167" s="54"/>
      <c r="BM167" s="138" t="s">
        <v>625</v>
      </c>
      <c r="BN167" s="54"/>
      <c r="BO167" s="54"/>
      <c r="BP167" s="54"/>
      <c r="BQ167" s="54"/>
      <c r="BR167" s="54"/>
      <c r="BS167" s="54"/>
      <c r="BT167" s="54"/>
      <c r="BU167" s="54"/>
      <c r="BV167" s="54"/>
      <c r="BW167" s="54"/>
      <c r="BX167" s="54"/>
      <c r="BY167" s="54"/>
      <c r="BZ167" s="54"/>
      <c r="CA167" s="54"/>
      <c r="CB167" s="54"/>
      <c r="CC167" s="54"/>
      <c r="CD167" s="54"/>
      <c r="CE167" s="54"/>
      <c r="CF167" s="54"/>
      <c r="CG167" s="54"/>
      <c r="CH167" s="54"/>
    </row>
    <row r="168" spans="53:86">
      <c r="BA168" s="54"/>
      <c r="BB168" s="54"/>
      <c r="BC168" s="54"/>
      <c r="BD168" s="54"/>
      <c r="BE168" s="54"/>
      <c r="BF168" s="54"/>
      <c r="BG168" s="54"/>
      <c r="BH168" s="54"/>
      <c r="BI168" s="54"/>
      <c r="BJ168" s="54"/>
      <c r="BK168" s="54"/>
      <c r="BL168" s="54"/>
      <c r="BM168" s="138" t="s">
        <v>626</v>
      </c>
      <c r="BN168" s="54"/>
      <c r="BO168" s="54"/>
      <c r="BP168" s="54"/>
      <c r="BQ168" s="54"/>
      <c r="BR168" s="54"/>
      <c r="BS168" s="54"/>
      <c r="BT168" s="54"/>
      <c r="BU168" s="54"/>
      <c r="BV168" s="54"/>
      <c r="BW168" s="54"/>
      <c r="BX168" s="54"/>
      <c r="BY168" s="54"/>
      <c r="BZ168" s="54"/>
      <c r="CA168" s="54"/>
      <c r="CB168" s="54"/>
      <c r="CC168" s="54"/>
      <c r="CD168" s="54"/>
      <c r="CE168" s="54"/>
      <c r="CF168" s="54"/>
      <c r="CG168" s="54"/>
      <c r="CH168" s="54"/>
    </row>
    <row r="169" spans="53:86">
      <c r="BA169" s="54"/>
      <c r="BB169" s="54"/>
      <c r="BC169" s="54"/>
      <c r="BD169" s="54"/>
      <c r="BE169" s="54"/>
      <c r="BF169" s="54"/>
      <c r="BG169" s="54"/>
      <c r="BH169" s="54"/>
      <c r="BI169" s="54"/>
      <c r="BJ169" s="54"/>
      <c r="BK169" s="54"/>
      <c r="BL169" s="54"/>
      <c r="BM169" s="138" t="s">
        <v>627</v>
      </c>
      <c r="BN169" s="54"/>
      <c r="BO169" s="54"/>
      <c r="BP169" s="54"/>
      <c r="BQ169" s="54"/>
      <c r="BR169" s="54"/>
      <c r="BS169" s="54"/>
      <c r="BT169" s="54"/>
      <c r="BU169" s="54"/>
      <c r="BV169" s="54"/>
      <c r="BW169" s="54"/>
      <c r="BX169" s="54"/>
      <c r="BY169" s="54"/>
      <c r="BZ169" s="54"/>
      <c r="CA169" s="54"/>
      <c r="CB169" s="54"/>
      <c r="CC169" s="54"/>
      <c r="CD169" s="54"/>
      <c r="CE169" s="54"/>
      <c r="CF169" s="54"/>
      <c r="CG169" s="54"/>
      <c r="CH169" s="54"/>
    </row>
    <row r="170" spans="53:86">
      <c r="BA170" s="54"/>
      <c r="BB170" s="54"/>
      <c r="BC170" s="54"/>
      <c r="BD170" s="54"/>
      <c r="BE170" s="54"/>
      <c r="BF170" s="54"/>
      <c r="BG170" s="54"/>
      <c r="BH170" s="54"/>
      <c r="BI170" s="54"/>
      <c r="BJ170" s="54"/>
      <c r="BK170" s="54"/>
      <c r="BL170" s="54"/>
      <c r="BM170" s="138" t="s">
        <v>628</v>
      </c>
      <c r="BN170" s="54"/>
      <c r="BO170" s="54"/>
      <c r="BP170" s="54"/>
      <c r="BQ170" s="54"/>
      <c r="BR170" s="54"/>
      <c r="BS170" s="54"/>
      <c r="BT170" s="54"/>
      <c r="BU170" s="54"/>
      <c r="BV170" s="54"/>
      <c r="BW170" s="54"/>
      <c r="BX170" s="54"/>
      <c r="BY170" s="54"/>
      <c r="BZ170" s="54"/>
      <c r="CA170" s="54"/>
      <c r="CB170" s="54"/>
      <c r="CC170" s="54"/>
      <c r="CD170" s="54"/>
      <c r="CE170" s="54"/>
      <c r="CF170" s="54"/>
      <c r="CG170" s="54"/>
      <c r="CH170" s="54"/>
    </row>
    <row r="171" spans="53:86">
      <c r="BA171" s="54"/>
      <c r="BB171" s="54"/>
      <c r="BC171" s="54"/>
      <c r="BD171" s="54"/>
      <c r="BE171" s="54"/>
      <c r="BF171" s="54"/>
      <c r="BG171" s="54"/>
      <c r="BH171" s="54"/>
      <c r="BI171" s="54"/>
      <c r="BJ171" s="54"/>
      <c r="BK171" s="54"/>
      <c r="BL171" s="54"/>
      <c r="BM171" s="139" t="s">
        <v>629</v>
      </c>
      <c r="BN171" s="54"/>
      <c r="BO171" s="54"/>
      <c r="BP171" s="54"/>
      <c r="BQ171" s="54"/>
      <c r="BR171" s="54"/>
      <c r="BS171" s="54"/>
      <c r="BT171" s="54"/>
      <c r="BU171" s="54"/>
      <c r="BV171" s="54"/>
      <c r="BW171" s="54"/>
      <c r="BX171" s="54"/>
      <c r="BY171" s="54"/>
      <c r="BZ171" s="54"/>
      <c r="CA171" s="54"/>
      <c r="CB171" s="54"/>
      <c r="CC171" s="54"/>
      <c r="CD171" s="54"/>
      <c r="CE171" s="54"/>
      <c r="CF171" s="54"/>
      <c r="CG171" s="54"/>
      <c r="CH171" s="54"/>
    </row>
    <row r="172" spans="53:86">
      <c r="BA172" s="54"/>
      <c r="BB172" s="54"/>
      <c r="BC172" s="54"/>
      <c r="BD172" s="54"/>
      <c r="BE172" s="54"/>
      <c r="BF172" s="54"/>
      <c r="BG172" s="54"/>
      <c r="BH172" s="54"/>
      <c r="BI172" s="54"/>
      <c r="BJ172" s="54"/>
      <c r="BK172" s="54"/>
      <c r="BL172" s="54"/>
      <c r="BM172" s="138" t="s">
        <v>630</v>
      </c>
      <c r="BN172" s="54"/>
      <c r="BO172" s="54"/>
      <c r="BP172" s="54"/>
      <c r="BQ172" s="54"/>
      <c r="BR172" s="54"/>
      <c r="BS172" s="54"/>
      <c r="BT172" s="54"/>
      <c r="BU172" s="54"/>
      <c r="BV172" s="54"/>
      <c r="BW172" s="54"/>
      <c r="BX172" s="54"/>
      <c r="BY172" s="54"/>
      <c r="BZ172" s="54"/>
      <c r="CA172" s="54"/>
      <c r="CB172" s="54"/>
      <c r="CC172" s="54"/>
      <c r="CD172" s="54"/>
      <c r="CE172" s="54"/>
      <c r="CF172" s="54"/>
      <c r="CG172" s="54"/>
      <c r="CH172" s="54"/>
    </row>
    <row r="173" spans="53:86">
      <c r="BA173" s="54"/>
      <c r="BB173" s="54"/>
      <c r="BC173" s="54"/>
      <c r="BD173" s="54"/>
      <c r="BE173" s="54"/>
      <c r="BF173" s="54"/>
      <c r="BG173" s="54"/>
      <c r="BH173" s="54"/>
      <c r="BI173" s="54"/>
      <c r="BJ173" s="54"/>
      <c r="BK173" s="54"/>
      <c r="BL173" s="54"/>
      <c r="BM173" s="138" t="s">
        <v>631</v>
      </c>
      <c r="BN173" s="54"/>
      <c r="BO173" s="54"/>
      <c r="BP173" s="54"/>
      <c r="BQ173" s="54"/>
      <c r="BR173" s="54"/>
      <c r="BS173" s="54"/>
      <c r="BT173" s="54"/>
      <c r="BU173" s="54"/>
      <c r="BV173" s="54"/>
      <c r="BW173" s="54"/>
      <c r="BX173" s="54"/>
      <c r="BY173" s="54"/>
      <c r="BZ173" s="54"/>
      <c r="CA173" s="54"/>
      <c r="CB173" s="54"/>
      <c r="CC173" s="54"/>
      <c r="CD173" s="54"/>
      <c r="CE173" s="54"/>
      <c r="CF173" s="54"/>
      <c r="CG173" s="54"/>
      <c r="CH173" s="54"/>
    </row>
    <row r="174" spans="53:86">
      <c r="BA174" s="54"/>
      <c r="BB174" s="54"/>
      <c r="BC174" s="54"/>
      <c r="BD174" s="54"/>
      <c r="BE174" s="54"/>
      <c r="BF174" s="54"/>
      <c r="BG174" s="54"/>
      <c r="BH174" s="54"/>
      <c r="BI174" s="54"/>
      <c r="BJ174" s="54"/>
      <c r="BK174" s="54"/>
      <c r="BL174" s="54"/>
      <c r="BM174" s="138" t="s">
        <v>632</v>
      </c>
      <c r="BN174" s="54"/>
      <c r="BO174" s="54"/>
      <c r="BP174" s="54"/>
      <c r="BQ174" s="54"/>
      <c r="BR174" s="54"/>
      <c r="BS174" s="54"/>
      <c r="BT174" s="54"/>
      <c r="BU174" s="54"/>
      <c r="BV174" s="54"/>
      <c r="BW174" s="54"/>
      <c r="BX174" s="54"/>
      <c r="BY174" s="54"/>
      <c r="BZ174" s="54"/>
      <c r="CA174" s="54"/>
      <c r="CB174" s="54"/>
      <c r="CC174" s="54"/>
      <c r="CD174" s="54"/>
      <c r="CE174" s="54"/>
      <c r="CF174" s="54"/>
      <c r="CG174" s="54"/>
      <c r="CH174" s="54"/>
    </row>
    <row r="175" spans="53:86">
      <c r="BA175" s="54"/>
      <c r="BB175" s="54"/>
      <c r="BC175" s="54"/>
      <c r="BD175" s="54"/>
      <c r="BE175" s="54"/>
      <c r="BF175" s="54"/>
      <c r="BG175" s="54"/>
      <c r="BH175" s="54"/>
      <c r="BI175" s="54"/>
      <c r="BJ175" s="54"/>
      <c r="BK175" s="54"/>
      <c r="BL175" s="54"/>
      <c r="BM175" s="138" t="s">
        <v>633</v>
      </c>
      <c r="BN175" s="54"/>
      <c r="BO175" s="54"/>
      <c r="BP175" s="54"/>
      <c r="BQ175" s="54"/>
      <c r="BR175" s="54"/>
      <c r="BS175" s="54"/>
      <c r="BT175" s="54"/>
      <c r="BU175" s="54"/>
      <c r="BV175" s="54"/>
      <c r="BW175" s="54"/>
      <c r="BX175" s="54"/>
      <c r="BY175" s="54"/>
      <c r="BZ175" s="54"/>
      <c r="CA175" s="54"/>
      <c r="CB175" s="54"/>
      <c r="CC175" s="54"/>
      <c r="CD175" s="54"/>
      <c r="CE175" s="54"/>
      <c r="CF175" s="54"/>
      <c r="CG175" s="54"/>
      <c r="CH175" s="54"/>
    </row>
    <row r="176" spans="53:86">
      <c r="BA176" s="54"/>
      <c r="BB176" s="54"/>
      <c r="BC176" s="54"/>
      <c r="BD176" s="54"/>
      <c r="BE176" s="54"/>
      <c r="BF176" s="54"/>
      <c r="BG176" s="54"/>
      <c r="BH176" s="54"/>
      <c r="BI176" s="54"/>
      <c r="BJ176" s="54"/>
      <c r="BK176" s="54"/>
      <c r="BL176" s="54"/>
      <c r="BM176" s="138" t="s">
        <v>634</v>
      </c>
      <c r="BN176" s="54"/>
      <c r="BO176" s="54"/>
      <c r="BP176" s="54"/>
      <c r="BQ176" s="54"/>
      <c r="BR176" s="54"/>
      <c r="BS176" s="54"/>
      <c r="BT176" s="54"/>
      <c r="BU176" s="54"/>
      <c r="BV176" s="54"/>
      <c r="BW176" s="54"/>
      <c r="BX176" s="54"/>
      <c r="BY176" s="54"/>
      <c r="BZ176" s="54"/>
      <c r="CA176" s="54"/>
      <c r="CB176" s="54"/>
      <c r="CC176" s="54"/>
      <c r="CD176" s="54"/>
      <c r="CE176" s="54"/>
      <c r="CF176" s="54"/>
      <c r="CG176" s="54"/>
      <c r="CH176" s="54"/>
    </row>
    <row r="177" spans="53:86">
      <c r="BA177" s="54"/>
      <c r="BB177" s="54"/>
      <c r="BC177" s="54"/>
      <c r="BD177" s="54"/>
      <c r="BE177" s="54"/>
      <c r="BF177" s="54"/>
      <c r="BG177" s="54"/>
      <c r="BH177" s="54"/>
      <c r="BI177" s="54"/>
      <c r="BJ177" s="54"/>
      <c r="BK177" s="54"/>
      <c r="BL177" s="54"/>
      <c r="BM177" s="138" t="s">
        <v>635</v>
      </c>
      <c r="BN177" s="54"/>
      <c r="BO177" s="54"/>
      <c r="BP177" s="54"/>
      <c r="BQ177" s="54"/>
      <c r="BR177" s="54"/>
      <c r="BS177" s="54"/>
      <c r="BT177" s="54"/>
      <c r="BU177" s="54"/>
      <c r="BV177" s="54"/>
      <c r="BW177" s="54"/>
      <c r="BX177" s="54"/>
      <c r="BY177" s="54"/>
      <c r="BZ177" s="54"/>
      <c r="CA177" s="54"/>
      <c r="CB177" s="54"/>
      <c r="CC177" s="54"/>
      <c r="CD177" s="54"/>
      <c r="CE177" s="54"/>
      <c r="CF177" s="54"/>
      <c r="CG177" s="54"/>
      <c r="CH177" s="54"/>
    </row>
    <row r="178" spans="53:86">
      <c r="BA178" s="54"/>
      <c r="BB178" s="54"/>
      <c r="BC178" s="54"/>
      <c r="BD178" s="54"/>
      <c r="BE178" s="54"/>
      <c r="BF178" s="54"/>
      <c r="BG178" s="54"/>
      <c r="BH178" s="54"/>
      <c r="BI178" s="54"/>
      <c r="BJ178" s="54"/>
      <c r="BK178" s="54"/>
      <c r="BL178" s="54"/>
      <c r="BM178" s="138" t="s">
        <v>636</v>
      </c>
      <c r="BN178" s="54"/>
      <c r="BO178" s="54"/>
      <c r="BP178" s="54"/>
      <c r="BQ178" s="54"/>
      <c r="BR178" s="54"/>
      <c r="BS178" s="54"/>
      <c r="BT178" s="54"/>
      <c r="BU178" s="54"/>
      <c r="BV178" s="54"/>
      <c r="BW178" s="54"/>
      <c r="BX178" s="54"/>
      <c r="BY178" s="54"/>
      <c r="BZ178" s="54"/>
      <c r="CA178" s="54"/>
      <c r="CB178" s="54"/>
      <c r="CC178" s="54"/>
      <c r="CD178" s="54"/>
      <c r="CE178" s="54"/>
      <c r="CF178" s="54"/>
      <c r="CG178" s="54"/>
      <c r="CH178" s="54"/>
    </row>
    <row r="179" spans="53:86">
      <c r="BA179" s="54"/>
      <c r="BB179" s="54"/>
      <c r="BC179" s="54"/>
      <c r="BD179" s="54"/>
      <c r="BE179" s="54"/>
      <c r="BF179" s="54"/>
      <c r="BG179" s="54"/>
      <c r="BH179" s="54"/>
      <c r="BI179" s="54"/>
      <c r="BJ179" s="54"/>
      <c r="BK179" s="54"/>
      <c r="BL179" s="54"/>
      <c r="BM179" s="138" t="s">
        <v>637</v>
      </c>
      <c r="BN179" s="54"/>
      <c r="BO179" s="54"/>
      <c r="BP179" s="54"/>
      <c r="BQ179" s="54"/>
      <c r="BR179" s="54"/>
      <c r="BS179" s="54"/>
      <c r="BT179" s="54"/>
      <c r="BU179" s="54"/>
      <c r="BV179" s="54"/>
      <c r="BW179" s="54"/>
      <c r="BX179" s="54"/>
      <c r="BY179" s="54"/>
      <c r="BZ179" s="54"/>
      <c r="CA179" s="54"/>
      <c r="CB179" s="54"/>
      <c r="CC179" s="54"/>
      <c r="CD179" s="54"/>
      <c r="CE179" s="54"/>
      <c r="CF179" s="54"/>
      <c r="CG179" s="54"/>
      <c r="CH179" s="54"/>
    </row>
    <row r="180" spans="53:86">
      <c r="BA180" s="54"/>
      <c r="BB180" s="54"/>
      <c r="BC180" s="54"/>
      <c r="BD180" s="54"/>
      <c r="BE180" s="54"/>
      <c r="BF180" s="54"/>
      <c r="BG180" s="54"/>
      <c r="BH180" s="54"/>
      <c r="BI180" s="54"/>
      <c r="BJ180" s="54"/>
      <c r="BK180" s="54"/>
      <c r="BL180" s="54"/>
      <c r="BM180" s="138" t="s">
        <v>638</v>
      </c>
      <c r="BN180" s="54"/>
      <c r="BO180" s="54"/>
      <c r="BP180" s="54"/>
      <c r="BQ180" s="54"/>
      <c r="BR180" s="54"/>
      <c r="BS180" s="54"/>
      <c r="BT180" s="54"/>
      <c r="BU180" s="54"/>
      <c r="BV180" s="54"/>
      <c r="BW180" s="54"/>
      <c r="BX180" s="54"/>
      <c r="BY180" s="54"/>
      <c r="BZ180" s="54"/>
      <c r="CA180" s="54"/>
      <c r="CB180" s="54"/>
      <c r="CC180" s="54"/>
      <c r="CD180" s="54"/>
      <c r="CE180" s="54"/>
      <c r="CF180" s="54"/>
      <c r="CG180" s="54"/>
      <c r="CH180" s="54"/>
    </row>
    <row r="181" spans="53:86">
      <c r="BA181" s="54"/>
      <c r="BB181" s="54"/>
      <c r="BC181" s="54"/>
      <c r="BD181" s="54"/>
      <c r="BE181" s="54"/>
      <c r="BF181" s="54"/>
      <c r="BG181" s="54"/>
      <c r="BH181" s="54"/>
      <c r="BI181" s="54"/>
      <c r="BJ181" s="54"/>
      <c r="BK181" s="54"/>
      <c r="BL181" s="54"/>
      <c r="BM181" s="138" t="s">
        <v>639</v>
      </c>
      <c r="BN181" s="54"/>
      <c r="BO181" s="54"/>
      <c r="BP181" s="54"/>
      <c r="BQ181" s="54"/>
      <c r="BR181" s="54"/>
      <c r="BS181" s="54"/>
      <c r="BT181" s="54"/>
      <c r="BU181" s="54"/>
      <c r="BV181" s="54"/>
      <c r="BW181" s="54"/>
      <c r="BX181" s="54"/>
      <c r="BY181" s="54"/>
      <c r="BZ181" s="54"/>
      <c r="CA181" s="54"/>
      <c r="CB181" s="54"/>
      <c r="CC181" s="54"/>
      <c r="CD181" s="54"/>
      <c r="CE181" s="54"/>
      <c r="CF181" s="54"/>
      <c r="CG181" s="54"/>
      <c r="CH181" s="54"/>
    </row>
    <row r="182" spans="53:86">
      <c r="BA182" s="54"/>
      <c r="BB182" s="54"/>
      <c r="BC182" s="54"/>
      <c r="BD182" s="54"/>
      <c r="BE182" s="54"/>
      <c r="BF182" s="54"/>
      <c r="BG182" s="54"/>
      <c r="BH182" s="54"/>
      <c r="BI182" s="54"/>
      <c r="BJ182" s="54"/>
      <c r="BK182" s="54"/>
      <c r="BL182" s="54"/>
      <c r="BM182" s="138" t="s">
        <v>640</v>
      </c>
      <c r="BN182" s="54"/>
      <c r="BO182" s="54"/>
      <c r="BP182" s="54"/>
      <c r="BQ182" s="54"/>
      <c r="BR182" s="54"/>
      <c r="BS182" s="54"/>
      <c r="BT182" s="54"/>
      <c r="BU182" s="54"/>
      <c r="BV182" s="54"/>
      <c r="BW182" s="54"/>
      <c r="BX182" s="54"/>
      <c r="BY182" s="54"/>
      <c r="BZ182" s="54"/>
      <c r="CA182" s="54"/>
      <c r="CB182" s="54"/>
      <c r="CC182" s="54"/>
      <c r="CD182" s="54"/>
      <c r="CE182" s="54"/>
      <c r="CF182" s="54"/>
      <c r="CG182" s="54"/>
      <c r="CH182" s="54"/>
    </row>
    <row r="183" spans="53:86">
      <c r="BA183" s="54"/>
      <c r="BB183" s="54"/>
      <c r="BC183" s="54"/>
      <c r="BD183" s="54"/>
      <c r="BE183" s="54"/>
      <c r="BF183" s="54"/>
      <c r="BG183" s="54"/>
      <c r="BH183" s="54"/>
      <c r="BI183" s="54"/>
      <c r="BJ183" s="54"/>
      <c r="BK183" s="54"/>
      <c r="BL183" s="54"/>
      <c r="BM183" s="138" t="s">
        <v>641</v>
      </c>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53:86">
      <c r="BA184" s="54"/>
      <c r="BB184" s="54"/>
      <c r="BC184" s="54"/>
      <c r="BD184" s="54"/>
      <c r="BE184" s="54"/>
      <c r="BF184" s="54"/>
      <c r="BG184" s="54"/>
      <c r="BH184" s="54"/>
      <c r="BI184" s="54"/>
      <c r="BJ184" s="54"/>
      <c r="BK184" s="54"/>
      <c r="BL184" s="54"/>
      <c r="BM184" s="138" t="s">
        <v>642</v>
      </c>
      <c r="BN184" s="54"/>
      <c r="BO184" s="54"/>
      <c r="BP184" s="54"/>
      <c r="BQ184" s="54"/>
      <c r="BR184" s="54"/>
      <c r="BS184" s="54"/>
      <c r="BT184" s="54"/>
      <c r="BU184" s="54"/>
      <c r="BV184" s="54"/>
      <c r="BW184" s="54"/>
      <c r="BX184" s="54"/>
      <c r="BY184" s="54"/>
      <c r="BZ184" s="54"/>
      <c r="CA184" s="54"/>
      <c r="CB184" s="54"/>
      <c r="CC184" s="54"/>
      <c r="CD184" s="54"/>
      <c r="CE184" s="54"/>
      <c r="CF184" s="54"/>
      <c r="CG184" s="54"/>
      <c r="CH184" s="54"/>
    </row>
    <row r="185" spans="53:86">
      <c r="BA185" s="54"/>
      <c r="BB185" s="54"/>
      <c r="BC185" s="54"/>
      <c r="BD185" s="54"/>
      <c r="BE185" s="54"/>
      <c r="BF185" s="54"/>
      <c r="BG185" s="54"/>
      <c r="BH185" s="54"/>
      <c r="BI185" s="54"/>
      <c r="BJ185" s="54"/>
      <c r="BK185" s="54"/>
      <c r="BL185" s="54"/>
      <c r="BM185" s="138" t="s">
        <v>670</v>
      </c>
      <c r="BN185" s="54"/>
      <c r="BO185" s="54"/>
      <c r="BP185" s="54"/>
      <c r="BQ185" s="54"/>
      <c r="BR185" s="54"/>
      <c r="BS185" s="54"/>
      <c r="BT185" s="54"/>
      <c r="BU185" s="54"/>
      <c r="BV185" s="54"/>
      <c r="BW185" s="54"/>
      <c r="BX185" s="54"/>
      <c r="BY185" s="54"/>
      <c r="BZ185" s="54"/>
      <c r="CA185" s="54"/>
      <c r="CB185" s="54"/>
      <c r="CC185" s="54"/>
      <c r="CD185" s="54"/>
      <c r="CE185" s="54"/>
      <c r="CF185" s="54"/>
      <c r="CG185" s="54"/>
      <c r="CH185" s="54"/>
    </row>
    <row r="186" spans="53:86">
      <c r="BA186" s="54"/>
      <c r="BB186" s="54"/>
      <c r="BC186" s="54"/>
      <c r="BD186" s="54"/>
      <c r="BE186" s="54"/>
      <c r="BF186" s="54"/>
      <c r="BG186" s="54"/>
      <c r="BH186" s="54"/>
      <c r="BI186" s="54"/>
      <c r="BJ186" s="54"/>
      <c r="BK186" s="54"/>
      <c r="BL186" s="54"/>
      <c r="BM186" s="138" t="s">
        <v>643</v>
      </c>
      <c r="BN186" s="54"/>
      <c r="BO186" s="54"/>
      <c r="BP186" s="54"/>
      <c r="BQ186" s="54"/>
      <c r="BR186" s="54"/>
      <c r="BS186" s="54"/>
      <c r="BT186" s="54"/>
      <c r="BU186" s="54"/>
      <c r="BV186" s="54"/>
      <c r="BW186" s="54"/>
      <c r="BX186" s="54"/>
      <c r="BY186" s="54"/>
      <c r="BZ186" s="54"/>
      <c r="CA186" s="54"/>
      <c r="CB186" s="54"/>
      <c r="CC186" s="54"/>
      <c r="CD186" s="54"/>
      <c r="CE186" s="54"/>
      <c r="CF186" s="54"/>
      <c r="CG186" s="54"/>
      <c r="CH186" s="54"/>
    </row>
    <row r="187" spans="53:86">
      <c r="BA187" s="54"/>
      <c r="BB187" s="54"/>
      <c r="BC187" s="54"/>
      <c r="BD187" s="54"/>
      <c r="BE187" s="54"/>
      <c r="BF187" s="54"/>
      <c r="BG187" s="54"/>
      <c r="BH187" s="54"/>
      <c r="BI187" s="54"/>
      <c r="BJ187" s="54"/>
      <c r="BK187" s="54"/>
      <c r="BL187" s="54"/>
      <c r="BM187" s="138" t="s">
        <v>644</v>
      </c>
      <c r="BN187" s="54"/>
      <c r="BO187" s="54"/>
      <c r="BP187" s="54"/>
      <c r="BQ187" s="54"/>
      <c r="BR187" s="54"/>
      <c r="BS187" s="54"/>
      <c r="BT187" s="54"/>
      <c r="BU187" s="54"/>
      <c r="BV187" s="54"/>
      <c r="BW187" s="54"/>
      <c r="BX187" s="54"/>
      <c r="BY187" s="54"/>
      <c r="BZ187" s="54"/>
      <c r="CA187" s="54"/>
      <c r="CB187" s="54"/>
      <c r="CC187" s="54"/>
      <c r="CD187" s="54"/>
      <c r="CE187" s="54"/>
      <c r="CF187" s="54"/>
      <c r="CG187" s="54"/>
      <c r="CH187" s="54"/>
    </row>
    <row r="188" spans="53:86">
      <c r="BA188" s="54"/>
      <c r="BB188" s="54"/>
      <c r="BC188" s="54"/>
      <c r="BD188" s="54"/>
      <c r="BE188" s="54"/>
      <c r="BF188" s="54"/>
      <c r="BG188" s="54"/>
      <c r="BH188" s="54"/>
      <c r="BI188" s="54"/>
      <c r="BJ188" s="54"/>
      <c r="BK188" s="54"/>
      <c r="BL188" s="54"/>
      <c r="BM188" s="138" t="s">
        <v>645</v>
      </c>
      <c r="BN188" s="54"/>
      <c r="BO188" s="54"/>
      <c r="BP188" s="54"/>
      <c r="BQ188" s="54"/>
      <c r="BR188" s="54"/>
      <c r="BS188" s="54"/>
      <c r="BT188" s="54"/>
      <c r="BU188" s="54"/>
      <c r="BV188" s="54"/>
      <c r="BW188" s="54"/>
      <c r="BX188" s="54"/>
      <c r="BY188" s="54"/>
      <c r="BZ188" s="54"/>
      <c r="CA188" s="54"/>
      <c r="CB188" s="54"/>
      <c r="CC188" s="54"/>
      <c r="CD188" s="54"/>
      <c r="CE188" s="54"/>
      <c r="CF188" s="54"/>
      <c r="CG188" s="54"/>
      <c r="CH188" s="54"/>
    </row>
    <row r="189" spans="53:86">
      <c r="BA189" s="54"/>
      <c r="BB189" s="54"/>
      <c r="BC189" s="54"/>
      <c r="BD189" s="54"/>
      <c r="BE189" s="54"/>
      <c r="BF189" s="54"/>
      <c r="BG189" s="54"/>
      <c r="BH189" s="54"/>
      <c r="BI189" s="54"/>
      <c r="BJ189" s="54"/>
      <c r="BK189" s="54"/>
      <c r="BL189" s="54"/>
      <c r="BM189" s="138" t="s">
        <v>671</v>
      </c>
      <c r="BN189" s="54"/>
      <c r="BO189" s="54"/>
      <c r="BP189" s="54"/>
      <c r="BQ189" s="54"/>
      <c r="BR189" s="54"/>
      <c r="BS189" s="54"/>
      <c r="BT189" s="54"/>
      <c r="BU189" s="54"/>
      <c r="BV189" s="54"/>
      <c r="BW189" s="54"/>
      <c r="BX189" s="54"/>
      <c r="BY189" s="54"/>
      <c r="BZ189" s="54"/>
      <c r="CA189" s="54"/>
      <c r="CB189" s="54"/>
      <c r="CC189" s="54"/>
      <c r="CD189" s="54"/>
      <c r="CE189" s="54"/>
      <c r="CF189" s="54"/>
      <c r="CG189" s="54"/>
      <c r="CH189" s="54"/>
    </row>
    <row r="190" spans="53:86">
      <c r="BA190" s="54"/>
      <c r="BB190" s="54"/>
      <c r="BC190" s="54"/>
      <c r="BD190" s="54"/>
      <c r="BE190" s="54"/>
      <c r="BF190" s="54"/>
      <c r="BG190" s="54"/>
      <c r="BH190" s="54"/>
      <c r="BI190" s="54"/>
      <c r="BJ190" s="54"/>
      <c r="BK190" s="54"/>
      <c r="BL190" s="54"/>
      <c r="BM190" s="139" t="s">
        <v>646</v>
      </c>
      <c r="BN190" s="54"/>
      <c r="BO190" s="54"/>
      <c r="BP190" s="54"/>
      <c r="BQ190" s="54"/>
      <c r="BR190" s="54"/>
      <c r="BS190" s="54"/>
      <c r="BT190" s="54"/>
      <c r="BU190" s="54"/>
      <c r="BV190" s="54"/>
      <c r="BW190" s="54"/>
      <c r="BX190" s="54"/>
      <c r="BY190" s="54"/>
      <c r="BZ190" s="54"/>
      <c r="CA190" s="54"/>
      <c r="CB190" s="54"/>
      <c r="CC190" s="54"/>
      <c r="CD190" s="54"/>
      <c r="CE190" s="54"/>
      <c r="CF190" s="54"/>
      <c r="CG190" s="54"/>
      <c r="CH190" s="54"/>
    </row>
    <row r="191" spans="53:86">
      <c r="BA191" s="54"/>
      <c r="BB191" s="54"/>
      <c r="BC191" s="54"/>
      <c r="BD191" s="54"/>
      <c r="BE191" s="54"/>
      <c r="BF191" s="54"/>
      <c r="BG191" s="54"/>
      <c r="BH191" s="54"/>
      <c r="BI191" s="54"/>
      <c r="BJ191" s="54"/>
      <c r="BK191" s="54"/>
      <c r="BL191" s="54"/>
      <c r="BM191" s="138" t="s">
        <v>647</v>
      </c>
      <c r="BN191" s="54"/>
      <c r="BO191" s="54"/>
      <c r="BP191" s="54"/>
      <c r="BQ191" s="54"/>
      <c r="BR191" s="54"/>
      <c r="BS191" s="54"/>
      <c r="BT191" s="54"/>
      <c r="BU191" s="54"/>
      <c r="BV191" s="54"/>
      <c r="BW191" s="54"/>
      <c r="BX191" s="54"/>
      <c r="BY191" s="54"/>
      <c r="BZ191" s="54"/>
      <c r="CA191" s="54"/>
      <c r="CB191" s="54"/>
      <c r="CC191" s="54"/>
      <c r="CD191" s="54"/>
      <c r="CE191" s="54"/>
      <c r="CF191" s="54"/>
      <c r="CG191" s="54"/>
      <c r="CH191" s="54"/>
    </row>
    <row r="192" spans="53:86">
      <c r="BA192" s="54"/>
      <c r="BB192" s="54"/>
      <c r="BC192" s="54"/>
      <c r="BD192" s="54"/>
      <c r="BE192" s="54"/>
      <c r="BF192" s="54"/>
      <c r="BG192" s="54"/>
      <c r="BH192" s="54"/>
      <c r="BI192" s="54"/>
      <c r="BJ192" s="54"/>
      <c r="BK192" s="54"/>
      <c r="BL192" s="54"/>
      <c r="BM192" s="138" t="s">
        <v>648</v>
      </c>
      <c r="BN192" s="54"/>
      <c r="BO192" s="54"/>
      <c r="BP192" s="54"/>
      <c r="BQ192" s="54"/>
      <c r="BR192" s="54"/>
      <c r="BS192" s="54"/>
      <c r="BT192" s="54"/>
      <c r="BU192" s="54"/>
      <c r="BV192" s="54"/>
      <c r="BW192" s="54"/>
      <c r="BX192" s="54"/>
      <c r="BY192" s="54"/>
      <c r="BZ192" s="54"/>
      <c r="CA192" s="54"/>
      <c r="CB192" s="54"/>
      <c r="CC192" s="54"/>
      <c r="CD192" s="54"/>
      <c r="CE192" s="54"/>
      <c r="CF192" s="54"/>
      <c r="CG192" s="54"/>
      <c r="CH192" s="54"/>
    </row>
    <row r="193" spans="53:86">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row>
    <row r="194" spans="53:86">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row>
    <row r="195" spans="53:86">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row>
    <row r="196" spans="53:86">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row>
    <row r="197" spans="53:86">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row>
    <row r="198" spans="53:86">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row>
    <row r="199" spans="53:86">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row>
  </sheetData>
  <dataValidations count="2">
    <dataValidation type="list" allowBlank="1" showInputMessage="1" showErrorMessage="1" sqref="A4:A28">
      <formula1>$BB$2:$BB$29</formula1>
    </dataValidation>
    <dataValidation type="list" allowBlank="1" showInputMessage="1" showErrorMessage="1" sqref="E4">
      <formula1>$BA$32:$BA$37</formula1>
    </dataValidation>
  </dataValidation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Custom_lists!$B$2:$B$29</xm:f>
          </x14:formula1>
          <xm:sqref>A4:A28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pageSetUpPr fitToPage="1"/>
  </sheetPr>
  <dimension ref="A1:IW1000"/>
  <sheetViews>
    <sheetView zoomScale="70" zoomScaleNormal="70" zoomScaleSheetLayoutView="75" workbookViewId="0">
      <selection activeCell="E23" sqref="E23"/>
    </sheetView>
  </sheetViews>
  <sheetFormatPr defaultColWidth="8.85546875" defaultRowHeight="12.75"/>
  <cols>
    <col min="1" max="1" width="12.42578125" style="158" customWidth="1"/>
    <col min="2" max="2" width="52" style="36" customWidth="1"/>
    <col min="3" max="3" width="53.85546875" style="36" customWidth="1"/>
    <col min="4" max="4" width="14.85546875" style="36" customWidth="1"/>
    <col min="5" max="5" width="19.5703125" style="36" customWidth="1"/>
    <col min="6" max="8" width="7" style="36" customWidth="1"/>
    <col min="9" max="9" width="7" style="36" bestFit="1" customWidth="1"/>
    <col min="10" max="11" width="7" style="36" customWidth="1"/>
    <col min="12" max="12" width="14.42578125" style="36" customWidth="1"/>
    <col min="13" max="13" width="9.28515625" style="36" bestFit="1" customWidth="1"/>
    <col min="14" max="14" width="11.42578125" style="36" bestFit="1" customWidth="1"/>
    <col min="15" max="15" width="13.42578125" style="36" customWidth="1"/>
    <col min="16" max="16" width="12.85546875" style="36" bestFit="1" customWidth="1"/>
    <col min="17" max="17" width="15.7109375" style="36" customWidth="1"/>
    <col min="18" max="18" width="17.7109375" style="36" bestFit="1" customWidth="1"/>
    <col min="19" max="19" width="17.7109375" style="35" customWidth="1"/>
    <col min="20" max="20" width="12.85546875" style="35" customWidth="1"/>
    <col min="21" max="21" width="14.28515625" style="35" customWidth="1"/>
    <col min="22" max="23" width="17.85546875" style="35" bestFit="1" customWidth="1"/>
    <col min="24" max="24" width="29.7109375" style="42" customWidth="1"/>
    <col min="25" max="16384" width="8.85546875" style="681"/>
  </cols>
  <sheetData>
    <row r="1" spans="1:257" ht="23.45" customHeight="1" thickBot="1">
      <c r="A1" s="37" t="s">
        <v>126</v>
      </c>
      <c r="B1" s="35"/>
      <c r="C1" s="37"/>
      <c r="D1" s="37"/>
      <c r="E1" s="37"/>
      <c r="F1" s="37"/>
      <c r="G1" s="37"/>
      <c r="H1" s="37"/>
      <c r="I1" s="37"/>
      <c r="J1" s="37"/>
      <c r="K1" s="37"/>
      <c r="L1" s="37"/>
      <c r="M1" s="37"/>
      <c r="N1" s="37"/>
      <c r="O1" s="37"/>
      <c r="P1" s="37"/>
      <c r="Q1" s="26"/>
      <c r="R1" s="26"/>
      <c r="V1" s="702" t="s">
        <v>0</v>
      </c>
      <c r="W1" s="703"/>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row>
    <row r="2" spans="1:257" ht="20.100000000000001" customHeight="1" thickBot="1">
      <c r="A2" s="15"/>
      <c r="B2" s="37"/>
      <c r="C2" s="37"/>
      <c r="D2" s="37"/>
      <c r="E2" s="37"/>
      <c r="F2" s="37"/>
      <c r="G2" s="37"/>
      <c r="H2" s="37"/>
      <c r="I2" s="37"/>
      <c r="J2" s="37"/>
      <c r="K2" s="37"/>
      <c r="L2" s="37"/>
      <c r="M2" s="37"/>
      <c r="N2" s="37"/>
      <c r="O2" s="37"/>
      <c r="P2" s="37"/>
      <c r="Q2" s="26"/>
      <c r="R2" s="26"/>
      <c r="V2" s="704" t="s">
        <v>256</v>
      </c>
      <c r="W2" s="705" t="s">
        <v>1836</v>
      </c>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c r="IW2" s="42"/>
    </row>
    <row r="3" spans="1:257" ht="25.35" customHeight="1" thickBot="1">
      <c r="A3" s="263"/>
      <c r="B3" s="1143"/>
      <c r="C3" s="1143"/>
      <c r="D3" s="1143"/>
      <c r="E3" s="1143"/>
      <c r="F3" s="1138"/>
      <c r="G3" s="1138"/>
      <c r="H3" s="1138"/>
      <c r="I3" s="1138"/>
      <c r="J3" s="1138"/>
      <c r="K3" s="1138"/>
      <c r="L3" s="1138"/>
      <c r="M3" s="1138"/>
      <c r="N3" s="1138"/>
      <c r="O3" s="1138"/>
      <c r="P3" s="1138"/>
      <c r="Q3" s="1138"/>
      <c r="R3" s="1138"/>
      <c r="V3" s="264" t="s">
        <v>388</v>
      </c>
      <c r="W3" s="706" t="s">
        <v>1836</v>
      </c>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c r="IW3" s="42"/>
    </row>
    <row r="4" spans="1:257" ht="51.75" thickBot="1">
      <c r="A4" s="707" t="s">
        <v>1</v>
      </c>
      <c r="B4" s="708" t="s">
        <v>127</v>
      </c>
      <c r="C4" s="709" t="s">
        <v>1837</v>
      </c>
      <c r="D4" s="710" t="s">
        <v>128</v>
      </c>
      <c r="E4" s="710" t="s">
        <v>129</v>
      </c>
      <c r="F4" s="711">
        <v>2011</v>
      </c>
      <c r="G4" s="711">
        <v>2012</v>
      </c>
      <c r="H4" s="711">
        <v>2013</v>
      </c>
      <c r="I4" s="711">
        <v>2014</v>
      </c>
      <c r="J4" s="711">
        <v>2015</v>
      </c>
      <c r="K4" s="711">
        <v>2016</v>
      </c>
      <c r="L4" s="710" t="s">
        <v>297</v>
      </c>
      <c r="M4" s="710" t="s">
        <v>130</v>
      </c>
      <c r="N4" s="710" t="s">
        <v>131</v>
      </c>
      <c r="O4" s="710" t="s">
        <v>326</v>
      </c>
      <c r="P4" s="710" t="s">
        <v>132</v>
      </c>
      <c r="Q4" s="710" t="s">
        <v>133</v>
      </c>
      <c r="R4" s="710" t="s">
        <v>134</v>
      </c>
      <c r="S4" s="712" t="s">
        <v>135</v>
      </c>
      <c r="T4" s="710" t="s">
        <v>136</v>
      </c>
      <c r="U4" s="710" t="s">
        <v>137</v>
      </c>
      <c r="V4" s="710" t="s">
        <v>138</v>
      </c>
      <c r="W4" s="710" t="s">
        <v>139</v>
      </c>
      <c r="X4" s="713" t="s">
        <v>308</v>
      </c>
    </row>
    <row r="5" spans="1:257" ht="29.25" customHeight="1">
      <c r="A5" s="714" t="s">
        <v>338</v>
      </c>
      <c r="B5" s="715" t="s">
        <v>712</v>
      </c>
      <c r="C5" s="715" t="s">
        <v>1838</v>
      </c>
      <c r="D5" s="716" t="s">
        <v>907</v>
      </c>
      <c r="E5" s="1144" t="s">
        <v>950</v>
      </c>
      <c r="F5" s="717" t="s">
        <v>5</v>
      </c>
      <c r="G5" s="717" t="s">
        <v>5</v>
      </c>
      <c r="H5" s="717" t="s">
        <v>5</v>
      </c>
      <c r="I5" s="717" t="s">
        <v>5</v>
      </c>
      <c r="J5" s="717" t="s">
        <v>5</v>
      </c>
      <c r="K5" s="717" t="s">
        <v>5</v>
      </c>
      <c r="L5" s="718">
        <v>18</v>
      </c>
      <c r="M5" s="719">
        <v>160</v>
      </c>
      <c r="N5" s="718" t="s">
        <v>141</v>
      </c>
      <c r="O5" s="718">
        <v>50</v>
      </c>
      <c r="P5" s="715" t="s">
        <v>908</v>
      </c>
      <c r="Q5" s="715" t="s">
        <v>909</v>
      </c>
      <c r="R5" s="715" t="s">
        <v>910</v>
      </c>
      <c r="S5" s="715" t="s">
        <v>64</v>
      </c>
      <c r="T5" s="720" t="s">
        <v>913</v>
      </c>
      <c r="U5" s="721" t="s">
        <v>1219</v>
      </c>
      <c r="V5" s="722">
        <f t="shared" ref="V5:V18" si="0">IF(ISBLANK(L5),"",T5/L5)</f>
        <v>1</v>
      </c>
      <c r="W5" s="723">
        <f>IF(ISBLANK(O5),"",U5/O5)</f>
        <v>1</v>
      </c>
      <c r="X5" s="724"/>
    </row>
    <row r="6" spans="1:257" ht="29.25" customHeight="1">
      <c r="A6" s="697" t="s">
        <v>338</v>
      </c>
      <c r="B6" s="725" t="s">
        <v>712</v>
      </c>
      <c r="C6" s="725" t="s">
        <v>1839</v>
      </c>
      <c r="D6" s="726" t="s">
        <v>911</v>
      </c>
      <c r="E6" s="1124"/>
      <c r="F6" s="583" t="s">
        <v>5</v>
      </c>
      <c r="G6" s="583" t="s">
        <v>5</v>
      </c>
      <c r="H6" s="583" t="s">
        <v>5</v>
      </c>
      <c r="I6" s="583" t="s">
        <v>5</v>
      </c>
      <c r="J6" s="583" t="s">
        <v>5</v>
      </c>
      <c r="K6" s="583" t="s">
        <v>5</v>
      </c>
      <c r="L6" s="727">
        <v>20</v>
      </c>
      <c r="M6" s="728">
        <v>160</v>
      </c>
      <c r="N6" s="727" t="s">
        <v>141</v>
      </c>
      <c r="O6" s="727">
        <v>49</v>
      </c>
      <c r="P6" s="725" t="s">
        <v>908</v>
      </c>
      <c r="Q6" s="725" t="s">
        <v>912</v>
      </c>
      <c r="R6" s="725" t="s">
        <v>910</v>
      </c>
      <c r="S6" s="725" t="s">
        <v>64</v>
      </c>
      <c r="T6" s="729" t="s">
        <v>1372</v>
      </c>
      <c r="U6" s="730" t="s">
        <v>914</v>
      </c>
      <c r="V6" s="731">
        <f t="shared" si="0"/>
        <v>0.8</v>
      </c>
      <c r="W6" s="732">
        <f t="shared" ref="W6:W18" si="1">IF(ISBLANK(O6),"",U6/O6)</f>
        <v>1</v>
      </c>
      <c r="X6" s="733"/>
    </row>
    <row r="7" spans="1:257" ht="29.25" customHeight="1">
      <c r="A7" s="697" t="s">
        <v>338</v>
      </c>
      <c r="B7" s="698" t="s">
        <v>712</v>
      </c>
      <c r="C7" s="698" t="s">
        <v>1838</v>
      </c>
      <c r="D7" s="269" t="s">
        <v>907</v>
      </c>
      <c r="E7" s="1145" t="s">
        <v>951</v>
      </c>
      <c r="F7" s="699" t="s">
        <v>5</v>
      </c>
      <c r="G7" s="699" t="s">
        <v>5</v>
      </c>
      <c r="H7" s="699" t="s">
        <v>5</v>
      </c>
      <c r="I7" s="699" t="s">
        <v>5</v>
      </c>
      <c r="J7" s="699" t="s">
        <v>5</v>
      </c>
      <c r="K7" s="699" t="s">
        <v>5</v>
      </c>
      <c r="L7" s="701">
        <v>18</v>
      </c>
      <c r="M7" s="700">
        <v>160</v>
      </c>
      <c r="N7" s="701" t="s">
        <v>141</v>
      </c>
      <c r="O7" s="701">
        <v>50</v>
      </c>
      <c r="P7" s="698" t="s">
        <v>908</v>
      </c>
      <c r="Q7" s="698" t="s">
        <v>915</v>
      </c>
      <c r="R7" s="698" t="s">
        <v>910</v>
      </c>
      <c r="S7" s="698" t="s">
        <v>64</v>
      </c>
      <c r="T7" s="734" t="s">
        <v>913</v>
      </c>
      <c r="U7" s="735" t="s">
        <v>1369</v>
      </c>
      <c r="V7" s="736">
        <f t="shared" si="0"/>
        <v>1</v>
      </c>
      <c r="W7" s="737">
        <f t="shared" si="1"/>
        <v>1.1200000000000001</v>
      </c>
      <c r="X7" s="733"/>
    </row>
    <row r="8" spans="1:257" ht="29.25" customHeight="1">
      <c r="A8" s="697" t="s">
        <v>338</v>
      </c>
      <c r="B8" s="698" t="s">
        <v>712</v>
      </c>
      <c r="C8" s="698" t="s">
        <v>1839</v>
      </c>
      <c r="D8" s="265" t="s">
        <v>911</v>
      </c>
      <c r="E8" s="1124"/>
      <c r="F8" s="699" t="s">
        <v>5</v>
      </c>
      <c r="G8" s="699" t="s">
        <v>5</v>
      </c>
      <c r="H8" s="699" t="s">
        <v>5</v>
      </c>
      <c r="I8" s="699" t="s">
        <v>5</v>
      </c>
      <c r="J8" s="699" t="s">
        <v>5</v>
      </c>
      <c r="K8" s="699" t="s">
        <v>5</v>
      </c>
      <c r="L8" s="701">
        <v>20</v>
      </c>
      <c r="M8" s="700">
        <v>160</v>
      </c>
      <c r="N8" s="701" t="s">
        <v>141</v>
      </c>
      <c r="O8" s="701">
        <v>49</v>
      </c>
      <c r="P8" s="698" t="s">
        <v>908</v>
      </c>
      <c r="Q8" s="698" t="s">
        <v>916</v>
      </c>
      <c r="R8" s="698" t="s">
        <v>910</v>
      </c>
      <c r="S8" s="698" t="s">
        <v>64</v>
      </c>
      <c r="T8" s="738" t="s">
        <v>1204</v>
      </c>
      <c r="U8" s="739" t="s">
        <v>914</v>
      </c>
      <c r="V8" s="722">
        <f t="shared" si="0"/>
        <v>0.95</v>
      </c>
      <c r="W8" s="732">
        <f t="shared" si="1"/>
        <v>1</v>
      </c>
      <c r="X8" s="740"/>
    </row>
    <row r="9" spans="1:257" ht="29.25" customHeight="1">
      <c r="A9" s="697" t="s">
        <v>338</v>
      </c>
      <c r="B9" s="698" t="s">
        <v>715</v>
      </c>
      <c r="C9" s="698" t="s">
        <v>1840</v>
      </c>
      <c r="D9" s="698" t="s">
        <v>108</v>
      </c>
      <c r="E9" s="698" t="s">
        <v>952</v>
      </c>
      <c r="F9" s="699" t="s">
        <v>5</v>
      </c>
      <c r="G9" s="699" t="s">
        <v>5</v>
      </c>
      <c r="H9" s="699" t="s">
        <v>5</v>
      </c>
      <c r="I9" s="699" t="s">
        <v>5</v>
      </c>
      <c r="J9" s="699" t="s">
        <v>5</v>
      </c>
      <c r="K9" s="699" t="s">
        <v>5</v>
      </c>
      <c r="L9" s="701">
        <v>18</v>
      </c>
      <c r="M9" s="700">
        <v>315</v>
      </c>
      <c r="N9" s="701" t="s">
        <v>141</v>
      </c>
      <c r="O9" s="701">
        <v>40</v>
      </c>
      <c r="P9" s="698" t="s">
        <v>908</v>
      </c>
      <c r="Q9" s="698" t="s">
        <v>918</v>
      </c>
      <c r="R9" s="698" t="s">
        <v>919</v>
      </c>
      <c r="S9" s="698" t="s">
        <v>64</v>
      </c>
      <c r="T9" s="738" t="s">
        <v>1372</v>
      </c>
      <c r="U9" s="739" t="s">
        <v>1841</v>
      </c>
      <c r="V9" s="722">
        <f t="shared" si="0"/>
        <v>0.88888888888888884</v>
      </c>
      <c r="W9" s="732">
        <f t="shared" si="1"/>
        <v>1.0249999999999999</v>
      </c>
      <c r="X9" s="741"/>
    </row>
    <row r="10" spans="1:257" ht="29.25" customHeight="1">
      <c r="A10" s="697" t="s">
        <v>338</v>
      </c>
      <c r="B10" s="742" t="s">
        <v>715</v>
      </c>
      <c r="C10" s="742" t="s">
        <v>1840</v>
      </c>
      <c r="D10" s="742" t="s">
        <v>108</v>
      </c>
      <c r="E10" s="742" t="s">
        <v>953</v>
      </c>
      <c r="F10" s="646" t="s">
        <v>5</v>
      </c>
      <c r="G10" s="646" t="s">
        <v>5</v>
      </c>
      <c r="H10" s="646" t="s">
        <v>5</v>
      </c>
      <c r="I10" s="646" t="s">
        <v>5</v>
      </c>
      <c r="J10" s="646" t="s">
        <v>5</v>
      </c>
      <c r="K10" s="646" t="s">
        <v>5</v>
      </c>
      <c r="L10" s="743">
        <v>18</v>
      </c>
      <c r="M10" s="744">
        <v>315</v>
      </c>
      <c r="N10" s="743" t="s">
        <v>141</v>
      </c>
      <c r="O10" s="743">
        <v>50</v>
      </c>
      <c r="P10" s="742" t="s">
        <v>908</v>
      </c>
      <c r="Q10" s="742" t="s">
        <v>921</v>
      </c>
      <c r="R10" s="742" t="s">
        <v>919</v>
      </c>
      <c r="S10" s="742" t="s">
        <v>64</v>
      </c>
      <c r="T10" s="738" t="s">
        <v>913</v>
      </c>
      <c r="U10" s="739" t="s">
        <v>1219</v>
      </c>
      <c r="V10" s="722">
        <f t="shared" si="0"/>
        <v>1</v>
      </c>
      <c r="W10" s="732">
        <f t="shared" si="1"/>
        <v>1</v>
      </c>
      <c r="X10" s="740"/>
    </row>
    <row r="11" spans="1:257" ht="29.25" customHeight="1">
      <c r="A11" s="1146" t="s">
        <v>338</v>
      </c>
      <c r="B11" s="1127" t="s">
        <v>899</v>
      </c>
      <c r="C11" s="1127" t="s">
        <v>1842</v>
      </c>
      <c r="D11" s="1127" t="s">
        <v>922</v>
      </c>
      <c r="E11" s="1127" t="s">
        <v>954</v>
      </c>
      <c r="F11" s="1139" t="s">
        <v>5</v>
      </c>
      <c r="G11" s="1139" t="s">
        <v>5</v>
      </c>
      <c r="H11" s="1139" t="s">
        <v>5</v>
      </c>
      <c r="I11" s="1139" t="s">
        <v>5</v>
      </c>
      <c r="J11" s="1139" t="s">
        <v>5</v>
      </c>
      <c r="K11" s="1139" t="s">
        <v>5</v>
      </c>
      <c r="L11" s="1140">
        <v>30</v>
      </c>
      <c r="M11" s="1140">
        <v>35</v>
      </c>
      <c r="N11" s="743" t="s">
        <v>141</v>
      </c>
      <c r="O11" s="743" t="s">
        <v>923</v>
      </c>
      <c r="P11" s="1127" t="s">
        <v>908</v>
      </c>
      <c r="Q11" s="1127" t="s">
        <v>924</v>
      </c>
      <c r="R11" s="1127" t="s">
        <v>925</v>
      </c>
      <c r="S11" s="1127" t="s">
        <v>64</v>
      </c>
      <c r="T11" s="1128" t="s">
        <v>926</v>
      </c>
      <c r="U11" s="745" t="s">
        <v>1363</v>
      </c>
      <c r="V11" s="1120">
        <f t="shared" si="0"/>
        <v>1</v>
      </c>
      <c r="W11" s="746" t="s">
        <v>844</v>
      </c>
      <c r="X11" s="747"/>
    </row>
    <row r="12" spans="1:257" ht="29.25" customHeight="1">
      <c r="A12" s="1147"/>
      <c r="B12" s="1124"/>
      <c r="C12" s="1124"/>
      <c r="D12" s="1124"/>
      <c r="E12" s="1124"/>
      <c r="F12" s="1130"/>
      <c r="G12" s="1130"/>
      <c r="H12" s="1130"/>
      <c r="I12" s="1130"/>
      <c r="J12" s="1130"/>
      <c r="K12" s="1130"/>
      <c r="L12" s="1134"/>
      <c r="M12" s="1134"/>
      <c r="N12" s="748" t="s">
        <v>145</v>
      </c>
      <c r="O12" s="749">
        <v>3500</v>
      </c>
      <c r="P12" s="1124"/>
      <c r="Q12" s="1124"/>
      <c r="R12" s="1124"/>
      <c r="S12" s="1124"/>
      <c r="T12" s="1126"/>
      <c r="U12" s="745" t="s">
        <v>1843</v>
      </c>
      <c r="V12" s="1121"/>
      <c r="W12" s="746">
        <f t="shared" si="1"/>
        <v>0.99142857142857144</v>
      </c>
      <c r="X12" s="747"/>
    </row>
    <row r="13" spans="1:257" ht="29.25" customHeight="1">
      <c r="A13" s="697" t="s">
        <v>338</v>
      </c>
      <c r="B13" s="750" t="s">
        <v>900</v>
      </c>
      <c r="C13" s="750" t="s">
        <v>1844</v>
      </c>
      <c r="D13" s="750" t="s">
        <v>108</v>
      </c>
      <c r="E13" s="750" t="s">
        <v>952</v>
      </c>
      <c r="F13" s="751" t="s">
        <v>5</v>
      </c>
      <c r="G13" s="751" t="s">
        <v>5</v>
      </c>
      <c r="H13" s="751" t="s">
        <v>5</v>
      </c>
      <c r="I13" s="751" t="s">
        <v>5</v>
      </c>
      <c r="J13" s="751" t="s">
        <v>5</v>
      </c>
      <c r="K13" s="751" t="s">
        <v>5</v>
      </c>
      <c r="L13" s="748">
        <v>18</v>
      </c>
      <c r="M13" s="749">
        <v>315</v>
      </c>
      <c r="N13" s="748" t="s">
        <v>927</v>
      </c>
      <c r="O13" s="748">
        <v>80</v>
      </c>
      <c r="P13" s="750" t="s">
        <v>908</v>
      </c>
      <c r="Q13" s="750" t="s">
        <v>928</v>
      </c>
      <c r="R13" s="750" t="s">
        <v>919</v>
      </c>
      <c r="S13" s="750" t="s">
        <v>64</v>
      </c>
      <c r="T13" s="752" t="s">
        <v>1372</v>
      </c>
      <c r="U13" s="753" t="s">
        <v>1845</v>
      </c>
      <c r="V13" s="754">
        <f>IF(ISBLANK(L13),"",T13/L13)</f>
        <v>0.88888888888888884</v>
      </c>
      <c r="W13" s="755">
        <f>IF(ISBLANK(O13),"",U13/O13)</f>
        <v>1.0249999999999999</v>
      </c>
      <c r="X13" s="756"/>
    </row>
    <row r="14" spans="1:257" ht="29.25" customHeight="1">
      <c r="A14" s="1123" t="s">
        <v>338</v>
      </c>
      <c r="B14" s="1123" t="s">
        <v>143</v>
      </c>
      <c r="C14" s="1141" t="s">
        <v>1842</v>
      </c>
      <c r="D14" s="1123" t="s">
        <v>144</v>
      </c>
      <c r="E14" s="1123" t="s">
        <v>955</v>
      </c>
      <c r="F14" s="1129" t="s">
        <v>5</v>
      </c>
      <c r="G14" s="1129" t="s">
        <v>5</v>
      </c>
      <c r="H14" s="1129" t="s">
        <v>5</v>
      </c>
      <c r="I14" s="1129" t="s">
        <v>5</v>
      </c>
      <c r="J14" s="1129" t="s">
        <v>5</v>
      </c>
      <c r="K14" s="1129" t="s">
        <v>5</v>
      </c>
      <c r="L14" s="1131">
        <v>14</v>
      </c>
      <c r="M14" s="1133">
        <v>105</v>
      </c>
      <c r="N14" s="748" t="s">
        <v>141</v>
      </c>
      <c r="O14" s="748" t="s">
        <v>923</v>
      </c>
      <c r="P14" s="750" t="s">
        <v>908</v>
      </c>
      <c r="Q14" s="1123" t="s">
        <v>929</v>
      </c>
      <c r="R14" s="1123" t="s">
        <v>925</v>
      </c>
      <c r="S14" s="1123" t="s">
        <v>64</v>
      </c>
      <c r="T14" s="1125" t="s">
        <v>147</v>
      </c>
      <c r="U14" s="757" t="s">
        <v>920</v>
      </c>
      <c r="V14" s="1122">
        <f t="shared" si="0"/>
        <v>1</v>
      </c>
      <c r="W14" s="758" t="s">
        <v>844</v>
      </c>
      <c r="X14" s="759"/>
    </row>
    <row r="15" spans="1:257" ht="29.25" customHeight="1">
      <c r="A15" s="1124"/>
      <c r="B15" s="1124"/>
      <c r="C15" s="1142"/>
      <c r="D15" s="1124"/>
      <c r="E15" s="1124"/>
      <c r="F15" s="1130"/>
      <c r="G15" s="1130"/>
      <c r="H15" s="1130"/>
      <c r="I15" s="1130"/>
      <c r="J15" s="1130"/>
      <c r="K15" s="1130"/>
      <c r="L15" s="1132"/>
      <c r="M15" s="1134"/>
      <c r="N15" s="760" t="s">
        <v>145</v>
      </c>
      <c r="O15" s="760">
        <v>1600</v>
      </c>
      <c r="P15" s="761" t="s">
        <v>908</v>
      </c>
      <c r="Q15" s="1124"/>
      <c r="R15" s="1124"/>
      <c r="S15" s="1124"/>
      <c r="T15" s="1126"/>
      <c r="U15" s="757" t="s">
        <v>1215</v>
      </c>
      <c r="V15" s="1121"/>
      <c r="W15" s="758">
        <f t="shared" si="1"/>
        <v>1.1000000000000001</v>
      </c>
      <c r="X15" s="759"/>
    </row>
    <row r="16" spans="1:257" ht="29.25" customHeight="1">
      <c r="A16" s="697" t="s">
        <v>338</v>
      </c>
      <c r="B16" s="762" t="s">
        <v>901</v>
      </c>
      <c r="C16" s="761" t="s">
        <v>1842</v>
      </c>
      <c r="D16" s="762" t="s">
        <v>930</v>
      </c>
      <c r="E16" s="762" t="s">
        <v>956</v>
      </c>
      <c r="F16" s="763" t="s">
        <v>5</v>
      </c>
      <c r="G16" s="763" t="s">
        <v>5</v>
      </c>
      <c r="H16" s="763" t="s">
        <v>5</v>
      </c>
      <c r="I16" s="763" t="s">
        <v>5</v>
      </c>
      <c r="J16" s="763" t="s">
        <v>5</v>
      </c>
      <c r="K16" s="763" t="s">
        <v>5</v>
      </c>
      <c r="L16" s="764">
        <v>18</v>
      </c>
      <c r="M16" s="765">
        <v>115</v>
      </c>
      <c r="N16" s="1135" t="s">
        <v>931</v>
      </c>
      <c r="O16" s="1136"/>
      <c r="P16" s="1136"/>
      <c r="Q16" s="1136"/>
      <c r="R16" s="1136"/>
      <c r="S16" s="1137"/>
      <c r="T16" s="766" t="s">
        <v>844</v>
      </c>
      <c r="U16" s="767" t="s">
        <v>844</v>
      </c>
      <c r="V16" s="768" t="s">
        <v>844</v>
      </c>
      <c r="W16" s="769" t="s">
        <v>844</v>
      </c>
      <c r="X16" s="770"/>
    </row>
    <row r="17" spans="1:24" ht="29.25" customHeight="1">
      <c r="A17" s="260" t="s">
        <v>338</v>
      </c>
      <c r="B17" s="771" t="s">
        <v>902</v>
      </c>
      <c r="C17" s="771" t="s">
        <v>1846</v>
      </c>
      <c r="D17" s="771" t="s">
        <v>932</v>
      </c>
      <c r="E17" s="771" t="s">
        <v>957</v>
      </c>
      <c r="F17" s="772" t="s">
        <v>5</v>
      </c>
      <c r="G17" s="772" t="s">
        <v>5</v>
      </c>
      <c r="H17" s="772" t="s">
        <v>5</v>
      </c>
      <c r="I17" s="772" t="s">
        <v>5</v>
      </c>
      <c r="J17" s="772" t="s">
        <v>5</v>
      </c>
      <c r="K17" s="772" t="s">
        <v>5</v>
      </c>
      <c r="L17" s="773">
        <v>45</v>
      </c>
      <c r="M17" s="774">
        <v>45</v>
      </c>
      <c r="N17" s="1119" t="s">
        <v>933</v>
      </c>
      <c r="O17" s="1119"/>
      <c r="P17" s="1119"/>
      <c r="Q17" s="1119"/>
      <c r="R17" s="1119"/>
      <c r="S17" s="1119"/>
      <c r="T17" s="775" t="s">
        <v>844</v>
      </c>
      <c r="U17" s="776" t="s">
        <v>844</v>
      </c>
      <c r="V17" s="777" t="s">
        <v>844</v>
      </c>
      <c r="W17" s="778" t="s">
        <v>844</v>
      </c>
      <c r="X17" s="770"/>
    </row>
    <row r="18" spans="1:24" ht="29.25" customHeight="1">
      <c r="A18" s="779" t="s">
        <v>338</v>
      </c>
      <c r="B18" s="780" t="s">
        <v>903</v>
      </c>
      <c r="C18" s="780" t="s">
        <v>1847</v>
      </c>
      <c r="D18" s="780" t="s">
        <v>827</v>
      </c>
      <c r="E18" s="780" t="s">
        <v>958</v>
      </c>
      <c r="F18" s="781" t="s">
        <v>5</v>
      </c>
      <c r="G18" s="781" t="s">
        <v>5</v>
      </c>
      <c r="H18" s="781" t="s">
        <v>5</v>
      </c>
      <c r="I18" s="781" t="s">
        <v>5</v>
      </c>
      <c r="J18" s="781" t="s">
        <v>5</v>
      </c>
      <c r="K18" s="781" t="s">
        <v>5</v>
      </c>
      <c r="L18" s="782">
        <v>15</v>
      </c>
      <c r="M18" s="783">
        <v>15</v>
      </c>
      <c r="N18" s="784" t="s">
        <v>934</v>
      </c>
      <c r="O18" s="785">
        <v>110</v>
      </c>
      <c r="P18" s="786"/>
      <c r="Q18" s="786" t="s">
        <v>935</v>
      </c>
      <c r="R18" s="786" t="s">
        <v>936</v>
      </c>
      <c r="S18" s="787" t="s">
        <v>766</v>
      </c>
      <c r="T18" s="788" t="s">
        <v>1292</v>
      </c>
      <c r="U18" s="789" t="s">
        <v>1848</v>
      </c>
      <c r="V18" s="790">
        <f t="shared" si="0"/>
        <v>0.46666666666666667</v>
      </c>
      <c r="W18" s="791">
        <f t="shared" si="1"/>
        <v>0.95454545454545459</v>
      </c>
      <c r="X18" s="792" t="s">
        <v>1849</v>
      </c>
    </row>
    <row r="19" spans="1:24" ht="29.25" customHeight="1" thickBot="1">
      <c r="A19" s="261" t="s">
        <v>338</v>
      </c>
      <c r="B19" s="262" t="s">
        <v>904</v>
      </c>
      <c r="C19" s="262" t="s">
        <v>1850</v>
      </c>
      <c r="D19" s="262" t="s">
        <v>937</v>
      </c>
      <c r="E19" s="262" t="s">
        <v>959</v>
      </c>
      <c r="F19" s="266" t="s">
        <v>5</v>
      </c>
      <c r="G19" s="266" t="s">
        <v>5</v>
      </c>
      <c r="H19" s="266" t="s">
        <v>5</v>
      </c>
      <c r="I19" s="266" t="s">
        <v>5</v>
      </c>
      <c r="J19" s="266" t="s">
        <v>5</v>
      </c>
      <c r="K19" s="266" t="s">
        <v>5</v>
      </c>
      <c r="L19" s="267">
        <v>24</v>
      </c>
      <c r="M19" s="793"/>
      <c r="N19" s="268" t="s">
        <v>938</v>
      </c>
      <c r="O19" s="267">
        <f>68+38/2</f>
        <v>87</v>
      </c>
      <c r="P19" s="262" t="s">
        <v>908</v>
      </c>
      <c r="Q19" s="262" t="s">
        <v>939</v>
      </c>
      <c r="R19" s="262" t="s">
        <v>940</v>
      </c>
      <c r="S19" s="794" t="s">
        <v>766</v>
      </c>
      <c r="T19" s="795" t="s">
        <v>1210</v>
      </c>
      <c r="U19" s="796" t="s">
        <v>1391</v>
      </c>
      <c r="V19" s="797">
        <f>IF(ISBLANK(L19),"",T19/L19)</f>
        <v>0.95833333333333337</v>
      </c>
      <c r="W19" s="798">
        <f>IF(ISBLANK(O19),"",U19/O19)</f>
        <v>1.0344827586206897</v>
      </c>
      <c r="X19" s="770"/>
    </row>
    <row r="20" spans="1:24" ht="29.25" customHeight="1" thickBot="1">
      <c r="A20" s="697" t="s">
        <v>338</v>
      </c>
      <c r="B20" s="799" t="s">
        <v>905</v>
      </c>
      <c r="C20" s="799" t="s">
        <v>1851</v>
      </c>
      <c r="D20" s="799" t="s">
        <v>942</v>
      </c>
      <c r="E20" s="799" t="s">
        <v>960</v>
      </c>
      <c r="F20" s="800" t="s">
        <v>5</v>
      </c>
      <c r="G20" s="800" t="s">
        <v>844</v>
      </c>
      <c r="H20" s="800" t="s">
        <v>844</v>
      </c>
      <c r="I20" s="800" t="s">
        <v>5</v>
      </c>
      <c r="J20" s="800" t="s">
        <v>5</v>
      </c>
      <c r="K20" s="800" t="s">
        <v>5</v>
      </c>
      <c r="L20" s="773" t="s">
        <v>943</v>
      </c>
      <c r="M20" s="774"/>
      <c r="N20" s="773" t="s">
        <v>141</v>
      </c>
      <c r="O20" s="774" t="s">
        <v>944</v>
      </c>
      <c r="P20" s="799"/>
      <c r="Q20" s="262" t="s">
        <v>945</v>
      </c>
      <c r="R20" s="799" t="s">
        <v>946</v>
      </c>
      <c r="S20" s="801" t="s">
        <v>766</v>
      </c>
      <c r="T20" s="802" t="s">
        <v>947</v>
      </c>
      <c r="U20" s="803" t="s">
        <v>1852</v>
      </c>
      <c r="V20" s="804">
        <f>T20/24</f>
        <v>1</v>
      </c>
      <c r="W20" s="804">
        <f>U20/80</f>
        <v>0.86250000000000004</v>
      </c>
      <c r="X20" s="805" t="s">
        <v>1853</v>
      </c>
    </row>
    <row r="21" spans="1:24" ht="29.25" customHeight="1" thickBot="1">
      <c r="A21" s="697" t="s">
        <v>338</v>
      </c>
      <c r="B21" s="806" t="s">
        <v>906</v>
      </c>
      <c r="C21" s="806" t="s">
        <v>1854</v>
      </c>
      <c r="D21" s="806" t="s">
        <v>942</v>
      </c>
      <c r="E21" s="806" t="s">
        <v>961</v>
      </c>
      <c r="F21" s="807" t="s">
        <v>5</v>
      </c>
      <c r="G21" s="807" t="s">
        <v>5</v>
      </c>
      <c r="H21" s="807" t="s">
        <v>5</v>
      </c>
      <c r="I21" s="807" t="s">
        <v>5</v>
      </c>
      <c r="J21" s="807" t="s">
        <v>5</v>
      </c>
      <c r="K21" s="807" t="s">
        <v>5</v>
      </c>
      <c r="L21" s="808">
        <v>12</v>
      </c>
      <c r="M21" s="809"/>
      <c r="N21" s="808" t="s">
        <v>141</v>
      </c>
      <c r="O21" s="809">
        <v>40</v>
      </c>
      <c r="P21" s="806"/>
      <c r="Q21" s="262" t="s">
        <v>949</v>
      </c>
      <c r="R21" s="806" t="s">
        <v>946</v>
      </c>
      <c r="S21" s="810" t="s">
        <v>766</v>
      </c>
      <c r="T21" s="811" t="s">
        <v>142</v>
      </c>
      <c r="U21" s="812" t="s">
        <v>920</v>
      </c>
      <c r="V21" s="804">
        <f>T21/12</f>
        <v>1</v>
      </c>
      <c r="W21" s="804">
        <f>U21/40</f>
        <v>1</v>
      </c>
      <c r="X21" s="805"/>
    </row>
    <row r="33" s="681" customFormat="1"/>
    <row r="34" s="681" customFormat="1"/>
    <row r="35" s="681" customFormat="1"/>
    <row r="36" s="681" customFormat="1"/>
    <row r="37" s="681" customFormat="1"/>
    <row r="38" s="681" customFormat="1"/>
    <row r="39" s="681" customFormat="1"/>
    <row r="40" s="681" customFormat="1"/>
    <row r="41" s="681" customFormat="1"/>
    <row r="42" s="681" customFormat="1"/>
    <row r="43" s="681" customFormat="1"/>
    <row r="44" s="681" customFormat="1"/>
    <row r="45" s="681" customFormat="1"/>
    <row r="46" s="681" customFormat="1"/>
    <row r="47" s="681" customFormat="1"/>
    <row r="48" s="681" customFormat="1"/>
    <row r="49" s="681" customFormat="1"/>
    <row r="50" s="681" customFormat="1"/>
    <row r="51" s="681" customFormat="1"/>
    <row r="52" s="681" customFormat="1"/>
    <row r="53" s="681" customFormat="1"/>
    <row r="54" s="681" customFormat="1"/>
    <row r="55" s="681" customFormat="1"/>
    <row r="56" s="681" customFormat="1"/>
    <row r="57" s="681" customFormat="1"/>
    <row r="58" s="681" customFormat="1"/>
    <row r="59" s="681" customFormat="1"/>
    <row r="60" s="681" customFormat="1"/>
    <row r="61" s="681" customFormat="1"/>
    <row r="62" s="681" customFormat="1"/>
    <row r="63" s="681" customFormat="1"/>
    <row r="64" s="681" customFormat="1"/>
    <row r="65" s="681" customFormat="1"/>
    <row r="66" s="681" customFormat="1"/>
    <row r="67" s="681" customFormat="1"/>
    <row r="68" s="681" customFormat="1"/>
    <row r="69" s="681" customFormat="1"/>
    <row r="70" s="681" customFormat="1"/>
    <row r="71" s="681" customFormat="1"/>
    <row r="72" s="681" customFormat="1"/>
    <row r="73" s="681" customFormat="1"/>
    <row r="74" s="681" customFormat="1"/>
    <row r="75" s="681" customFormat="1"/>
    <row r="76" s="681" customFormat="1"/>
    <row r="77" s="681" customFormat="1"/>
    <row r="78" s="681" customFormat="1"/>
    <row r="79" s="681" customFormat="1"/>
    <row r="80" s="681" customFormat="1"/>
    <row r="81" s="681" customFormat="1"/>
    <row r="82" s="681" customFormat="1"/>
    <row r="83" s="681" customFormat="1"/>
    <row r="84" s="681" customFormat="1"/>
    <row r="85" s="681" customFormat="1"/>
    <row r="86" s="681" customFormat="1"/>
    <row r="87" s="681" customFormat="1"/>
    <row r="88" s="681" customFormat="1"/>
    <row r="89" s="681" customFormat="1"/>
    <row r="90" s="681" customFormat="1"/>
    <row r="91" s="681" customFormat="1"/>
    <row r="92" s="681" customFormat="1"/>
    <row r="93" s="681" customFormat="1"/>
    <row r="94" s="681" customFormat="1"/>
    <row r="95" s="681" customFormat="1"/>
    <row r="96" s="681" customFormat="1"/>
    <row r="97" s="681" customFormat="1"/>
    <row r="98" s="681" customFormat="1"/>
    <row r="99" s="681" customFormat="1"/>
    <row r="100" s="681" customFormat="1"/>
    <row r="101" s="681" customFormat="1"/>
    <row r="102" s="681" customFormat="1"/>
    <row r="103" s="681" customFormat="1"/>
    <row r="104" s="681" customFormat="1"/>
    <row r="105" s="681" customFormat="1"/>
    <row r="106" s="681" customFormat="1"/>
    <row r="107" s="681" customFormat="1"/>
    <row r="108" s="681" customFormat="1"/>
    <row r="109" s="681" customFormat="1"/>
    <row r="110" s="681" customFormat="1"/>
    <row r="111" s="681" customFormat="1"/>
    <row r="112" s="681" customFormat="1"/>
    <row r="113" s="681" customFormat="1"/>
    <row r="114" s="681" customFormat="1"/>
    <row r="115" s="681" customFormat="1"/>
    <row r="116" s="681" customFormat="1"/>
    <row r="117" s="681" customFormat="1"/>
    <row r="118" s="681" customFormat="1"/>
    <row r="119" s="681" customFormat="1"/>
    <row r="120" s="681" customFormat="1"/>
    <row r="121" s="681" customFormat="1"/>
    <row r="122" s="681" customFormat="1"/>
    <row r="123" s="681" customFormat="1"/>
    <row r="124" s="681" customFormat="1"/>
    <row r="125" s="681" customFormat="1"/>
    <row r="126" s="681" customFormat="1"/>
    <row r="127" s="681" customFormat="1"/>
    <row r="128" s="681" customFormat="1"/>
    <row r="129" s="681" customFormat="1"/>
    <row r="130" s="681" customFormat="1"/>
    <row r="131" s="681" customFormat="1"/>
    <row r="132" s="681" customFormat="1"/>
    <row r="133" s="681" customFormat="1"/>
    <row r="134" s="681" customFormat="1"/>
    <row r="135" s="681" customFormat="1"/>
    <row r="136" s="681" customFormat="1"/>
    <row r="137" s="681" customFormat="1"/>
    <row r="138" s="681" customFormat="1"/>
    <row r="139" s="681" customFormat="1"/>
    <row r="140" s="681" customFormat="1"/>
    <row r="141" s="681" customFormat="1"/>
    <row r="142" s="681" customFormat="1"/>
    <row r="143" s="681" customFormat="1"/>
    <row r="144" s="681" customFormat="1"/>
    <row r="145" s="681" customFormat="1"/>
    <row r="146" s="681" customFormat="1"/>
    <row r="147" s="681" customFormat="1"/>
    <row r="148" s="681" customFormat="1"/>
    <row r="149" s="681" customFormat="1"/>
    <row r="150" s="681" customFormat="1"/>
    <row r="151" s="681" customFormat="1"/>
    <row r="152" s="681" customFormat="1"/>
    <row r="153" s="681" customFormat="1"/>
    <row r="154" s="681" customFormat="1"/>
    <row r="155" s="681" customFormat="1"/>
    <row r="156" s="681" customFormat="1"/>
    <row r="157" s="681" customFormat="1"/>
    <row r="158" s="681" customFormat="1"/>
    <row r="159" s="681" customFormat="1"/>
    <row r="160" s="681" customFormat="1"/>
    <row r="161" s="681" customFormat="1"/>
    <row r="162" s="681" customFormat="1"/>
    <row r="163" s="681" customFormat="1"/>
    <row r="164" s="681" customFormat="1"/>
    <row r="165" s="681" customFormat="1"/>
    <row r="166" s="681" customFormat="1"/>
    <row r="167" s="681" customFormat="1"/>
    <row r="168" s="681" customFormat="1"/>
    <row r="169" s="681" customFormat="1"/>
    <row r="170" s="681" customFormat="1"/>
    <row r="171" s="681" customFormat="1"/>
    <row r="172" s="681" customFormat="1"/>
    <row r="173" s="681" customFormat="1"/>
    <row r="174" s="681" customFormat="1"/>
    <row r="175" s="681" customFormat="1"/>
    <row r="176" s="681" customFormat="1"/>
    <row r="177" s="681" customFormat="1"/>
    <row r="178" s="681" customFormat="1"/>
    <row r="179" s="681" customFormat="1"/>
    <row r="180" s="681" customFormat="1"/>
    <row r="181" s="681" customFormat="1"/>
    <row r="182" s="681" customFormat="1"/>
    <row r="183" s="681" customFormat="1"/>
    <row r="184" s="681" customFormat="1"/>
    <row r="185" s="681" customFormat="1"/>
    <row r="186" s="681" customFormat="1"/>
    <row r="187" s="681" customFormat="1"/>
    <row r="188" s="681" customFormat="1"/>
    <row r="189" s="681" customFormat="1"/>
    <row r="190" s="681" customFormat="1"/>
    <row r="191" s="681" customFormat="1"/>
    <row r="192" s="681" customFormat="1"/>
    <row r="193" s="681" customFormat="1"/>
    <row r="194" s="681" customFormat="1"/>
    <row r="195" s="681" customFormat="1"/>
    <row r="196" s="681" customFormat="1"/>
    <row r="197" s="681" customFormat="1"/>
    <row r="198" s="681" customFormat="1"/>
    <row r="199" s="681" customFormat="1"/>
    <row r="200" s="681" customFormat="1"/>
    <row r="201" s="681" customFormat="1"/>
    <row r="202" s="681" customFormat="1"/>
    <row r="203" s="681" customFormat="1"/>
    <row r="204" s="681" customFormat="1"/>
    <row r="205" s="681" customFormat="1"/>
    <row r="206" s="681" customFormat="1"/>
    <row r="207" s="681" customFormat="1"/>
    <row r="208" s="681" customFormat="1"/>
    <row r="209" s="681" customFormat="1"/>
    <row r="210" s="681" customFormat="1"/>
    <row r="211" s="681" customFormat="1"/>
    <row r="212" s="681" customFormat="1"/>
    <row r="213" s="681" customFormat="1"/>
    <row r="214" s="681" customFormat="1"/>
    <row r="215" s="681" customFormat="1"/>
    <row r="216" s="681" customFormat="1"/>
    <row r="217" s="681" customFormat="1"/>
    <row r="218" s="681" customFormat="1"/>
    <row r="219" s="681" customFormat="1"/>
    <row r="220" s="681" customFormat="1"/>
    <row r="221" s="681" customFormat="1"/>
    <row r="222" s="681" customFormat="1"/>
    <row r="223" s="681" customFormat="1"/>
    <row r="224" s="681" customFormat="1"/>
    <row r="225" s="681" customFormat="1"/>
    <row r="226" s="681" customFormat="1"/>
    <row r="227" s="681" customFormat="1"/>
    <row r="228" s="681" customFormat="1"/>
    <row r="229" s="681" customFormat="1"/>
    <row r="230" s="681" customFormat="1"/>
    <row r="231" s="681" customFormat="1"/>
    <row r="232" s="681" customFormat="1"/>
    <row r="233" s="681" customFormat="1"/>
    <row r="234" s="681" customFormat="1"/>
    <row r="235" s="681" customFormat="1"/>
    <row r="236" s="681" customFormat="1"/>
    <row r="237" s="681" customFormat="1"/>
    <row r="238" s="681" customFormat="1"/>
    <row r="239" s="681" customFormat="1"/>
    <row r="240" s="681" customFormat="1"/>
    <row r="241" s="681" customFormat="1"/>
    <row r="242" s="681" customFormat="1"/>
    <row r="243" s="681" customFormat="1"/>
    <row r="244" s="681" customFormat="1"/>
    <row r="245" s="681" customFormat="1"/>
    <row r="246" s="681" customFormat="1"/>
    <row r="247" s="681" customFormat="1"/>
    <row r="248" s="681" customFormat="1"/>
    <row r="249" s="681" customFormat="1"/>
    <row r="250" s="681" customFormat="1"/>
    <row r="251" s="681" customFormat="1"/>
    <row r="252" s="681" customFormat="1"/>
    <row r="253" s="681" customFormat="1"/>
    <row r="254" s="681" customFormat="1"/>
    <row r="255" s="681" customFormat="1"/>
    <row r="256" s="681" customFormat="1"/>
    <row r="257" s="681" customFormat="1"/>
    <row r="258" s="681" customFormat="1"/>
    <row r="259" s="681" customFormat="1"/>
    <row r="260" s="681" customFormat="1"/>
    <row r="261" s="681" customFormat="1"/>
    <row r="262" s="681" customFormat="1"/>
    <row r="263" s="681" customFormat="1"/>
    <row r="264" s="681" customFormat="1"/>
    <row r="265" s="681" customFormat="1"/>
    <row r="266" s="681" customFormat="1"/>
    <row r="267" s="681" customFormat="1"/>
    <row r="268" s="681" customFormat="1"/>
    <row r="269" s="681" customFormat="1"/>
    <row r="270" s="681" customFormat="1"/>
    <row r="271" s="681" customFormat="1"/>
    <row r="272" s="681" customFormat="1"/>
    <row r="273" s="681" customFormat="1"/>
    <row r="274" s="681" customFormat="1"/>
    <row r="275" s="681" customFormat="1"/>
    <row r="276" s="681" customFormat="1"/>
    <row r="277" s="681" customFormat="1"/>
    <row r="278" s="681" customFormat="1"/>
    <row r="279" s="681" customFormat="1"/>
    <row r="280" s="681" customFormat="1"/>
    <row r="281" s="681" customFormat="1"/>
    <row r="282" s="681" customFormat="1"/>
    <row r="283" s="681" customFormat="1"/>
    <row r="284" s="681" customFormat="1"/>
    <row r="285" s="681" customFormat="1"/>
    <row r="286" s="681" customFormat="1"/>
    <row r="287" s="681" customFormat="1"/>
    <row r="288" s="681" customFormat="1"/>
    <row r="289" s="681" customFormat="1"/>
    <row r="290" s="681" customFormat="1"/>
    <row r="291" s="681" customFormat="1"/>
    <row r="292" s="681" customFormat="1"/>
    <row r="293" s="681" customFormat="1"/>
    <row r="294" s="681" customFormat="1"/>
    <row r="295" s="681" customFormat="1"/>
    <row r="296" s="681" customFormat="1"/>
    <row r="297" s="681" customFormat="1"/>
    <row r="298" s="681" customFormat="1"/>
    <row r="299" s="681" customFormat="1"/>
    <row r="300" s="681" customFormat="1"/>
    <row r="301" s="681" customFormat="1"/>
    <row r="302" s="681" customFormat="1"/>
    <row r="303" s="681" customFormat="1"/>
    <row r="304" s="681" customFormat="1"/>
    <row r="305" s="681" customFormat="1"/>
    <row r="306" s="681" customFormat="1"/>
    <row r="307" s="681" customFormat="1"/>
    <row r="308" s="681" customFormat="1"/>
    <row r="309" s="681" customFormat="1"/>
    <row r="310" s="681" customFormat="1"/>
    <row r="311" s="681" customFormat="1"/>
    <row r="312" s="681" customFormat="1"/>
    <row r="313" s="681" customFormat="1"/>
    <row r="314" s="681" customFormat="1"/>
    <row r="315" s="681" customFormat="1"/>
    <row r="316" s="681" customFormat="1"/>
    <row r="317" s="681" customFormat="1"/>
    <row r="318" s="681" customFormat="1"/>
    <row r="319" s="681" customFormat="1"/>
    <row r="320" s="681" customFormat="1"/>
    <row r="321" s="681" customFormat="1"/>
    <row r="322" s="681" customFormat="1"/>
    <row r="323" s="681" customFormat="1"/>
    <row r="324" s="681" customFormat="1"/>
    <row r="325" s="681" customFormat="1"/>
    <row r="326" s="681" customFormat="1"/>
    <row r="327" s="681" customFormat="1"/>
    <row r="328" s="681" customFormat="1"/>
    <row r="329" s="681" customFormat="1"/>
    <row r="330" s="681" customFormat="1"/>
    <row r="331" s="681" customFormat="1"/>
    <row r="332" s="681" customFormat="1"/>
    <row r="333" s="681" customFormat="1"/>
    <row r="334" s="681" customFormat="1"/>
    <row r="335" s="681" customFormat="1"/>
    <row r="336" s="681" customFormat="1"/>
    <row r="337" s="681" customFormat="1"/>
    <row r="338" s="681" customFormat="1"/>
    <row r="339" s="681" customFormat="1"/>
    <row r="340" s="681" customFormat="1"/>
    <row r="341" s="681" customFormat="1"/>
    <row r="342" s="681" customFormat="1"/>
    <row r="343" s="681" customFormat="1"/>
    <row r="344" s="681" customFormat="1"/>
    <row r="345" s="681" customFormat="1"/>
    <row r="346" s="681" customFormat="1"/>
    <row r="347" s="681" customFormat="1"/>
    <row r="348" s="681" customFormat="1"/>
    <row r="349" s="681" customFormat="1"/>
    <row r="350" s="681" customFormat="1"/>
    <row r="351" s="681" customFormat="1"/>
    <row r="352" s="681" customFormat="1"/>
    <row r="353" s="681" customFormat="1"/>
    <row r="354" s="681" customFormat="1"/>
    <row r="355" s="681" customFormat="1"/>
    <row r="356" s="681" customFormat="1"/>
    <row r="357" s="681" customFormat="1"/>
    <row r="358" s="681" customFormat="1"/>
    <row r="359" s="681" customFormat="1"/>
    <row r="360" s="681" customFormat="1"/>
    <row r="361" s="681" customFormat="1"/>
    <row r="362" s="681" customFormat="1"/>
    <row r="363" s="681" customFormat="1"/>
    <row r="364" s="681" customFormat="1"/>
    <row r="365" s="681" customFormat="1"/>
    <row r="366" s="681" customFormat="1"/>
    <row r="367" s="681" customFormat="1"/>
    <row r="368" s="681" customFormat="1"/>
    <row r="369" s="681" customFormat="1"/>
    <row r="370" s="681" customFormat="1"/>
    <row r="371" s="681" customFormat="1"/>
    <row r="372" s="681" customFormat="1"/>
    <row r="373" s="681" customFormat="1"/>
    <row r="374" s="681" customFormat="1"/>
    <row r="375" s="681" customFormat="1"/>
    <row r="376" s="681" customFormat="1"/>
    <row r="377" s="681" customFormat="1"/>
    <row r="378" s="681" customFormat="1"/>
    <row r="379" s="681" customFormat="1"/>
    <row r="380" s="681" customFormat="1"/>
    <row r="381" s="681" customFormat="1"/>
    <row r="382" s="681" customFormat="1"/>
    <row r="383" s="681" customFormat="1"/>
    <row r="384" s="681" customFormat="1"/>
    <row r="385" s="681" customFormat="1"/>
    <row r="386" s="681" customFormat="1"/>
    <row r="387" s="681" customFormat="1"/>
    <row r="388" s="681" customFormat="1"/>
    <row r="389" s="681" customFormat="1"/>
    <row r="390" s="681" customFormat="1"/>
    <row r="391" s="681" customFormat="1"/>
    <row r="392" s="681" customFormat="1"/>
    <row r="393" s="681" customFormat="1"/>
    <row r="394" s="681" customFormat="1"/>
    <row r="395" s="681" customFormat="1"/>
    <row r="396" s="681" customFormat="1"/>
    <row r="397" s="681" customFormat="1"/>
    <row r="398" s="681" customFormat="1"/>
    <row r="399" s="681" customFormat="1"/>
    <row r="400" s="681" customFormat="1"/>
    <row r="401" s="681" customFormat="1"/>
    <row r="402" s="681" customFormat="1"/>
    <row r="403" s="681" customFormat="1"/>
    <row r="404" s="681" customFormat="1"/>
    <row r="405" s="681" customFormat="1"/>
    <row r="406" s="681" customFormat="1"/>
    <row r="407" s="681" customFormat="1"/>
    <row r="408" s="681" customFormat="1"/>
    <row r="409" s="681" customFormat="1"/>
    <row r="410" s="681" customFormat="1"/>
    <row r="411" s="681" customFormat="1"/>
    <row r="412" s="681" customFormat="1"/>
    <row r="413" s="681" customFormat="1"/>
    <row r="414" s="681" customFormat="1"/>
    <row r="415" s="681" customFormat="1"/>
    <row r="416" s="681" customFormat="1"/>
    <row r="417" s="681" customFormat="1"/>
    <row r="418" s="681" customFormat="1"/>
    <row r="419" s="681" customFormat="1"/>
    <row r="420" s="681" customFormat="1"/>
    <row r="421" s="681" customFormat="1"/>
    <row r="422" s="681" customFormat="1"/>
    <row r="423" s="681" customFormat="1"/>
    <row r="424" s="681" customFormat="1"/>
    <row r="425" s="681" customFormat="1"/>
    <row r="426" s="681" customFormat="1"/>
    <row r="427" s="681" customFormat="1"/>
    <row r="428" s="681" customFormat="1"/>
    <row r="429" s="681" customFormat="1"/>
    <row r="430" s="681" customFormat="1"/>
    <row r="431" s="681" customFormat="1"/>
    <row r="432" s="681" customFormat="1"/>
    <row r="433" s="681" customFormat="1"/>
    <row r="434" s="681" customFormat="1"/>
    <row r="435" s="681" customFormat="1"/>
    <row r="436" s="681" customFormat="1"/>
    <row r="437" s="681" customFormat="1"/>
    <row r="438" s="681" customFormat="1"/>
    <row r="439" s="681" customFormat="1"/>
    <row r="440" s="681" customFormat="1"/>
    <row r="441" s="681" customFormat="1"/>
    <row r="442" s="681" customFormat="1"/>
    <row r="443" s="681" customFormat="1"/>
    <row r="444" s="681" customFormat="1"/>
    <row r="445" s="681" customFormat="1"/>
    <row r="446" s="681" customFormat="1"/>
    <row r="447" s="681" customFormat="1"/>
    <row r="448" s="681" customFormat="1"/>
    <row r="449" s="681" customFormat="1"/>
    <row r="450" s="681" customFormat="1"/>
    <row r="451" s="681" customFormat="1"/>
    <row r="452" s="681" customFormat="1"/>
    <row r="453" s="681" customFormat="1"/>
    <row r="454" s="681" customFormat="1"/>
    <row r="455" s="681" customFormat="1"/>
    <row r="456" s="681" customFormat="1"/>
    <row r="457" s="681" customFormat="1"/>
    <row r="458" s="681" customFormat="1"/>
    <row r="459" s="681" customFormat="1"/>
    <row r="460" s="681" customFormat="1"/>
    <row r="461" s="681" customFormat="1"/>
    <row r="462" s="681" customFormat="1"/>
    <row r="463" s="681" customFormat="1"/>
    <row r="464" s="681" customFormat="1"/>
    <row r="465" s="681" customFormat="1"/>
    <row r="466" s="681" customFormat="1"/>
    <row r="467" s="681" customFormat="1"/>
    <row r="468" s="681" customFormat="1"/>
    <row r="469" s="681" customFormat="1"/>
    <row r="470" s="681" customFormat="1"/>
    <row r="471" s="681" customFormat="1"/>
    <row r="472" s="681" customFormat="1"/>
    <row r="473" s="681" customFormat="1"/>
    <row r="474" s="681" customFormat="1"/>
    <row r="475" s="681" customFormat="1"/>
    <row r="476" s="681" customFormat="1"/>
    <row r="477" s="681" customFormat="1"/>
    <row r="478" s="681" customFormat="1"/>
    <row r="479" s="681" customFormat="1"/>
    <row r="480" s="681" customFormat="1"/>
    <row r="481" s="681" customFormat="1"/>
    <row r="482" s="681" customFormat="1"/>
    <row r="483" s="681" customFormat="1"/>
    <row r="484" s="681" customFormat="1"/>
    <row r="485" s="681" customFormat="1"/>
    <row r="486" s="681" customFormat="1"/>
    <row r="487" s="681" customFormat="1"/>
    <row r="488" s="681" customFormat="1"/>
    <row r="489" s="681" customFormat="1"/>
    <row r="490" s="681" customFormat="1"/>
    <row r="491" s="681" customFormat="1"/>
    <row r="492" s="681" customFormat="1"/>
    <row r="493" s="681" customFormat="1"/>
    <row r="494" s="681" customFormat="1"/>
    <row r="495" s="681" customFormat="1"/>
    <row r="496" s="681" customFormat="1"/>
    <row r="497" s="681" customFormat="1"/>
    <row r="498" s="681" customFormat="1"/>
    <row r="499" s="681" customFormat="1"/>
    <row r="500" s="681" customFormat="1"/>
    <row r="501" s="681" customFormat="1"/>
    <row r="502" s="681" customFormat="1"/>
    <row r="503" s="681" customFormat="1"/>
    <row r="504" s="681" customFormat="1"/>
    <row r="505" s="681" customFormat="1"/>
    <row r="506" s="681" customFormat="1"/>
    <row r="507" s="681" customFormat="1"/>
    <row r="508" s="681" customFormat="1"/>
    <row r="509" s="681" customFormat="1"/>
    <row r="510" s="681" customFormat="1"/>
    <row r="511" s="681" customFormat="1"/>
    <row r="512" s="681" customFormat="1"/>
    <row r="513" s="681" customFormat="1"/>
    <row r="514" s="681" customFormat="1"/>
    <row r="515" s="681" customFormat="1"/>
    <row r="516" s="681" customFormat="1"/>
    <row r="517" s="681" customFormat="1"/>
    <row r="518" s="681" customFormat="1"/>
    <row r="519" s="681" customFormat="1"/>
    <row r="520" s="681" customFormat="1"/>
    <row r="521" s="681" customFormat="1"/>
    <row r="522" s="681" customFormat="1"/>
    <row r="523" s="681" customFormat="1"/>
    <row r="524" s="681" customFormat="1"/>
    <row r="525" s="681" customFormat="1"/>
    <row r="526" s="681" customFormat="1"/>
    <row r="527" s="681" customFormat="1"/>
    <row r="528" s="681" customFormat="1"/>
    <row r="529" s="681" customFormat="1"/>
    <row r="530" s="681" customFormat="1"/>
    <row r="531" s="681" customFormat="1"/>
    <row r="532" s="681" customFormat="1"/>
    <row r="533" s="681" customFormat="1"/>
    <row r="534" s="681" customFormat="1"/>
    <row r="535" s="681" customFormat="1"/>
    <row r="536" s="681" customFormat="1"/>
    <row r="537" s="681" customFormat="1"/>
    <row r="538" s="681" customFormat="1"/>
    <row r="539" s="681" customFormat="1"/>
    <row r="540" s="681" customFormat="1"/>
    <row r="541" s="681" customFormat="1"/>
    <row r="542" s="681" customFormat="1"/>
    <row r="543" s="681" customFormat="1"/>
    <row r="544" s="681" customFormat="1"/>
    <row r="545" s="681" customFormat="1"/>
    <row r="546" s="681" customFormat="1"/>
    <row r="547" s="681" customFormat="1"/>
    <row r="548" s="681" customFormat="1"/>
    <row r="549" s="681" customFormat="1"/>
    <row r="550" s="681" customFormat="1"/>
    <row r="551" s="681" customFormat="1"/>
    <row r="552" s="681" customFormat="1"/>
    <row r="553" s="681" customFormat="1"/>
    <row r="554" s="681" customFormat="1"/>
    <row r="555" s="681" customFormat="1"/>
    <row r="556" s="681" customFormat="1"/>
    <row r="557" s="681" customFormat="1"/>
    <row r="558" s="681" customFormat="1"/>
    <row r="559" s="681" customFormat="1"/>
    <row r="560" s="681" customFormat="1"/>
    <row r="561" s="681" customFormat="1"/>
    <row r="562" s="681" customFormat="1"/>
    <row r="563" s="681" customFormat="1"/>
    <row r="564" s="681" customFormat="1"/>
    <row r="565" s="681" customFormat="1"/>
    <row r="566" s="681" customFormat="1"/>
    <row r="567" s="681" customFormat="1"/>
    <row r="568" s="681" customFormat="1"/>
    <row r="569" s="681" customFormat="1"/>
    <row r="570" s="681" customFormat="1"/>
    <row r="571" s="681" customFormat="1"/>
    <row r="572" s="681" customFormat="1"/>
    <row r="573" s="681" customFormat="1"/>
    <row r="574" s="681" customFormat="1"/>
    <row r="575" s="681" customFormat="1"/>
    <row r="576" s="681" customFormat="1"/>
    <row r="577" s="681" customFormat="1"/>
    <row r="578" s="681" customFormat="1"/>
    <row r="579" s="681" customFormat="1"/>
    <row r="580" s="681" customFormat="1"/>
    <row r="581" s="681" customFormat="1"/>
    <row r="582" s="681" customFormat="1"/>
    <row r="583" s="681" customFormat="1"/>
    <row r="584" s="681" customFormat="1"/>
    <row r="585" s="681" customFormat="1"/>
    <row r="586" s="681" customFormat="1"/>
    <row r="587" s="681" customFormat="1"/>
    <row r="588" s="681" customFormat="1"/>
    <row r="589" s="681" customFormat="1"/>
    <row r="590" s="681" customFormat="1"/>
    <row r="591" s="681" customFormat="1"/>
    <row r="592" s="681" customFormat="1"/>
    <row r="593" s="681" customFormat="1"/>
    <row r="594" s="681" customFormat="1"/>
    <row r="595" s="681" customFormat="1"/>
    <row r="596" s="681" customFormat="1"/>
    <row r="597" s="681" customFormat="1"/>
    <row r="598" s="681" customFormat="1"/>
    <row r="599" s="681" customFormat="1"/>
    <row r="600" s="681" customFormat="1"/>
    <row r="601" s="681" customFormat="1"/>
    <row r="602" s="681" customFormat="1"/>
    <row r="603" s="681" customFormat="1"/>
    <row r="604" s="681" customFormat="1"/>
    <row r="605" s="681" customFormat="1"/>
    <row r="606" s="681" customFormat="1"/>
    <row r="607" s="681" customFormat="1"/>
    <row r="608" s="681" customFormat="1"/>
    <row r="609" s="681" customFormat="1"/>
    <row r="610" s="681" customFormat="1"/>
    <row r="611" s="681" customFormat="1"/>
    <row r="612" s="681" customFormat="1"/>
    <row r="613" s="681" customFormat="1"/>
    <row r="614" s="681" customFormat="1"/>
    <row r="615" s="681" customFormat="1"/>
    <row r="616" s="681" customFormat="1"/>
    <row r="617" s="681" customFormat="1"/>
    <row r="618" s="681" customFormat="1"/>
    <row r="619" s="681" customFormat="1"/>
    <row r="620" s="681" customFormat="1"/>
    <row r="621" s="681" customFormat="1"/>
    <row r="622" s="681" customFormat="1"/>
    <row r="623" s="681" customFormat="1"/>
    <row r="624" s="681" customFormat="1"/>
    <row r="625" s="681" customFormat="1"/>
    <row r="626" s="681" customFormat="1"/>
    <row r="627" s="681" customFormat="1"/>
    <row r="628" s="681" customFormat="1"/>
    <row r="629" s="681" customFormat="1"/>
    <row r="630" s="681" customFormat="1"/>
    <row r="631" s="681" customFormat="1"/>
    <row r="632" s="681" customFormat="1"/>
    <row r="633" s="681" customFormat="1"/>
    <row r="634" s="681" customFormat="1"/>
    <row r="635" s="681" customFormat="1"/>
    <row r="636" s="681" customFormat="1"/>
    <row r="637" s="681" customFormat="1"/>
    <row r="638" s="681" customFormat="1"/>
    <row r="639" s="681" customFormat="1"/>
    <row r="640" s="681" customFormat="1"/>
    <row r="641" s="681" customFormat="1"/>
    <row r="642" s="681" customFormat="1"/>
    <row r="643" s="681" customFormat="1"/>
    <row r="644" s="681" customFormat="1"/>
    <row r="645" s="681" customFormat="1"/>
    <row r="646" s="681" customFormat="1"/>
    <row r="647" s="681" customFormat="1"/>
    <row r="648" s="681" customFormat="1"/>
    <row r="649" s="681" customFormat="1"/>
    <row r="650" s="681" customFormat="1"/>
    <row r="651" s="681" customFormat="1"/>
    <row r="652" s="681" customFormat="1"/>
    <row r="653" s="681" customFormat="1"/>
    <row r="654" s="681" customFormat="1"/>
    <row r="655" s="681" customFormat="1"/>
    <row r="656" s="681" customFormat="1"/>
    <row r="657" s="681" customFormat="1"/>
    <row r="658" s="681" customFormat="1"/>
    <row r="659" s="681" customFormat="1"/>
    <row r="660" s="681" customFormat="1"/>
    <row r="661" s="681" customFormat="1"/>
    <row r="662" s="681" customFormat="1"/>
    <row r="663" s="681" customFormat="1"/>
    <row r="664" s="681" customFormat="1"/>
    <row r="665" s="681" customFormat="1"/>
    <row r="666" s="681" customFormat="1"/>
    <row r="667" s="681" customFormat="1"/>
    <row r="668" s="681" customFormat="1"/>
    <row r="669" s="681" customFormat="1"/>
    <row r="670" s="681" customFormat="1"/>
    <row r="671" s="681" customFormat="1"/>
    <row r="672" s="681" customFormat="1"/>
    <row r="673" s="681" customFormat="1"/>
    <row r="674" s="681" customFormat="1"/>
    <row r="675" s="681" customFormat="1"/>
    <row r="676" s="681" customFormat="1"/>
    <row r="677" s="681" customFormat="1"/>
    <row r="678" s="681" customFormat="1"/>
    <row r="679" s="681" customFormat="1"/>
    <row r="680" s="681" customFormat="1"/>
    <row r="681" s="681" customFormat="1"/>
    <row r="682" s="681" customFormat="1"/>
    <row r="683" s="681" customFormat="1"/>
    <row r="684" s="681" customFormat="1"/>
    <row r="685" s="681" customFormat="1"/>
    <row r="686" s="681" customFormat="1"/>
    <row r="687" s="681" customFormat="1"/>
    <row r="688" s="681" customFormat="1"/>
    <row r="689" s="681" customFormat="1"/>
    <row r="690" s="681" customFormat="1"/>
    <row r="691" s="681" customFormat="1"/>
    <row r="692" s="681" customFormat="1"/>
    <row r="693" s="681" customFormat="1"/>
    <row r="694" s="681" customFormat="1"/>
    <row r="695" s="681" customFormat="1"/>
    <row r="696" s="681" customFormat="1"/>
    <row r="697" s="681" customFormat="1"/>
    <row r="698" s="681" customFormat="1"/>
    <row r="699" s="681" customFormat="1"/>
    <row r="700" s="681" customFormat="1"/>
    <row r="701" s="681" customFormat="1"/>
    <row r="702" s="681" customFormat="1"/>
    <row r="703" s="681" customFormat="1"/>
    <row r="704" s="681" customFormat="1"/>
    <row r="705" s="681" customFormat="1"/>
    <row r="706" s="681" customFormat="1"/>
    <row r="707" s="681" customFormat="1"/>
    <row r="708" s="681" customFormat="1"/>
    <row r="709" s="681" customFormat="1"/>
    <row r="710" s="681" customFormat="1"/>
    <row r="711" s="681" customFormat="1"/>
    <row r="712" s="681" customFormat="1"/>
    <row r="713" s="681" customFormat="1"/>
    <row r="714" s="681" customFormat="1"/>
    <row r="715" s="681" customFormat="1"/>
    <row r="716" s="681" customFormat="1"/>
    <row r="717" s="681" customFormat="1"/>
    <row r="718" s="681" customFormat="1"/>
    <row r="719" s="681" customFormat="1"/>
    <row r="720" s="681" customFormat="1"/>
    <row r="721" s="681" customFormat="1"/>
    <row r="722" s="681" customFormat="1"/>
    <row r="723" s="681" customFormat="1"/>
    <row r="724" s="681" customFormat="1"/>
    <row r="725" s="681" customFormat="1"/>
    <row r="726" s="681" customFormat="1"/>
    <row r="727" s="681" customFormat="1"/>
    <row r="728" s="681" customFormat="1"/>
    <row r="729" s="681" customFormat="1"/>
    <row r="730" s="681" customFormat="1"/>
    <row r="731" s="681" customFormat="1"/>
    <row r="732" s="681" customFormat="1"/>
    <row r="733" s="681" customFormat="1"/>
    <row r="734" s="681" customFormat="1"/>
    <row r="735" s="681" customFormat="1"/>
    <row r="736" s="681" customFormat="1"/>
    <row r="737" s="681" customFormat="1"/>
    <row r="738" s="681" customFormat="1"/>
    <row r="739" s="681" customFormat="1"/>
    <row r="740" s="681" customFormat="1"/>
    <row r="741" s="681" customFormat="1"/>
    <row r="742" s="681" customFormat="1"/>
    <row r="743" s="681" customFormat="1"/>
    <row r="744" s="681" customFormat="1"/>
    <row r="745" s="681" customFormat="1"/>
    <row r="746" s="681" customFormat="1"/>
    <row r="747" s="681" customFormat="1"/>
    <row r="748" s="681" customFormat="1"/>
    <row r="749" s="681" customFormat="1"/>
    <row r="750" s="681" customFormat="1"/>
    <row r="751" s="681" customFormat="1"/>
    <row r="752" s="681" customFormat="1"/>
    <row r="753" s="681" customFormat="1"/>
    <row r="754" s="681" customFormat="1"/>
    <row r="755" s="681" customFormat="1"/>
    <row r="756" s="681" customFormat="1"/>
    <row r="757" s="681" customFormat="1"/>
    <row r="758" s="681" customFormat="1"/>
    <row r="759" s="681" customFormat="1"/>
    <row r="760" s="681" customFormat="1"/>
    <row r="761" s="681" customFormat="1"/>
    <row r="762" s="681" customFormat="1"/>
    <row r="763" s="681" customFormat="1"/>
    <row r="764" s="681" customFormat="1"/>
    <row r="765" s="681" customFormat="1"/>
    <row r="766" s="681" customFormat="1"/>
    <row r="767" s="681" customFormat="1"/>
    <row r="768" s="681" customFormat="1"/>
    <row r="769" s="681" customFormat="1"/>
    <row r="770" s="681" customFormat="1"/>
    <row r="771" s="681" customFormat="1"/>
    <row r="772" s="681" customFormat="1"/>
    <row r="773" s="681" customFormat="1"/>
    <row r="774" s="681" customFormat="1"/>
    <row r="775" s="681" customFormat="1"/>
    <row r="776" s="681" customFormat="1"/>
    <row r="777" s="681" customFormat="1"/>
    <row r="778" s="681" customFormat="1"/>
    <row r="779" s="681" customFormat="1"/>
    <row r="780" s="681" customFormat="1"/>
    <row r="781" s="681" customFormat="1"/>
    <row r="782" s="681" customFormat="1"/>
    <row r="783" s="681" customFormat="1"/>
    <row r="784" s="681" customFormat="1"/>
    <row r="785" s="681" customFormat="1"/>
    <row r="786" s="681" customFormat="1"/>
    <row r="787" s="681" customFormat="1"/>
    <row r="788" s="681" customFormat="1"/>
    <row r="789" s="681" customFormat="1"/>
    <row r="790" s="681" customFormat="1"/>
    <row r="791" s="681" customFormat="1"/>
    <row r="792" s="681" customFormat="1"/>
    <row r="793" s="681" customFormat="1"/>
    <row r="794" s="681" customFormat="1"/>
    <row r="795" s="681" customFormat="1"/>
    <row r="796" s="681" customFormat="1"/>
    <row r="797" s="681" customFormat="1"/>
    <row r="798" s="681" customFormat="1"/>
    <row r="799" s="681" customFormat="1"/>
    <row r="800" s="681" customFormat="1"/>
    <row r="801" s="681" customFormat="1"/>
    <row r="802" s="681" customFormat="1"/>
    <row r="803" s="681" customFormat="1"/>
    <row r="804" s="681" customFormat="1"/>
    <row r="805" s="681" customFormat="1"/>
    <row r="806" s="681" customFormat="1"/>
    <row r="807" s="681" customFormat="1"/>
    <row r="808" s="681" customFormat="1"/>
    <row r="809" s="681" customFormat="1"/>
    <row r="810" s="681" customFormat="1"/>
    <row r="811" s="681" customFormat="1"/>
    <row r="812" s="681" customFormat="1"/>
    <row r="813" s="681" customFormat="1"/>
    <row r="814" s="681" customFormat="1"/>
    <row r="815" s="681" customFormat="1"/>
    <row r="816" s="681" customFormat="1"/>
    <row r="817" s="681" customFormat="1"/>
    <row r="818" s="681" customFormat="1"/>
    <row r="819" s="681" customFormat="1"/>
    <row r="820" s="681" customFormat="1"/>
    <row r="821" s="681" customFormat="1"/>
    <row r="822" s="681" customFormat="1"/>
    <row r="823" s="681" customFormat="1"/>
    <row r="824" s="681" customFormat="1"/>
    <row r="825" s="681" customFormat="1"/>
    <row r="826" s="681" customFormat="1"/>
    <row r="827" s="681" customFormat="1"/>
    <row r="828" s="681" customFormat="1"/>
    <row r="829" s="681" customFormat="1"/>
    <row r="830" s="681" customFormat="1"/>
    <row r="831" s="681" customFormat="1"/>
    <row r="832" s="681" customFormat="1"/>
    <row r="833" s="681" customFormat="1"/>
    <row r="834" s="681" customFormat="1"/>
    <row r="835" s="681" customFormat="1"/>
    <row r="836" s="681" customFormat="1"/>
    <row r="837" s="681" customFormat="1"/>
    <row r="838" s="681" customFormat="1"/>
    <row r="839" s="681" customFormat="1"/>
    <row r="840" s="681" customFormat="1"/>
    <row r="841" s="681" customFormat="1"/>
    <row r="842" s="681" customFormat="1"/>
    <row r="843" s="681" customFormat="1"/>
    <row r="844" s="681" customFormat="1"/>
    <row r="845" s="681" customFormat="1"/>
    <row r="846" s="681" customFormat="1"/>
    <row r="847" s="681" customFormat="1"/>
    <row r="848" s="681" customFormat="1"/>
    <row r="849" s="681" customFormat="1"/>
    <row r="850" s="681" customFormat="1"/>
    <row r="851" s="681" customFormat="1"/>
    <row r="852" s="681" customFormat="1"/>
    <row r="853" s="681" customFormat="1"/>
    <row r="854" s="681" customFormat="1"/>
    <row r="855" s="681" customFormat="1"/>
    <row r="856" s="681" customFormat="1"/>
    <row r="857" s="681" customFormat="1"/>
    <row r="858" s="681" customFormat="1"/>
    <row r="859" s="681" customFormat="1"/>
    <row r="860" s="681" customFormat="1"/>
    <row r="861" s="681" customFormat="1"/>
    <row r="862" s="681" customFormat="1"/>
    <row r="863" s="681" customFormat="1"/>
    <row r="864" s="681" customFormat="1"/>
    <row r="865" s="681" customFormat="1"/>
    <row r="866" s="681" customFormat="1"/>
    <row r="867" s="681" customFormat="1"/>
    <row r="868" s="681" customFormat="1"/>
    <row r="869" s="681" customFormat="1"/>
    <row r="870" s="681" customFormat="1"/>
    <row r="871" s="681" customFormat="1"/>
    <row r="872" s="681" customFormat="1"/>
    <row r="873" s="681" customFormat="1"/>
    <row r="874" s="681" customFormat="1"/>
    <row r="875" s="681" customFormat="1"/>
    <row r="876" s="681" customFormat="1"/>
    <row r="877" s="681" customFormat="1"/>
    <row r="878" s="681" customFormat="1"/>
    <row r="879" s="681" customFormat="1"/>
    <row r="880" s="681" customFormat="1"/>
    <row r="881" s="681" customFormat="1"/>
    <row r="882" s="681" customFormat="1"/>
    <row r="883" s="681" customFormat="1"/>
    <row r="884" s="681" customFormat="1"/>
    <row r="885" s="681" customFormat="1"/>
    <row r="886" s="681" customFormat="1"/>
    <row r="887" s="681" customFormat="1"/>
    <row r="888" s="681" customFormat="1"/>
    <row r="889" s="681" customFormat="1"/>
    <row r="890" s="681" customFormat="1"/>
    <row r="891" s="681" customFormat="1"/>
    <row r="892" s="681" customFormat="1"/>
    <row r="893" s="681" customFormat="1"/>
    <row r="894" s="681" customFormat="1"/>
    <row r="895" s="681" customFormat="1"/>
    <row r="896" s="681" customFormat="1"/>
    <row r="897" s="681" customFormat="1"/>
    <row r="898" s="681" customFormat="1"/>
    <row r="899" s="681" customFormat="1"/>
    <row r="900" s="681" customFormat="1"/>
    <row r="901" s="681" customFormat="1"/>
    <row r="902" s="681" customFormat="1"/>
    <row r="903" s="681" customFormat="1"/>
    <row r="904" s="681" customFormat="1"/>
    <row r="905" s="681" customFormat="1"/>
    <row r="906" s="681" customFormat="1"/>
    <row r="907" s="681" customFormat="1"/>
    <row r="908" s="681" customFormat="1"/>
    <row r="909" s="681" customFormat="1"/>
    <row r="910" s="681" customFormat="1"/>
    <row r="911" s="681" customFormat="1"/>
    <row r="912" s="681" customFormat="1"/>
    <row r="913" s="681" customFormat="1"/>
    <row r="914" s="681" customFormat="1"/>
    <row r="915" s="681" customFormat="1"/>
    <row r="916" s="681" customFormat="1"/>
    <row r="917" s="681" customFormat="1"/>
    <row r="918" s="681" customFormat="1"/>
    <row r="919" s="681" customFormat="1"/>
    <row r="920" s="681" customFormat="1"/>
    <row r="921" s="681" customFormat="1"/>
    <row r="922" s="681" customFormat="1"/>
    <row r="923" s="681" customFormat="1"/>
    <row r="924" s="681" customFormat="1"/>
    <row r="925" s="681" customFormat="1"/>
    <row r="926" s="681" customFormat="1"/>
    <row r="927" s="681" customFormat="1"/>
    <row r="928" s="681" customFormat="1"/>
    <row r="929" s="681" customFormat="1"/>
    <row r="930" s="681" customFormat="1"/>
    <row r="931" s="681" customFormat="1"/>
    <row r="932" s="681" customFormat="1"/>
    <row r="933" s="681" customFormat="1"/>
    <row r="934" s="681" customFormat="1"/>
    <row r="935" s="681" customFormat="1"/>
    <row r="936" s="681" customFormat="1"/>
    <row r="937" s="681" customFormat="1"/>
    <row r="938" s="681" customFormat="1"/>
    <row r="939" s="681" customFormat="1"/>
    <row r="940" s="681" customFormat="1"/>
    <row r="941" s="681" customFormat="1"/>
    <row r="942" s="681" customFormat="1"/>
    <row r="943" s="681" customFormat="1"/>
    <row r="944" s="681" customFormat="1"/>
    <row r="945" s="681" customFormat="1"/>
    <row r="946" s="681" customFormat="1"/>
    <row r="947" s="681" customFormat="1"/>
    <row r="948" s="681" customFormat="1"/>
    <row r="949" s="681" customFormat="1"/>
    <row r="950" s="681" customFormat="1"/>
    <row r="951" s="681" customFormat="1"/>
    <row r="952" s="681" customFormat="1"/>
    <row r="953" s="681" customFormat="1"/>
    <row r="954" s="681" customFormat="1"/>
    <row r="955" s="681" customFormat="1"/>
    <row r="956" s="681" customFormat="1"/>
    <row r="957" s="681" customFormat="1"/>
    <row r="958" s="681" customFormat="1"/>
    <row r="959" s="681" customFormat="1"/>
    <row r="960" s="681" customFormat="1"/>
    <row r="961" s="681" customFormat="1"/>
    <row r="962" s="681" customFormat="1"/>
    <row r="963" s="681" customFormat="1"/>
    <row r="964" s="681" customFormat="1"/>
    <row r="965" s="681" customFormat="1"/>
    <row r="966" s="681" customFormat="1"/>
    <row r="967" s="681" customFormat="1"/>
    <row r="968" s="681" customFormat="1"/>
    <row r="969" s="681" customFormat="1"/>
    <row r="970" s="681" customFormat="1"/>
    <row r="971" s="681" customFormat="1"/>
    <row r="972" s="681" customFormat="1"/>
    <row r="973" s="681" customFormat="1"/>
    <row r="974" s="681" customFormat="1"/>
    <row r="975" s="681" customFormat="1"/>
    <row r="976" s="681" customFormat="1"/>
    <row r="977" s="681" customFormat="1"/>
    <row r="978" s="681" customFormat="1"/>
    <row r="979" s="681" customFormat="1"/>
    <row r="980" s="681" customFormat="1"/>
    <row r="981" s="681" customFormat="1"/>
    <row r="982" s="681" customFormat="1"/>
    <row r="983" s="681" customFormat="1"/>
    <row r="984" s="681" customFormat="1"/>
    <row r="985" s="681" customFormat="1"/>
    <row r="986" s="681" customFormat="1"/>
    <row r="987" s="681" customFormat="1"/>
    <row r="988" s="681" customFormat="1"/>
    <row r="989" s="681" customFormat="1"/>
    <row r="990" s="681" customFormat="1"/>
    <row r="991" s="681" customFormat="1"/>
    <row r="992" s="681" customFormat="1"/>
    <row r="993" s="681" customFormat="1"/>
    <row r="994" s="681" customFormat="1"/>
    <row r="995" s="681" customFormat="1"/>
    <row r="996" s="681" customFormat="1"/>
    <row r="997" s="681" customFormat="1"/>
    <row r="998" s="681" customFormat="1"/>
    <row r="999" s="681" customFormat="1"/>
    <row r="1000" s="681" customFormat="1"/>
  </sheetData>
  <mergeCells count="44">
    <mergeCell ref="A14:A15"/>
    <mergeCell ref="B14:B15"/>
    <mergeCell ref="C14:C15"/>
    <mergeCell ref="D14:D15"/>
    <mergeCell ref="B3:E3"/>
    <mergeCell ref="E5:E6"/>
    <mergeCell ref="E7:E8"/>
    <mergeCell ref="E14:E15"/>
    <mergeCell ref="A11:A12"/>
    <mergeCell ref="B11:B12"/>
    <mergeCell ref="C11:C12"/>
    <mergeCell ref="D11:D12"/>
    <mergeCell ref="E11:E12"/>
    <mergeCell ref="F3:H3"/>
    <mergeCell ref="I11:I12"/>
    <mergeCell ref="J11:J12"/>
    <mergeCell ref="K11:K12"/>
    <mergeCell ref="I3:R3"/>
    <mergeCell ref="L11:L12"/>
    <mergeCell ref="M11:M12"/>
    <mergeCell ref="F11:F12"/>
    <mergeCell ref="G11:G12"/>
    <mergeCell ref="H11:H12"/>
    <mergeCell ref="H14:H15"/>
    <mergeCell ref="L14:L15"/>
    <mergeCell ref="M14:M15"/>
    <mergeCell ref="N16:S16"/>
    <mergeCell ref="F14:F15"/>
    <mergeCell ref="G14:G15"/>
    <mergeCell ref="I14:I15"/>
    <mergeCell ref="J14:J15"/>
    <mergeCell ref="K14:K15"/>
    <mergeCell ref="N17:S17"/>
    <mergeCell ref="V11:V12"/>
    <mergeCell ref="V14:V15"/>
    <mergeCell ref="R14:R15"/>
    <mergeCell ref="T14:T15"/>
    <mergeCell ref="Q11:Q12"/>
    <mergeCell ref="R11:R12"/>
    <mergeCell ref="T11:T12"/>
    <mergeCell ref="P11:P12"/>
    <mergeCell ref="S11:S12"/>
    <mergeCell ref="S14:S15"/>
    <mergeCell ref="Q14:Q15"/>
  </mergeCells>
  <phoneticPr fontId="28" type="noConversion"/>
  <dataValidations count="1">
    <dataValidation type="textLength" showInputMessage="1" showErrorMessage="1" sqref="X5:X19">
      <formula1>0</formula1>
      <formula2>150</formula2>
    </dataValidation>
  </dataValidations>
  <pageMargins left="0.78749999999999998" right="0.78749999999999998" top="1.0631944444444446" bottom="1.0631944444444446" header="0.51180555555555551" footer="0.51180555555555551"/>
  <pageSetup paperSize="9" scale="45" firstPageNumber="0" orientation="landscape"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1:CL200"/>
  <sheetViews>
    <sheetView zoomScaleSheetLayoutView="100" workbookViewId="0">
      <selection sqref="A1:XFD1048576"/>
    </sheetView>
  </sheetViews>
  <sheetFormatPr defaultColWidth="11.42578125" defaultRowHeight="12.75"/>
  <cols>
    <col min="1" max="1" width="8.7109375" style="54" customWidth="1"/>
    <col min="2" max="2" width="27.42578125" style="54" customWidth="1"/>
    <col min="3" max="9" width="11.42578125" style="54" customWidth="1"/>
    <col min="10" max="10" width="12.140625" style="54" customWidth="1"/>
    <col min="11" max="52" width="11.42578125" style="681" customWidth="1"/>
    <col min="53" max="90" width="11.42578125" style="176"/>
    <col min="91" max="16384" width="11.42578125" style="681"/>
  </cols>
  <sheetData>
    <row r="1" spans="1:86" s="681" customFormat="1" ht="15" customHeight="1" thickBot="1">
      <c r="A1" s="169" t="s">
        <v>148</v>
      </c>
      <c r="B1" s="60"/>
      <c r="C1" s="60"/>
      <c r="D1" s="60"/>
      <c r="E1" s="60"/>
      <c r="F1" s="60"/>
      <c r="G1" s="60"/>
      <c r="H1" s="60"/>
      <c r="I1" s="60"/>
      <c r="J1" s="886" t="s">
        <v>0</v>
      </c>
      <c r="K1" s="887" t="s">
        <v>1836</v>
      </c>
      <c r="BA1" s="135" t="s">
        <v>422</v>
      </c>
      <c r="BB1" s="232" t="s">
        <v>835</v>
      </c>
      <c r="BC1" s="49"/>
      <c r="BD1" s="175" t="s">
        <v>434</v>
      </c>
      <c r="BE1" s="172"/>
      <c r="BF1" s="172"/>
      <c r="BG1" s="49"/>
      <c r="BH1" s="49" t="s">
        <v>469</v>
      </c>
      <c r="BI1" s="49"/>
      <c r="BJ1" s="49"/>
      <c r="BK1" s="49"/>
      <c r="BL1" s="49"/>
      <c r="BM1" s="175" t="s">
        <v>649</v>
      </c>
      <c r="BN1" s="49"/>
      <c r="BO1" s="49" t="s">
        <v>672</v>
      </c>
      <c r="BP1" s="49"/>
      <c r="BQ1" s="49"/>
      <c r="BR1" s="49"/>
      <c r="BS1" s="49"/>
      <c r="BT1" s="49"/>
      <c r="BU1" s="175" t="s">
        <v>709</v>
      </c>
      <c r="BV1" s="49"/>
      <c r="BW1" s="49"/>
      <c r="BX1" s="49"/>
      <c r="BY1" s="49"/>
      <c r="BZ1" s="49" t="s">
        <v>726</v>
      </c>
      <c r="CA1" s="49"/>
      <c r="CB1" s="49"/>
      <c r="CC1" s="49" t="s">
        <v>754</v>
      </c>
      <c r="CD1" s="49"/>
      <c r="CE1" s="49"/>
      <c r="CF1" s="49"/>
      <c r="CG1" s="49"/>
      <c r="CH1" s="49"/>
    </row>
    <row r="2" spans="1:86" s="681" customFormat="1" ht="16.5" thickBot="1">
      <c r="A2" s="888"/>
      <c r="B2" s="888"/>
      <c r="C2" s="888"/>
      <c r="D2" s="888"/>
      <c r="E2" s="888"/>
      <c r="F2" s="888"/>
      <c r="G2" s="888"/>
      <c r="H2" s="888"/>
      <c r="I2" s="888"/>
      <c r="J2" s="889" t="s">
        <v>256</v>
      </c>
      <c r="K2" s="890" t="s">
        <v>1836</v>
      </c>
      <c r="BA2" s="137" t="s">
        <v>343</v>
      </c>
      <c r="BB2" s="137" t="s">
        <v>344</v>
      </c>
      <c r="BC2" s="49"/>
      <c r="BD2" s="49" t="s">
        <v>439</v>
      </c>
      <c r="BE2" s="172"/>
      <c r="BF2" s="172"/>
      <c r="BG2" s="49"/>
      <c r="BH2" s="49" t="s">
        <v>468</v>
      </c>
      <c r="BI2" s="49"/>
      <c r="BJ2" s="49"/>
      <c r="BK2" s="49"/>
      <c r="BL2" s="49"/>
      <c r="BM2" s="174" t="s">
        <v>481</v>
      </c>
      <c r="BN2" s="49"/>
      <c r="BO2" s="49" t="s">
        <v>118</v>
      </c>
      <c r="BP2" s="49"/>
      <c r="BQ2" s="49"/>
      <c r="BR2" s="49"/>
      <c r="BS2" s="49"/>
      <c r="BT2" s="49"/>
      <c r="BU2" s="49" t="s">
        <v>712</v>
      </c>
      <c r="BV2" s="49"/>
      <c r="BW2" s="49"/>
      <c r="BX2" s="49"/>
      <c r="BY2" s="49"/>
      <c r="BZ2" s="49" t="s">
        <v>181</v>
      </c>
      <c r="CA2" s="49"/>
      <c r="CB2" s="49"/>
      <c r="CC2" s="49" t="s">
        <v>271</v>
      </c>
      <c r="CD2" s="49"/>
      <c r="CE2" s="49"/>
      <c r="CF2" s="49"/>
      <c r="CG2" s="49"/>
      <c r="CH2" s="49"/>
    </row>
    <row r="3" spans="1:86" s="182" customFormat="1" ht="13.35" customHeight="1" thickBot="1">
      <c r="A3" s="189"/>
      <c r="B3" s="1148" t="s">
        <v>75</v>
      </c>
      <c r="C3" s="1149" t="s">
        <v>149</v>
      </c>
      <c r="D3" s="1149"/>
      <c r="E3" s="1149"/>
      <c r="F3" s="1149"/>
      <c r="G3" s="1149" t="s">
        <v>150</v>
      </c>
      <c r="H3" s="1149"/>
      <c r="I3" s="1149"/>
      <c r="J3" s="1150"/>
      <c r="K3" s="891"/>
      <c r="BA3" s="137" t="s">
        <v>345</v>
      </c>
      <c r="BB3" s="137" t="s">
        <v>346</v>
      </c>
      <c r="BC3" s="168"/>
      <c r="BD3" s="168" t="s">
        <v>223</v>
      </c>
      <c r="BE3" s="178"/>
      <c r="BF3" s="178"/>
      <c r="BG3" s="168"/>
      <c r="BH3" s="168" t="s">
        <v>470</v>
      </c>
      <c r="BI3" s="168"/>
      <c r="BJ3" s="168"/>
      <c r="BK3" s="168"/>
      <c r="BL3" s="168"/>
      <c r="BM3" s="180" t="s">
        <v>482</v>
      </c>
      <c r="BN3" s="168"/>
      <c r="BO3" s="168" t="s">
        <v>120</v>
      </c>
      <c r="BP3" s="168"/>
      <c r="BQ3" s="168"/>
      <c r="BR3" s="168"/>
      <c r="BS3" s="168"/>
      <c r="BT3" s="168"/>
      <c r="BU3" s="168" t="s">
        <v>713</v>
      </c>
      <c r="BV3" s="168"/>
      <c r="BW3" s="168"/>
      <c r="BX3" s="168"/>
      <c r="BY3" s="168"/>
      <c r="BZ3" s="168" t="s">
        <v>738</v>
      </c>
      <c r="CA3" s="168"/>
      <c r="CB3" s="168"/>
      <c r="CC3" s="168" t="s">
        <v>272</v>
      </c>
      <c r="CD3" s="168"/>
      <c r="CE3" s="168"/>
      <c r="CF3" s="168"/>
      <c r="CG3" s="168"/>
      <c r="CH3" s="168"/>
    </row>
    <row r="4" spans="1:86" s="182" customFormat="1" ht="13.35" customHeight="1" thickBot="1">
      <c r="A4" s="190"/>
      <c r="B4" s="1148"/>
      <c r="C4" s="1151" t="s">
        <v>151</v>
      </c>
      <c r="D4" s="1151"/>
      <c r="E4" s="1151"/>
      <c r="F4" s="892" t="s">
        <v>152</v>
      </c>
      <c r="G4" s="1149"/>
      <c r="H4" s="1149"/>
      <c r="I4" s="1149"/>
      <c r="J4" s="1150"/>
      <c r="K4" s="209"/>
      <c r="BA4" s="137" t="s">
        <v>347</v>
      </c>
      <c r="BB4" s="137" t="s">
        <v>348</v>
      </c>
      <c r="BC4" s="168"/>
      <c r="BD4" s="168" t="s">
        <v>440</v>
      </c>
      <c r="BE4" s="178"/>
      <c r="BF4" s="178"/>
      <c r="BG4" s="168"/>
      <c r="BH4" s="168" t="s">
        <v>475</v>
      </c>
      <c r="BI4" s="168"/>
      <c r="BJ4" s="168"/>
      <c r="BK4" s="168"/>
      <c r="BL4" s="168"/>
      <c r="BM4" s="180" t="s">
        <v>483</v>
      </c>
      <c r="BN4" s="168"/>
      <c r="BO4" s="168" t="s">
        <v>124</v>
      </c>
      <c r="BP4" s="168"/>
      <c r="BQ4" s="168"/>
      <c r="BR4" s="168"/>
      <c r="BS4" s="168"/>
      <c r="BT4" s="168"/>
      <c r="BU4" s="168" t="s">
        <v>714</v>
      </c>
      <c r="BV4" s="168"/>
      <c r="BW4" s="168"/>
      <c r="BX4" s="168"/>
      <c r="BY4" s="168"/>
      <c r="BZ4" s="168" t="s">
        <v>56</v>
      </c>
      <c r="CA4" s="168"/>
      <c r="CB4" s="168"/>
      <c r="CC4" s="168" t="s">
        <v>273</v>
      </c>
      <c r="CD4" s="168"/>
      <c r="CE4" s="168"/>
      <c r="CF4" s="168"/>
      <c r="CG4" s="168"/>
      <c r="CH4" s="168"/>
    </row>
    <row r="5" spans="1:86" s="182" customFormat="1" ht="39" thickBot="1">
      <c r="A5" s="893" t="s">
        <v>1</v>
      </c>
      <c r="B5" s="1148"/>
      <c r="C5" s="894" t="s">
        <v>153</v>
      </c>
      <c r="D5" s="894" t="s">
        <v>154</v>
      </c>
      <c r="E5" s="894" t="s">
        <v>155</v>
      </c>
      <c r="F5" s="894" t="s">
        <v>152</v>
      </c>
      <c r="G5" s="894" t="s">
        <v>156</v>
      </c>
      <c r="H5" s="894" t="s">
        <v>157</v>
      </c>
      <c r="I5" s="894" t="s">
        <v>158</v>
      </c>
      <c r="J5" s="894" t="s">
        <v>159</v>
      </c>
      <c r="K5" s="208" t="s">
        <v>308</v>
      </c>
      <c r="BA5" s="137" t="s">
        <v>351</v>
      </c>
      <c r="BB5" s="137" t="s">
        <v>352</v>
      </c>
      <c r="BC5" s="168"/>
      <c r="BD5" s="168" t="s">
        <v>227</v>
      </c>
      <c r="BE5" s="178"/>
      <c r="BF5" s="178"/>
      <c r="BG5" s="168"/>
      <c r="BH5" s="168" t="s">
        <v>467</v>
      </c>
      <c r="BI5" s="168"/>
      <c r="BJ5" s="168"/>
      <c r="BK5" s="168"/>
      <c r="BL5" s="168"/>
      <c r="BM5" s="179" t="s">
        <v>484</v>
      </c>
      <c r="BN5" s="168"/>
      <c r="BO5" s="168"/>
      <c r="BP5" s="168"/>
      <c r="BQ5" s="168"/>
      <c r="BR5" s="168"/>
      <c r="BS5" s="168"/>
      <c r="BT5" s="168"/>
      <c r="BU5" s="168" t="s">
        <v>688</v>
      </c>
      <c r="BV5" s="168"/>
      <c r="BW5" s="168"/>
      <c r="BX5" s="168"/>
      <c r="BY5" s="168"/>
      <c r="BZ5" s="168" t="s">
        <v>739</v>
      </c>
      <c r="CA5" s="168"/>
      <c r="CB5" s="168"/>
      <c r="CC5" s="168" t="s">
        <v>274</v>
      </c>
      <c r="CD5" s="168"/>
      <c r="CE5" s="168"/>
      <c r="CF5" s="168"/>
      <c r="CG5" s="168"/>
      <c r="CH5" s="168"/>
    </row>
    <row r="6" spans="1:86" s="182" customFormat="1" ht="25.5">
      <c r="A6" s="836" t="s">
        <v>338</v>
      </c>
      <c r="B6" s="895" t="s">
        <v>160</v>
      </c>
      <c r="C6" s="896" t="s">
        <v>766</v>
      </c>
      <c r="D6" s="896" t="s">
        <v>766</v>
      </c>
      <c r="E6" s="896" t="s">
        <v>766</v>
      </c>
      <c r="F6" s="896" t="s">
        <v>766</v>
      </c>
      <c r="G6" s="12"/>
      <c r="H6" s="12"/>
      <c r="I6" s="12"/>
      <c r="J6" s="12"/>
      <c r="K6" s="897"/>
      <c r="BA6" s="137" t="s">
        <v>353</v>
      </c>
      <c r="BB6" s="137" t="s">
        <v>354</v>
      </c>
      <c r="BC6" s="168"/>
      <c r="BD6" s="168" t="s">
        <v>435</v>
      </c>
      <c r="BE6" s="178"/>
      <c r="BF6" s="178"/>
      <c r="BG6" s="168"/>
      <c r="BH6" s="168" t="s">
        <v>471</v>
      </c>
      <c r="BI6" s="168"/>
      <c r="BJ6" s="168"/>
      <c r="BK6" s="168"/>
      <c r="BL6" s="168"/>
      <c r="BM6" s="180" t="s">
        <v>659</v>
      </c>
      <c r="BN6" s="168"/>
      <c r="BO6" s="168"/>
      <c r="BP6" s="168"/>
      <c r="BQ6" s="168"/>
      <c r="BR6" s="168"/>
      <c r="BS6" s="168"/>
      <c r="BT6" s="168"/>
      <c r="BU6" s="168" t="s">
        <v>689</v>
      </c>
      <c r="BV6" s="168"/>
      <c r="BW6" s="168"/>
      <c r="BX6" s="168"/>
      <c r="BY6" s="168"/>
      <c r="BZ6" s="168" t="s">
        <v>737</v>
      </c>
      <c r="CA6" s="168"/>
      <c r="CB6" s="168"/>
      <c r="CC6" s="168" t="s">
        <v>751</v>
      </c>
      <c r="CD6" s="168"/>
      <c r="CE6" s="168"/>
      <c r="CF6" s="168"/>
      <c r="CG6" s="168"/>
      <c r="CH6" s="168"/>
    </row>
    <row r="7" spans="1:86" s="182" customFormat="1">
      <c r="A7" s="836" t="s">
        <v>338</v>
      </c>
      <c r="B7" s="895" t="s">
        <v>161</v>
      </c>
      <c r="C7" s="896" t="s">
        <v>766</v>
      </c>
      <c r="D7" s="896" t="s">
        <v>766</v>
      </c>
      <c r="E7" s="896" t="s">
        <v>64</v>
      </c>
      <c r="F7" s="896" t="s">
        <v>766</v>
      </c>
      <c r="G7" s="12"/>
      <c r="H7" s="12"/>
      <c r="I7" s="12"/>
      <c r="J7" s="12"/>
      <c r="K7" s="623"/>
      <c r="BA7" s="137" t="s">
        <v>360</v>
      </c>
      <c r="BB7" s="137" t="s">
        <v>342</v>
      </c>
      <c r="BC7" s="168"/>
      <c r="BD7" s="168" t="s">
        <v>436</v>
      </c>
      <c r="BE7" s="178"/>
      <c r="BF7" s="178"/>
      <c r="BG7" s="168"/>
      <c r="BH7" s="168" t="s">
        <v>472</v>
      </c>
      <c r="BI7" s="168"/>
      <c r="BJ7" s="168"/>
      <c r="BK7" s="168"/>
      <c r="BL7" s="168"/>
      <c r="BM7" s="180" t="s">
        <v>485</v>
      </c>
      <c r="BN7" s="168"/>
      <c r="BO7" s="168" t="s">
        <v>673</v>
      </c>
      <c r="BP7" s="168"/>
      <c r="BQ7" s="168"/>
      <c r="BR7" s="168"/>
      <c r="BS7" s="168"/>
      <c r="BT7" s="168"/>
      <c r="BU7" s="168" t="s">
        <v>715</v>
      </c>
      <c r="BV7" s="168"/>
      <c r="BW7" s="168"/>
      <c r="BX7" s="168"/>
      <c r="BY7" s="168"/>
      <c r="BZ7" s="168" t="s">
        <v>183</v>
      </c>
      <c r="CA7" s="168"/>
      <c r="CB7" s="168"/>
      <c r="CC7" s="168" t="s">
        <v>752</v>
      </c>
      <c r="CD7" s="168"/>
      <c r="CE7" s="168"/>
      <c r="CF7" s="168"/>
      <c r="CG7" s="168"/>
      <c r="CH7" s="168"/>
    </row>
    <row r="8" spans="1:86" s="182" customFormat="1">
      <c r="A8" s="836" t="s">
        <v>338</v>
      </c>
      <c r="B8" s="895" t="s">
        <v>162</v>
      </c>
      <c r="C8" s="896" t="s">
        <v>766</v>
      </c>
      <c r="D8" s="896" t="s">
        <v>766</v>
      </c>
      <c r="E8" s="896" t="s">
        <v>766</v>
      </c>
      <c r="F8" s="896" t="s">
        <v>766</v>
      </c>
      <c r="G8" s="12"/>
      <c r="H8" s="12"/>
      <c r="I8" s="12"/>
      <c r="J8" s="12"/>
      <c r="K8" s="623"/>
      <c r="BA8" s="137" t="s">
        <v>355</v>
      </c>
      <c r="BB8" s="137" t="s">
        <v>338</v>
      </c>
      <c r="BC8" s="168"/>
      <c r="BD8" s="168" t="s">
        <v>437</v>
      </c>
      <c r="BE8" s="178"/>
      <c r="BF8" s="178"/>
      <c r="BG8" s="168"/>
      <c r="BH8" s="168" t="s">
        <v>473</v>
      </c>
      <c r="BI8" s="168"/>
      <c r="BJ8" s="168"/>
      <c r="BK8" s="168"/>
      <c r="BL8" s="168"/>
      <c r="BM8" s="180" t="s">
        <v>486</v>
      </c>
      <c r="BN8" s="168"/>
      <c r="BO8" s="168" t="s">
        <v>119</v>
      </c>
      <c r="BP8" s="168"/>
      <c r="BQ8" s="168"/>
      <c r="BR8" s="168"/>
      <c r="BS8" s="168"/>
      <c r="BT8" s="168"/>
      <c r="BU8" s="168" t="s">
        <v>690</v>
      </c>
      <c r="BV8" s="168"/>
      <c r="BW8" s="168"/>
      <c r="BX8" s="168"/>
      <c r="BY8" s="168"/>
      <c r="BZ8" s="168" t="s">
        <v>727</v>
      </c>
      <c r="CA8" s="168"/>
      <c r="CB8" s="168"/>
      <c r="CC8" s="168" t="s">
        <v>753</v>
      </c>
      <c r="CD8" s="168"/>
      <c r="CE8" s="168"/>
      <c r="CF8" s="168"/>
      <c r="CG8" s="168"/>
      <c r="CH8" s="168"/>
    </row>
    <row r="9" spans="1:86" s="182" customFormat="1">
      <c r="A9" s="836" t="s">
        <v>338</v>
      </c>
      <c r="B9" s="895" t="s">
        <v>163</v>
      </c>
      <c r="C9" s="896" t="s">
        <v>766</v>
      </c>
      <c r="D9" s="896" t="s">
        <v>766</v>
      </c>
      <c r="E9" s="896" t="s">
        <v>766</v>
      </c>
      <c r="F9" s="896" t="s">
        <v>766</v>
      </c>
      <c r="G9" s="12"/>
      <c r="H9" s="12"/>
      <c r="I9" s="12"/>
      <c r="J9" s="12"/>
      <c r="K9" s="624"/>
      <c r="BA9" s="137" t="s">
        <v>385</v>
      </c>
      <c r="BB9" s="137" t="s">
        <v>39</v>
      </c>
      <c r="BC9" s="168"/>
      <c r="BD9" s="168" t="s">
        <v>438</v>
      </c>
      <c r="BE9" s="178"/>
      <c r="BF9" s="178"/>
      <c r="BG9" s="168"/>
      <c r="BH9" s="168" t="s">
        <v>474</v>
      </c>
      <c r="BI9" s="168"/>
      <c r="BJ9" s="168"/>
      <c r="BK9" s="168"/>
      <c r="BL9" s="168"/>
      <c r="BM9" s="180" t="s">
        <v>660</v>
      </c>
      <c r="BN9" s="168"/>
      <c r="BO9" s="168" t="s">
        <v>676</v>
      </c>
      <c r="BP9" s="168"/>
      <c r="BQ9" s="168"/>
      <c r="BR9" s="168"/>
      <c r="BS9" s="168"/>
      <c r="BT9" s="168"/>
      <c r="BU9" s="168" t="s">
        <v>140</v>
      </c>
      <c r="BV9" s="168"/>
      <c r="BW9" s="168"/>
      <c r="BX9" s="168"/>
      <c r="BY9" s="168"/>
      <c r="BZ9" s="168" t="s">
        <v>728</v>
      </c>
      <c r="CA9" s="168"/>
      <c r="CB9" s="168"/>
      <c r="CC9" s="168" t="s">
        <v>203</v>
      </c>
      <c r="CD9" s="168"/>
      <c r="CE9" s="168"/>
      <c r="CF9" s="168"/>
      <c r="CG9" s="168"/>
      <c r="CH9" s="168"/>
    </row>
    <row r="10" spans="1:86" s="182" customFormat="1">
      <c r="A10" s="836" t="s">
        <v>338</v>
      </c>
      <c r="B10" s="898" t="s">
        <v>830</v>
      </c>
      <c r="C10" s="896" t="s">
        <v>766</v>
      </c>
      <c r="D10" s="896" t="s">
        <v>766</v>
      </c>
      <c r="E10" s="896" t="s">
        <v>766</v>
      </c>
      <c r="F10" s="896" t="s">
        <v>766</v>
      </c>
      <c r="G10" s="12"/>
      <c r="H10" s="12"/>
      <c r="I10" s="12"/>
      <c r="J10" s="12"/>
      <c r="K10" s="624"/>
      <c r="BA10" s="137" t="s">
        <v>356</v>
      </c>
      <c r="BB10" s="137" t="s">
        <v>357</v>
      </c>
      <c r="BC10" s="168"/>
      <c r="BD10" s="168"/>
      <c r="BE10" s="178"/>
      <c r="BF10" s="178"/>
      <c r="BG10" s="168"/>
      <c r="BH10" s="168"/>
      <c r="BI10" s="168"/>
      <c r="BJ10" s="168"/>
      <c r="BK10" s="168"/>
      <c r="BL10" s="168"/>
      <c r="BM10" s="180" t="s">
        <v>661</v>
      </c>
      <c r="BN10" s="168"/>
      <c r="BO10" s="168" t="s">
        <v>119</v>
      </c>
      <c r="BP10" s="168"/>
      <c r="BQ10" s="168"/>
      <c r="BR10" s="168"/>
      <c r="BS10" s="168"/>
      <c r="BT10" s="168"/>
      <c r="BU10" s="168" t="s">
        <v>691</v>
      </c>
      <c r="BV10" s="168"/>
      <c r="BW10" s="168"/>
      <c r="BX10" s="168"/>
      <c r="BY10" s="168"/>
      <c r="BZ10" s="168" t="s">
        <v>729</v>
      </c>
      <c r="CA10" s="168"/>
      <c r="CB10" s="168"/>
      <c r="CC10" s="168" t="s">
        <v>204</v>
      </c>
      <c r="CD10" s="168"/>
      <c r="CE10" s="168"/>
      <c r="CF10" s="168"/>
      <c r="CG10" s="168"/>
      <c r="CH10" s="168"/>
    </row>
    <row r="11" spans="1:86" s="182" customFormat="1">
      <c r="A11" s="836" t="s">
        <v>338</v>
      </c>
      <c r="B11" s="898" t="s">
        <v>829</v>
      </c>
      <c r="C11" s="896" t="s">
        <v>766</v>
      </c>
      <c r="D11" s="896" t="s">
        <v>766</v>
      </c>
      <c r="E11" s="896" t="s">
        <v>766</v>
      </c>
      <c r="F11" s="896" t="s">
        <v>766</v>
      </c>
      <c r="G11" s="12"/>
      <c r="H11" s="12"/>
      <c r="I11" s="12"/>
      <c r="J11" s="12"/>
      <c r="K11" s="624"/>
      <c r="BA11" s="137" t="s">
        <v>358</v>
      </c>
      <c r="BB11" s="137" t="s">
        <v>125</v>
      </c>
      <c r="BC11" s="168"/>
      <c r="BD11" s="168"/>
      <c r="BE11" s="178"/>
      <c r="BF11" s="178"/>
      <c r="BG11" s="168"/>
      <c r="BH11" s="168"/>
      <c r="BI11" s="168"/>
      <c r="BJ11" s="168"/>
      <c r="BK11" s="168"/>
      <c r="BL11" s="168"/>
      <c r="BM11" s="180" t="s">
        <v>487</v>
      </c>
      <c r="BN11" s="168"/>
      <c r="BO11" s="168" t="s">
        <v>121</v>
      </c>
      <c r="BP11" s="168"/>
      <c r="BQ11" s="168"/>
      <c r="BR11" s="168"/>
      <c r="BS11" s="168"/>
      <c r="BT11" s="168"/>
      <c r="BU11" s="168" t="s">
        <v>692</v>
      </c>
      <c r="BV11" s="168"/>
      <c r="BW11" s="168"/>
      <c r="BX11" s="168"/>
      <c r="BY11" s="168"/>
      <c r="BZ11" s="168" t="s">
        <v>194</v>
      </c>
      <c r="CA11" s="168"/>
      <c r="CB11" s="168"/>
      <c r="CC11" s="168"/>
      <c r="CD11" s="168"/>
      <c r="CE11" s="168"/>
      <c r="CF11" s="168"/>
      <c r="CG11" s="168"/>
      <c r="CH11" s="168"/>
    </row>
    <row r="12" spans="1:86" s="182" customFormat="1">
      <c r="A12" s="836" t="s">
        <v>338</v>
      </c>
      <c r="B12" s="898" t="s">
        <v>831</v>
      </c>
      <c r="C12" s="896" t="s">
        <v>766</v>
      </c>
      <c r="D12" s="896" t="s">
        <v>766</v>
      </c>
      <c r="E12" s="896" t="s">
        <v>766</v>
      </c>
      <c r="F12" s="896" t="s">
        <v>766</v>
      </c>
      <c r="G12" s="12"/>
      <c r="H12" s="12"/>
      <c r="I12" s="12"/>
      <c r="J12" s="12"/>
      <c r="K12" s="624"/>
      <c r="BA12" s="137" t="s">
        <v>359</v>
      </c>
      <c r="BB12" s="137" t="s">
        <v>48</v>
      </c>
      <c r="BC12" s="168"/>
      <c r="BD12" s="181" t="s">
        <v>442</v>
      </c>
      <c r="BE12" s="178"/>
      <c r="BF12" s="178"/>
      <c r="BG12" s="168"/>
      <c r="BH12" s="181" t="s">
        <v>72</v>
      </c>
      <c r="BI12" s="168"/>
      <c r="BJ12" s="168"/>
      <c r="BK12" s="181" t="s">
        <v>828</v>
      </c>
      <c r="BL12" s="168"/>
      <c r="BM12" s="180" t="s">
        <v>488</v>
      </c>
      <c r="BN12" s="168"/>
      <c r="BO12" s="168" t="s">
        <v>122</v>
      </c>
      <c r="BP12" s="168"/>
      <c r="BQ12" s="168"/>
      <c r="BR12" s="168"/>
      <c r="BS12" s="168"/>
      <c r="BT12" s="168"/>
      <c r="BU12" s="168" t="s">
        <v>716</v>
      </c>
      <c r="BV12" s="168"/>
      <c r="BW12" s="168"/>
      <c r="BX12" s="168"/>
      <c r="BY12" s="168"/>
      <c r="BZ12" s="168" t="s">
        <v>730</v>
      </c>
      <c r="CA12" s="168"/>
      <c r="CB12" s="168"/>
      <c r="CC12" s="168"/>
      <c r="CD12" s="168"/>
      <c r="CE12" s="168"/>
      <c r="CF12" s="168"/>
      <c r="CG12" s="168"/>
      <c r="CH12" s="168"/>
    </row>
    <row r="13" spans="1:86" s="182" customFormat="1">
      <c r="A13" s="836" t="s">
        <v>338</v>
      </c>
      <c r="B13" s="898" t="s">
        <v>832</v>
      </c>
      <c r="C13" s="899" t="s">
        <v>766</v>
      </c>
      <c r="D13" s="899" t="s">
        <v>766</v>
      </c>
      <c r="E13" s="899" t="s">
        <v>766</v>
      </c>
      <c r="F13" s="899" t="s">
        <v>766</v>
      </c>
      <c r="G13" s="207"/>
      <c r="H13" s="207"/>
      <c r="I13" s="207"/>
      <c r="J13" s="207"/>
      <c r="K13" s="624"/>
      <c r="BA13" s="204" t="s">
        <v>387</v>
      </c>
      <c r="BB13" s="204" t="s">
        <v>339</v>
      </c>
      <c r="BC13" s="168"/>
      <c r="BD13" s="168" t="s">
        <v>54</v>
      </c>
      <c r="BE13" s="178"/>
      <c r="BF13" s="178"/>
      <c r="BG13" s="168"/>
      <c r="BH13" s="168" t="s">
        <v>64</v>
      </c>
      <c r="BI13" s="168"/>
      <c r="BJ13" s="168"/>
      <c r="BK13" s="182" t="s">
        <v>64</v>
      </c>
      <c r="BL13" s="168"/>
      <c r="BM13" s="180" t="s">
        <v>489</v>
      </c>
      <c r="BN13" s="168"/>
      <c r="BO13" s="168" t="s">
        <v>123</v>
      </c>
      <c r="BP13" s="168"/>
      <c r="BQ13" s="168"/>
      <c r="BR13" s="168"/>
      <c r="BS13" s="168"/>
      <c r="BT13" s="168"/>
      <c r="BU13" s="168" t="s">
        <v>693</v>
      </c>
      <c r="BV13" s="168"/>
      <c r="BW13" s="168"/>
      <c r="BX13" s="168"/>
      <c r="BY13" s="168"/>
      <c r="BZ13" s="168" t="s">
        <v>740</v>
      </c>
      <c r="CA13" s="168"/>
      <c r="CB13" s="168"/>
      <c r="CC13" s="168"/>
      <c r="CD13" s="168"/>
      <c r="CE13" s="168"/>
      <c r="CF13" s="168"/>
      <c r="CG13" s="168"/>
      <c r="CH13" s="168"/>
    </row>
    <row r="14" spans="1:86" s="182" customFormat="1">
      <c r="A14" s="836" t="s">
        <v>338</v>
      </c>
      <c r="B14" s="895" t="s">
        <v>164</v>
      </c>
      <c r="C14" s="896" t="s">
        <v>766</v>
      </c>
      <c r="D14" s="896" t="s">
        <v>766</v>
      </c>
      <c r="E14" s="896" t="s">
        <v>766</v>
      </c>
      <c r="F14" s="896" t="s">
        <v>766</v>
      </c>
      <c r="G14" s="896" t="s">
        <v>766</v>
      </c>
      <c r="H14" s="896" t="s">
        <v>64</v>
      </c>
      <c r="I14" s="896" t="s">
        <v>766</v>
      </c>
      <c r="J14" s="896" t="s">
        <v>766</v>
      </c>
      <c r="K14" s="624"/>
      <c r="BA14" s="137" t="s">
        <v>361</v>
      </c>
      <c r="BB14" s="137" t="s">
        <v>362</v>
      </c>
      <c r="BC14" s="168"/>
      <c r="BD14" s="168" t="s">
        <v>443</v>
      </c>
      <c r="BE14" s="178"/>
      <c r="BF14" s="178"/>
      <c r="BG14" s="168"/>
      <c r="BH14" s="168" t="s">
        <v>73</v>
      </c>
      <c r="BI14" s="168"/>
      <c r="BJ14" s="168"/>
      <c r="BK14" s="182" t="s">
        <v>766</v>
      </c>
      <c r="BL14" s="168"/>
      <c r="BM14" s="180" t="s">
        <v>490</v>
      </c>
      <c r="BN14" s="168"/>
      <c r="BO14" s="168" t="s">
        <v>678</v>
      </c>
      <c r="BP14" s="168"/>
      <c r="BQ14" s="168"/>
      <c r="BR14" s="168"/>
      <c r="BS14" s="168"/>
      <c r="BT14" s="168"/>
      <c r="BU14" s="168" t="s">
        <v>717</v>
      </c>
      <c r="BV14" s="168"/>
      <c r="BW14" s="168"/>
      <c r="BX14" s="168"/>
      <c r="BY14" s="168"/>
      <c r="BZ14" s="168" t="s">
        <v>731</v>
      </c>
      <c r="CA14" s="168"/>
      <c r="CB14" s="168"/>
      <c r="CC14" s="168"/>
      <c r="CD14" s="168"/>
      <c r="CE14" s="168"/>
      <c r="CF14" s="168"/>
      <c r="CG14" s="168"/>
      <c r="CH14" s="168"/>
    </row>
    <row r="15" spans="1:86" s="182" customFormat="1">
      <c r="A15" s="836" t="s">
        <v>338</v>
      </c>
      <c r="B15" s="895" t="s">
        <v>165</v>
      </c>
      <c r="C15" s="896" t="s">
        <v>766</v>
      </c>
      <c r="D15" s="896" t="s">
        <v>766</v>
      </c>
      <c r="E15" s="896" t="s">
        <v>766</v>
      </c>
      <c r="F15" s="896" t="s">
        <v>766</v>
      </c>
      <c r="G15" s="896" t="s">
        <v>766</v>
      </c>
      <c r="H15" s="896" t="s">
        <v>766</v>
      </c>
      <c r="I15" s="896" t="s">
        <v>766</v>
      </c>
      <c r="J15" s="896" t="s">
        <v>766</v>
      </c>
      <c r="K15" s="624"/>
      <c r="BA15" s="137" t="s">
        <v>349</v>
      </c>
      <c r="BB15" s="137" t="s">
        <v>350</v>
      </c>
      <c r="BC15" s="168"/>
      <c r="BD15" s="168" t="s">
        <v>183</v>
      </c>
      <c r="BE15" s="178"/>
      <c r="BF15" s="178"/>
      <c r="BG15" s="168"/>
      <c r="BH15" s="168" t="s">
        <v>756</v>
      </c>
      <c r="BI15" s="168"/>
      <c r="BJ15" s="168"/>
      <c r="BK15" s="168"/>
      <c r="BL15" s="168"/>
      <c r="BM15" s="180" t="s">
        <v>491</v>
      </c>
      <c r="BN15" s="168"/>
      <c r="BO15" s="168" t="s">
        <v>677</v>
      </c>
      <c r="BP15" s="168"/>
      <c r="BQ15" s="168"/>
      <c r="BR15" s="168"/>
      <c r="BS15" s="168"/>
      <c r="BT15" s="168"/>
      <c r="BU15" s="168" t="s">
        <v>694</v>
      </c>
      <c r="BV15" s="168"/>
      <c r="BW15" s="168"/>
      <c r="BX15" s="168"/>
      <c r="BY15" s="168"/>
      <c r="BZ15" s="168" t="s">
        <v>732</v>
      </c>
      <c r="CA15" s="168"/>
      <c r="CB15" s="168"/>
      <c r="CC15" s="168"/>
      <c r="CD15" s="168"/>
      <c r="CE15" s="168"/>
      <c r="CF15" s="168"/>
      <c r="CG15" s="168"/>
      <c r="CH15" s="168"/>
    </row>
    <row r="16" spans="1:86" s="182" customFormat="1">
      <c r="A16" s="836" t="s">
        <v>338</v>
      </c>
      <c r="B16" s="895" t="s">
        <v>166</v>
      </c>
      <c r="C16" s="896" t="s">
        <v>766</v>
      </c>
      <c r="D16" s="896" t="s">
        <v>766</v>
      </c>
      <c r="E16" s="896" t="s">
        <v>766</v>
      </c>
      <c r="F16" s="896" t="s">
        <v>766</v>
      </c>
      <c r="G16" s="896" t="s">
        <v>766</v>
      </c>
      <c r="H16" s="896" t="s">
        <v>766</v>
      </c>
      <c r="I16" s="896" t="s">
        <v>766</v>
      </c>
      <c r="J16" s="896" t="s">
        <v>766</v>
      </c>
      <c r="K16" s="624"/>
      <c r="BA16" s="137" t="s">
        <v>363</v>
      </c>
      <c r="BB16" s="137" t="s">
        <v>364</v>
      </c>
      <c r="BC16" s="168"/>
      <c r="BD16" s="168" t="s">
        <v>444</v>
      </c>
      <c r="BE16" s="178"/>
      <c r="BF16" s="178"/>
      <c r="BG16" s="168"/>
      <c r="BH16" s="168"/>
      <c r="BI16" s="168"/>
      <c r="BJ16" s="168"/>
      <c r="BK16" s="168"/>
      <c r="BL16" s="168"/>
      <c r="BM16" s="180" t="s">
        <v>662</v>
      </c>
      <c r="BN16" s="168"/>
      <c r="BO16" s="168" t="s">
        <v>679</v>
      </c>
      <c r="BP16" s="168"/>
      <c r="BQ16" s="168"/>
      <c r="BR16" s="168"/>
      <c r="BS16" s="168"/>
      <c r="BT16" s="168"/>
      <c r="BU16" s="168" t="s">
        <v>143</v>
      </c>
      <c r="BV16" s="168"/>
      <c r="BW16" s="168"/>
      <c r="BX16" s="168"/>
      <c r="BY16" s="168"/>
      <c r="BZ16" s="168" t="s">
        <v>743</v>
      </c>
      <c r="CA16" s="168"/>
      <c r="CB16" s="168"/>
      <c r="CC16" s="168"/>
      <c r="CD16" s="168"/>
      <c r="CE16" s="168"/>
      <c r="CF16" s="168"/>
      <c r="CG16" s="168"/>
      <c r="CH16" s="168"/>
    </row>
    <row r="17" spans="1:90" s="182" customFormat="1">
      <c r="A17" s="836" t="s">
        <v>338</v>
      </c>
      <c r="B17" s="895" t="s">
        <v>167</v>
      </c>
      <c r="C17" s="896" t="s">
        <v>766</v>
      </c>
      <c r="D17" s="896" t="s">
        <v>766</v>
      </c>
      <c r="E17" s="896" t="s">
        <v>766</v>
      </c>
      <c r="F17" s="896" t="s">
        <v>766</v>
      </c>
      <c r="G17" s="896" t="s">
        <v>766</v>
      </c>
      <c r="H17" s="896" t="s">
        <v>766</v>
      </c>
      <c r="I17" s="896" t="s">
        <v>766</v>
      </c>
      <c r="J17" s="896" t="s">
        <v>766</v>
      </c>
      <c r="K17" s="624"/>
      <c r="BA17" s="137" t="s">
        <v>365</v>
      </c>
      <c r="BB17" s="137" t="s">
        <v>366</v>
      </c>
      <c r="BC17" s="168"/>
      <c r="BD17" s="168" t="s">
        <v>194</v>
      </c>
      <c r="BE17" s="178"/>
      <c r="BF17" s="178"/>
      <c r="BG17" s="168"/>
      <c r="BH17" s="168"/>
      <c r="BI17" s="168"/>
      <c r="BJ17" s="168"/>
      <c r="BK17" s="168"/>
      <c r="BL17" s="168"/>
      <c r="BM17" s="180" t="s">
        <v>98</v>
      </c>
      <c r="BN17" s="168"/>
      <c r="BO17" s="168" t="s">
        <v>680</v>
      </c>
      <c r="BP17" s="168"/>
      <c r="BQ17" s="168"/>
      <c r="BR17" s="168"/>
      <c r="BS17" s="168"/>
      <c r="BT17" s="168"/>
      <c r="BU17" s="168" t="s">
        <v>718</v>
      </c>
      <c r="BV17" s="168"/>
      <c r="BW17" s="168"/>
      <c r="BX17" s="168"/>
      <c r="BY17" s="168"/>
      <c r="BZ17" s="168" t="s">
        <v>733</v>
      </c>
      <c r="CA17" s="168"/>
      <c r="CB17" s="168"/>
      <c r="CC17" s="168"/>
      <c r="CD17" s="168"/>
      <c r="CE17" s="168"/>
      <c r="CF17" s="168"/>
      <c r="CG17" s="168"/>
      <c r="CH17" s="168"/>
    </row>
    <row r="18" spans="1:90" s="182" customFormat="1">
      <c r="A18" s="836" t="s">
        <v>338</v>
      </c>
      <c r="B18" s="895" t="s">
        <v>168</v>
      </c>
      <c r="C18" s="896" t="s">
        <v>766</v>
      </c>
      <c r="D18" s="896" t="s">
        <v>766</v>
      </c>
      <c r="E18" s="896" t="s">
        <v>64</v>
      </c>
      <c r="F18" s="896" t="s">
        <v>766</v>
      </c>
      <c r="G18" s="12"/>
      <c r="H18" s="12"/>
      <c r="I18" s="12"/>
      <c r="J18" s="12"/>
      <c r="K18" s="624"/>
      <c r="BA18" s="137" t="s">
        <v>367</v>
      </c>
      <c r="BB18" s="137" t="s">
        <v>97</v>
      </c>
      <c r="BC18" s="168"/>
      <c r="BD18" s="168" t="s">
        <v>445</v>
      </c>
      <c r="BE18" s="178"/>
      <c r="BF18" s="178"/>
      <c r="BG18" s="168"/>
      <c r="BH18" s="168"/>
      <c r="BI18" s="168"/>
      <c r="BJ18" s="168"/>
      <c r="BK18" s="168"/>
      <c r="BL18" s="168"/>
      <c r="BM18" s="180" t="s">
        <v>492</v>
      </c>
      <c r="BN18" s="168"/>
      <c r="BO18" s="168" t="s">
        <v>681</v>
      </c>
      <c r="BP18" s="168"/>
      <c r="BQ18" s="168"/>
      <c r="BR18" s="168"/>
      <c r="BS18" s="168"/>
      <c r="BT18" s="168"/>
      <c r="BU18" s="168" t="s">
        <v>747</v>
      </c>
      <c r="BV18" s="168"/>
      <c r="BW18" s="168"/>
      <c r="BX18" s="168"/>
      <c r="BY18" s="168"/>
      <c r="BZ18" s="168" t="s">
        <v>734</v>
      </c>
      <c r="CA18" s="168"/>
      <c r="CB18" s="168"/>
      <c r="CC18" s="168"/>
      <c r="CD18" s="168"/>
      <c r="CE18" s="168"/>
      <c r="CF18" s="168"/>
      <c r="CG18" s="168"/>
      <c r="CH18" s="168"/>
    </row>
    <row r="19" spans="1:90" s="182" customFormat="1">
      <c r="A19" s="836" t="s">
        <v>338</v>
      </c>
      <c r="B19" s="895" t="s">
        <v>833</v>
      </c>
      <c r="C19" s="896" t="s">
        <v>766</v>
      </c>
      <c r="D19" s="896" t="s">
        <v>766</v>
      </c>
      <c r="E19" s="896" t="s">
        <v>64</v>
      </c>
      <c r="F19" s="896" t="s">
        <v>64</v>
      </c>
      <c r="G19" s="12"/>
      <c r="H19" s="12"/>
      <c r="I19" s="12"/>
      <c r="J19" s="12"/>
      <c r="K19" s="900"/>
      <c r="BA19" s="137" t="s">
        <v>369</v>
      </c>
      <c r="BB19" s="137" t="s">
        <v>341</v>
      </c>
      <c r="BC19" s="168"/>
      <c r="BD19" s="168" t="s">
        <v>446</v>
      </c>
      <c r="BE19" s="178"/>
      <c r="BF19" s="178"/>
      <c r="BG19" s="168"/>
      <c r="BH19" s="168"/>
      <c r="BI19" s="168"/>
      <c r="BJ19" s="168"/>
      <c r="BK19" s="168"/>
      <c r="BL19" s="168"/>
      <c r="BM19" s="180" t="s">
        <v>493</v>
      </c>
      <c r="BN19" s="168"/>
      <c r="BO19" s="168" t="s">
        <v>682</v>
      </c>
      <c r="BP19" s="168"/>
      <c r="BQ19" s="168"/>
      <c r="BR19" s="168"/>
      <c r="BS19" s="168"/>
      <c r="BT19" s="168"/>
      <c r="BU19" s="168" t="s">
        <v>748</v>
      </c>
      <c r="BV19" s="168"/>
      <c r="BW19" s="168"/>
      <c r="BX19" s="168"/>
      <c r="BY19" s="168"/>
      <c r="BZ19" s="168" t="s">
        <v>742</v>
      </c>
      <c r="CA19" s="168"/>
      <c r="CB19" s="168"/>
      <c r="CC19" s="168"/>
      <c r="CD19" s="168"/>
      <c r="CE19" s="168"/>
      <c r="CF19" s="168"/>
      <c r="CG19" s="168"/>
      <c r="CH19" s="168"/>
    </row>
    <row r="20" spans="1:90" s="182" customFormat="1">
      <c r="A20" s="836" t="s">
        <v>338</v>
      </c>
      <c r="B20" s="895" t="s">
        <v>169</v>
      </c>
      <c r="C20" s="896" t="s">
        <v>766</v>
      </c>
      <c r="D20" s="896" t="s">
        <v>766</v>
      </c>
      <c r="E20" s="896" t="s">
        <v>766</v>
      </c>
      <c r="F20" s="896" t="s">
        <v>766</v>
      </c>
      <c r="G20" s="12"/>
      <c r="H20" s="12"/>
      <c r="I20" s="12"/>
      <c r="J20" s="12"/>
      <c r="K20" s="900"/>
      <c r="BA20" s="137" t="s">
        <v>370</v>
      </c>
      <c r="BB20" s="137" t="s">
        <v>371</v>
      </c>
      <c r="BC20" s="168"/>
      <c r="BD20" s="168" t="s">
        <v>447</v>
      </c>
      <c r="BE20" s="178"/>
      <c r="BF20" s="178"/>
      <c r="BG20" s="168"/>
      <c r="BH20" s="168"/>
      <c r="BI20" s="168"/>
      <c r="BJ20" s="168"/>
      <c r="BK20" s="168"/>
      <c r="BL20" s="168"/>
      <c r="BM20" s="180" t="s">
        <v>494</v>
      </c>
      <c r="BN20" s="168"/>
      <c r="BO20" s="168" t="s">
        <v>683</v>
      </c>
      <c r="BP20" s="168"/>
      <c r="BQ20" s="168"/>
      <c r="BR20" s="168"/>
      <c r="BS20" s="168"/>
      <c r="BT20" s="168"/>
      <c r="BU20" s="168" t="s">
        <v>749</v>
      </c>
      <c r="BV20" s="168"/>
      <c r="BW20" s="168"/>
      <c r="BX20" s="168"/>
      <c r="BY20" s="168"/>
      <c r="BZ20" s="168" t="s">
        <v>741</v>
      </c>
      <c r="CA20" s="168"/>
      <c r="CB20" s="168"/>
      <c r="CC20" s="168"/>
      <c r="CD20" s="168"/>
      <c r="CE20" s="168"/>
      <c r="CF20" s="168"/>
      <c r="CG20" s="168"/>
      <c r="CH20" s="168"/>
    </row>
    <row r="21" spans="1:90" s="55" customFormat="1">
      <c r="A21" s="197" t="s">
        <v>170</v>
      </c>
      <c r="B21" s="29"/>
      <c r="C21" s="29"/>
      <c r="D21" s="29"/>
      <c r="E21" s="29"/>
      <c r="F21" s="29"/>
      <c r="G21" s="29"/>
      <c r="H21" s="29"/>
      <c r="I21" s="29"/>
      <c r="J21" s="29"/>
      <c r="BA21" s="137" t="s">
        <v>368</v>
      </c>
      <c r="BB21" s="137" t="s">
        <v>337</v>
      </c>
      <c r="BC21" s="49"/>
      <c r="BD21" s="49" t="s">
        <v>448</v>
      </c>
      <c r="BE21" s="172"/>
      <c r="BF21" s="172"/>
      <c r="BG21" s="49"/>
      <c r="BH21" s="177" t="s">
        <v>762</v>
      </c>
      <c r="BI21" s="176" t="s">
        <v>817</v>
      </c>
      <c r="BJ21" s="49"/>
      <c r="BK21" s="49"/>
      <c r="BL21" s="49"/>
      <c r="BM21" s="174" t="s">
        <v>495</v>
      </c>
      <c r="BN21" s="49"/>
      <c r="BO21" s="49" t="s">
        <v>684</v>
      </c>
      <c r="BP21" s="49"/>
      <c r="BQ21" s="49"/>
      <c r="BR21" s="49"/>
      <c r="BS21" s="49"/>
      <c r="BT21" s="49"/>
      <c r="BU21" s="49" t="s">
        <v>750</v>
      </c>
      <c r="BV21" s="49"/>
      <c r="BW21" s="49"/>
      <c r="BX21" s="49"/>
      <c r="BY21" s="49"/>
      <c r="BZ21" s="49" t="s">
        <v>735</v>
      </c>
      <c r="CA21" s="49"/>
      <c r="CB21" s="49"/>
      <c r="CC21" s="49"/>
      <c r="CD21" s="49"/>
      <c r="CE21" s="49"/>
      <c r="CF21" s="49"/>
      <c r="CG21" s="49"/>
      <c r="CH21" s="49"/>
      <c r="CI21" s="191"/>
      <c r="CJ21" s="191"/>
      <c r="CK21" s="191"/>
      <c r="CL21" s="191"/>
    </row>
    <row r="22" spans="1:90" s="55" customFormat="1">
      <c r="A22" s="29" t="s">
        <v>327</v>
      </c>
      <c r="B22" s="29"/>
      <c r="C22" s="29"/>
      <c r="D22" s="29"/>
      <c r="E22" s="29"/>
      <c r="F22" s="29"/>
      <c r="G22" s="29"/>
      <c r="H22" s="29"/>
      <c r="I22" s="29"/>
      <c r="J22" s="29"/>
      <c r="BA22" s="137" t="s">
        <v>372</v>
      </c>
      <c r="BB22" s="137" t="s">
        <v>373</v>
      </c>
      <c r="BC22" s="49"/>
      <c r="BD22" s="49" t="s">
        <v>120</v>
      </c>
      <c r="BE22" s="172"/>
      <c r="BF22" s="172"/>
      <c r="BG22" s="49"/>
      <c r="BH22" s="49"/>
      <c r="BI22" s="49"/>
      <c r="BJ22" s="49"/>
      <c r="BK22" s="49"/>
      <c r="BL22" s="49"/>
      <c r="BM22" s="174" t="s">
        <v>496</v>
      </c>
      <c r="BN22" s="49"/>
      <c r="BO22" s="49" t="s">
        <v>685</v>
      </c>
      <c r="BP22" s="49"/>
      <c r="BQ22" s="49"/>
      <c r="BR22" s="49"/>
      <c r="BS22" s="49"/>
      <c r="BT22" s="49"/>
      <c r="BU22" s="49" t="s">
        <v>695</v>
      </c>
      <c r="BV22" s="49"/>
      <c r="BW22" s="49"/>
      <c r="BX22" s="49"/>
      <c r="BY22" s="49"/>
      <c r="BZ22" s="49" t="s">
        <v>461</v>
      </c>
      <c r="CA22" s="49"/>
      <c r="CB22" s="49"/>
      <c r="CC22" s="49"/>
      <c r="CD22" s="49"/>
      <c r="CE22" s="49"/>
      <c r="CF22" s="49"/>
      <c r="CG22" s="49"/>
      <c r="CH22" s="49"/>
      <c r="CI22" s="191"/>
      <c r="CJ22" s="191"/>
      <c r="CK22" s="191"/>
      <c r="CL22" s="191"/>
    </row>
    <row r="23" spans="1:90" s="55" customFormat="1">
      <c r="A23" s="55" t="s">
        <v>329</v>
      </c>
      <c r="BA23" s="137" t="s">
        <v>374</v>
      </c>
      <c r="BB23" s="137" t="s">
        <v>340</v>
      </c>
      <c r="BC23" s="49"/>
      <c r="BD23" s="49" t="s">
        <v>449</v>
      </c>
      <c r="BE23" s="172"/>
      <c r="BF23" s="172"/>
      <c r="BG23" s="49"/>
      <c r="BH23" s="49"/>
      <c r="BI23" s="49"/>
      <c r="BJ23" s="49"/>
      <c r="BK23" s="49"/>
      <c r="BL23" s="49"/>
      <c r="BM23" s="174" t="s">
        <v>497</v>
      </c>
      <c r="BN23" s="49"/>
      <c r="BO23" s="49" t="s">
        <v>686</v>
      </c>
      <c r="BP23" s="49"/>
      <c r="BQ23" s="49"/>
      <c r="BR23" s="49"/>
      <c r="BS23" s="49"/>
      <c r="BT23" s="49"/>
      <c r="BU23" s="49" t="s">
        <v>696</v>
      </c>
      <c r="BV23" s="49"/>
      <c r="BW23" s="49"/>
      <c r="BX23" s="49"/>
      <c r="BY23" s="49"/>
      <c r="BZ23" s="49" t="s">
        <v>736</v>
      </c>
      <c r="CA23" s="49"/>
      <c r="CB23" s="49"/>
      <c r="CC23" s="49"/>
      <c r="CD23" s="49"/>
      <c r="CE23" s="49"/>
      <c r="CF23" s="49"/>
      <c r="CG23" s="49"/>
      <c r="CH23" s="49"/>
      <c r="CI23" s="191"/>
      <c r="CJ23" s="191"/>
      <c r="CK23" s="191"/>
      <c r="CL23" s="191"/>
    </row>
    <row r="24" spans="1:90" s="55" customFormat="1">
      <c r="A24" s="29" t="s">
        <v>171</v>
      </c>
      <c r="B24" s="29"/>
      <c r="C24" s="29"/>
      <c r="D24" s="29"/>
      <c r="E24" s="29"/>
      <c r="F24" s="29"/>
      <c r="G24" s="29"/>
      <c r="H24" s="29"/>
      <c r="I24" s="29"/>
      <c r="J24" s="29"/>
      <c r="BA24" s="137" t="s">
        <v>375</v>
      </c>
      <c r="BB24" s="137" t="s">
        <v>376</v>
      </c>
      <c r="BC24" s="49"/>
      <c r="BD24" s="49"/>
      <c r="BE24" s="172"/>
      <c r="BF24" s="172"/>
      <c r="BG24" s="49"/>
      <c r="BH24" s="49"/>
      <c r="BI24" s="49"/>
      <c r="BJ24" s="49"/>
      <c r="BK24" s="49"/>
      <c r="BL24" s="49"/>
      <c r="BM24" s="174" t="s">
        <v>498</v>
      </c>
      <c r="BN24" s="49"/>
      <c r="BO24" s="49" t="s">
        <v>674</v>
      </c>
      <c r="BP24" s="49"/>
      <c r="BQ24" s="49"/>
      <c r="BR24" s="49"/>
      <c r="BS24" s="49"/>
      <c r="BT24" s="49"/>
      <c r="BU24" s="49" t="s">
        <v>697</v>
      </c>
      <c r="BV24" s="49"/>
      <c r="BW24" s="49"/>
      <c r="BX24" s="49"/>
      <c r="BY24" s="49"/>
      <c r="BZ24" s="49"/>
      <c r="CA24" s="49"/>
      <c r="CB24" s="49"/>
      <c r="CC24" s="49"/>
      <c r="CD24" s="49"/>
      <c r="CE24" s="49"/>
      <c r="CF24" s="49"/>
      <c r="CG24" s="49"/>
      <c r="CH24" s="49"/>
      <c r="CI24" s="191"/>
      <c r="CJ24" s="191"/>
      <c r="CK24" s="191"/>
      <c r="CL24" s="191"/>
    </row>
    <row r="25" spans="1:90" s="55" customFormat="1">
      <c r="A25" s="29" t="s">
        <v>328</v>
      </c>
      <c r="B25" s="29"/>
      <c r="C25" s="29"/>
      <c r="D25" s="29"/>
      <c r="E25" s="29"/>
      <c r="F25" s="29"/>
      <c r="G25" s="29"/>
      <c r="H25" s="29"/>
      <c r="I25" s="29"/>
      <c r="J25" s="29"/>
      <c r="BA25" s="137" t="s">
        <v>377</v>
      </c>
      <c r="BB25" s="137" t="s">
        <v>378</v>
      </c>
      <c r="BC25" s="49"/>
      <c r="BD25" s="49"/>
      <c r="BE25" s="172"/>
      <c r="BF25" s="172"/>
      <c r="BG25" s="49"/>
      <c r="BH25" s="49"/>
      <c r="BI25" s="49"/>
      <c r="BJ25" s="49"/>
      <c r="BK25" s="49"/>
      <c r="BL25" s="49"/>
      <c r="BM25" s="174" t="s">
        <v>499</v>
      </c>
      <c r="BN25" s="49"/>
      <c r="BO25" s="49" t="s">
        <v>687</v>
      </c>
      <c r="BP25" s="49"/>
      <c r="BQ25" s="49"/>
      <c r="BR25" s="49"/>
      <c r="BS25" s="49"/>
      <c r="BT25" s="49"/>
      <c r="BU25" s="49" t="s">
        <v>698</v>
      </c>
      <c r="BV25" s="49"/>
      <c r="BW25" s="49"/>
      <c r="BX25" s="49"/>
      <c r="BY25" s="49"/>
      <c r="BZ25" s="49"/>
      <c r="CA25" s="49"/>
      <c r="CB25" s="49"/>
      <c r="CC25" s="49"/>
      <c r="CD25" s="49"/>
      <c r="CE25" s="49"/>
      <c r="CF25" s="49"/>
      <c r="CG25" s="49"/>
      <c r="CH25" s="49"/>
      <c r="CI25" s="191"/>
      <c r="CJ25" s="191"/>
      <c r="CK25" s="191"/>
      <c r="CL25" s="191"/>
    </row>
    <row r="26" spans="1:90" s="55" customFormat="1">
      <c r="A26" s="29" t="s">
        <v>330</v>
      </c>
      <c r="B26" s="29"/>
      <c r="C26" s="29"/>
      <c r="D26" s="29"/>
      <c r="E26" s="29"/>
      <c r="F26" s="29"/>
      <c r="G26" s="29"/>
      <c r="H26" s="29"/>
      <c r="I26" s="29"/>
      <c r="J26" s="29"/>
      <c r="BA26" s="137" t="s">
        <v>379</v>
      </c>
      <c r="BB26" s="137" t="s">
        <v>380</v>
      </c>
      <c r="BC26" s="49"/>
      <c r="BD26" s="175" t="s">
        <v>441</v>
      </c>
      <c r="BE26" s="172"/>
      <c r="BF26" s="172"/>
      <c r="BG26" s="49"/>
      <c r="BH26" s="175" t="s">
        <v>480</v>
      </c>
      <c r="BI26" s="49"/>
      <c r="BJ26" s="49"/>
      <c r="BK26" s="49"/>
      <c r="BL26" s="49"/>
      <c r="BM26" s="174" t="s">
        <v>500</v>
      </c>
      <c r="BN26" s="49"/>
      <c r="BO26" s="49" t="s">
        <v>675</v>
      </c>
      <c r="BP26" s="49"/>
      <c r="BQ26" s="49"/>
      <c r="BR26" s="49"/>
      <c r="BS26" s="49"/>
      <c r="BT26" s="49"/>
      <c r="BU26" s="49" t="s">
        <v>719</v>
      </c>
      <c r="BV26" s="49"/>
      <c r="BW26" s="49"/>
      <c r="BX26" s="49"/>
      <c r="BY26" s="49"/>
      <c r="BZ26" s="49" t="s">
        <v>744</v>
      </c>
      <c r="CA26" s="49"/>
      <c r="CB26" s="49"/>
      <c r="CC26" s="49"/>
      <c r="CD26" s="192" t="s">
        <v>220</v>
      </c>
      <c r="CE26" s="193"/>
      <c r="CF26" s="192" t="s">
        <v>221</v>
      </c>
      <c r="CG26" s="194"/>
      <c r="CH26" s="194"/>
      <c r="CI26" s="191"/>
      <c r="CJ26" s="191"/>
      <c r="CK26" s="191"/>
      <c r="CL26" s="191"/>
    </row>
    <row r="27" spans="1:90" s="55" customFormat="1">
      <c r="A27" s="29" t="s">
        <v>331</v>
      </c>
      <c r="B27" s="29"/>
      <c r="C27" s="29"/>
      <c r="D27" s="29"/>
      <c r="E27" s="29"/>
      <c r="F27" s="29"/>
      <c r="G27" s="29"/>
      <c r="H27" s="29"/>
      <c r="I27" s="29"/>
      <c r="J27" s="29"/>
      <c r="BA27" s="137" t="s">
        <v>381</v>
      </c>
      <c r="BB27" s="137" t="s">
        <v>382</v>
      </c>
      <c r="BC27" s="49"/>
      <c r="BD27" s="49" t="s">
        <v>450</v>
      </c>
      <c r="BE27" s="172"/>
      <c r="BF27" s="172"/>
      <c r="BG27" s="49"/>
      <c r="BH27" s="49" t="s">
        <v>479</v>
      </c>
      <c r="BI27" s="49"/>
      <c r="BJ27" s="49"/>
      <c r="BK27" s="49"/>
      <c r="BL27" s="49"/>
      <c r="BM27" s="174" t="s">
        <v>501</v>
      </c>
      <c r="BN27" s="49"/>
      <c r="BO27" s="49"/>
      <c r="BP27" s="49"/>
      <c r="BQ27" s="49"/>
      <c r="BR27" s="49"/>
      <c r="BS27" s="49"/>
      <c r="BT27" s="49"/>
      <c r="BU27" s="49" t="s">
        <v>699</v>
      </c>
      <c r="BV27" s="49"/>
      <c r="BW27" s="49"/>
      <c r="BX27" s="49"/>
      <c r="BY27" s="49"/>
      <c r="BZ27" s="49" t="s">
        <v>181</v>
      </c>
      <c r="CA27" s="49"/>
      <c r="CB27" s="49"/>
      <c r="CC27" s="49"/>
      <c r="CD27" s="193" t="s">
        <v>222</v>
      </c>
      <c r="CE27" s="193"/>
      <c r="CF27" s="193" t="s">
        <v>223</v>
      </c>
      <c r="CG27" s="194"/>
      <c r="CH27" s="194"/>
      <c r="CI27" s="191"/>
      <c r="CJ27" s="191"/>
      <c r="CK27" s="191"/>
      <c r="CL27" s="191"/>
    </row>
    <row r="28" spans="1:90" s="55" customFormat="1">
      <c r="A28" s="29" t="s">
        <v>332</v>
      </c>
      <c r="B28" s="29"/>
      <c r="C28" s="29"/>
      <c r="D28" s="29"/>
      <c r="E28" s="29"/>
      <c r="F28" s="29"/>
      <c r="G28" s="29"/>
      <c r="H28" s="29"/>
      <c r="I28" s="29"/>
      <c r="J28" s="29"/>
      <c r="BA28" s="137" t="s">
        <v>383</v>
      </c>
      <c r="BB28" s="137" t="s">
        <v>384</v>
      </c>
      <c r="BC28" s="49"/>
      <c r="BD28" s="49" t="s">
        <v>451</v>
      </c>
      <c r="BE28" s="172"/>
      <c r="BF28" s="172"/>
      <c r="BG28" s="49"/>
      <c r="BH28" s="49" t="s">
        <v>282</v>
      </c>
      <c r="BI28" s="49"/>
      <c r="BJ28" s="49"/>
      <c r="BK28" s="49"/>
      <c r="BL28" s="49"/>
      <c r="BM28" s="174" t="s">
        <v>502</v>
      </c>
      <c r="BN28" s="49"/>
      <c r="BO28" s="49"/>
      <c r="BP28" s="49"/>
      <c r="BQ28" s="49"/>
      <c r="BR28" s="49"/>
      <c r="BS28" s="49"/>
      <c r="BT28" s="49"/>
      <c r="BU28" s="49" t="s">
        <v>700</v>
      </c>
      <c r="BV28" s="49"/>
      <c r="BW28" s="49"/>
      <c r="BX28" s="49"/>
      <c r="BY28" s="49"/>
      <c r="BZ28" s="49" t="s">
        <v>738</v>
      </c>
      <c r="CA28" s="49"/>
      <c r="CB28" s="49"/>
      <c r="CC28" s="49"/>
      <c r="CD28" s="193" t="s">
        <v>224</v>
      </c>
      <c r="CE28" s="193"/>
      <c r="CF28" s="193" t="s">
        <v>225</v>
      </c>
      <c r="CG28" s="194"/>
      <c r="CH28" s="194"/>
      <c r="CI28" s="191"/>
      <c r="CJ28" s="191"/>
      <c r="CK28" s="191"/>
      <c r="CL28" s="191"/>
    </row>
    <row r="29" spans="1:90" s="55" customFormat="1">
      <c r="A29" s="29" t="s">
        <v>333</v>
      </c>
      <c r="B29" s="29"/>
      <c r="C29" s="29"/>
      <c r="D29" s="29"/>
      <c r="E29" s="29"/>
      <c r="F29" s="29"/>
      <c r="G29" s="29"/>
      <c r="H29" s="29"/>
      <c r="I29" s="29"/>
      <c r="J29" s="29"/>
      <c r="BA29" s="137" t="s">
        <v>386</v>
      </c>
      <c r="BB29" s="137" t="s">
        <v>4</v>
      </c>
      <c r="BC29" s="49"/>
      <c r="BD29" s="49" t="s">
        <v>56</v>
      </c>
      <c r="BE29" s="172"/>
      <c r="BF29" s="172"/>
      <c r="BG29" s="49"/>
      <c r="BH29" s="49" t="s">
        <v>478</v>
      </c>
      <c r="BI29" s="49"/>
      <c r="BJ29" s="49"/>
      <c r="BK29" s="49"/>
      <c r="BL29" s="49"/>
      <c r="BM29" s="174" t="s">
        <v>503</v>
      </c>
      <c r="BN29" s="49"/>
      <c r="BO29" s="49"/>
      <c r="BP29" s="49"/>
      <c r="BQ29" s="49"/>
      <c r="BR29" s="49"/>
      <c r="BS29" s="49"/>
      <c r="BT29" s="49"/>
      <c r="BU29" s="49" t="s">
        <v>701</v>
      </c>
      <c r="BV29" s="49"/>
      <c r="BW29" s="49"/>
      <c r="BX29" s="49"/>
      <c r="BY29" s="49"/>
      <c r="BZ29" s="49" t="s">
        <v>56</v>
      </c>
      <c r="CA29" s="49"/>
      <c r="CB29" s="49"/>
      <c r="CC29" s="49"/>
      <c r="CD29" s="193" t="s">
        <v>226</v>
      </c>
      <c r="CE29" s="193"/>
      <c r="CF29" s="193" t="s">
        <v>227</v>
      </c>
      <c r="CG29" s="194"/>
      <c r="CH29" s="194"/>
      <c r="CI29" s="191"/>
      <c r="CJ29" s="191"/>
      <c r="CK29" s="191"/>
      <c r="CL29" s="191"/>
    </row>
    <row r="30" spans="1:90" s="55" customFormat="1">
      <c r="A30" s="29" t="s">
        <v>334</v>
      </c>
      <c r="B30" s="29"/>
      <c r="C30" s="29"/>
      <c r="D30" s="29"/>
      <c r="E30" s="29"/>
      <c r="F30" s="29"/>
      <c r="G30" s="29"/>
      <c r="H30" s="29"/>
      <c r="I30" s="29"/>
      <c r="J30" s="29"/>
      <c r="BA30" s="49"/>
      <c r="BB30" s="49"/>
      <c r="BC30" s="49"/>
      <c r="BD30" s="49" t="s">
        <v>452</v>
      </c>
      <c r="BE30" s="49"/>
      <c r="BF30" s="49"/>
      <c r="BG30" s="49"/>
      <c r="BH30" s="49" t="s">
        <v>476</v>
      </c>
      <c r="BI30" s="49"/>
      <c r="BJ30" s="49"/>
      <c r="BK30" s="49"/>
      <c r="BL30" s="49"/>
      <c r="BM30" s="174" t="s">
        <v>504</v>
      </c>
      <c r="BN30" s="49"/>
      <c r="BO30" s="49"/>
      <c r="BP30" s="49"/>
      <c r="BQ30" s="49"/>
      <c r="BR30" s="49"/>
      <c r="BS30" s="49"/>
      <c r="BT30" s="49"/>
      <c r="BU30" s="49" t="s">
        <v>702</v>
      </c>
      <c r="BV30" s="49"/>
      <c r="BW30" s="49"/>
      <c r="BX30" s="49"/>
      <c r="BY30" s="49"/>
      <c r="BZ30" s="49" t="s">
        <v>746</v>
      </c>
      <c r="CA30" s="49"/>
      <c r="CB30" s="49"/>
      <c r="CC30" s="49"/>
      <c r="CD30" s="193" t="s">
        <v>228</v>
      </c>
      <c r="CE30" s="193"/>
      <c r="CF30" s="193" t="s">
        <v>229</v>
      </c>
      <c r="CG30" s="194"/>
      <c r="CH30" s="194"/>
      <c r="CI30" s="191"/>
      <c r="CJ30" s="191"/>
      <c r="CK30" s="191"/>
      <c r="CL30" s="191"/>
    </row>
    <row r="31" spans="1:90" s="55" customFormat="1">
      <c r="A31" s="29" t="s">
        <v>335</v>
      </c>
      <c r="B31" s="29"/>
      <c r="C31" s="29"/>
      <c r="D31" s="29"/>
      <c r="E31" s="29"/>
      <c r="F31" s="29"/>
      <c r="G31" s="29"/>
      <c r="H31" s="29"/>
      <c r="I31" s="29"/>
      <c r="J31" s="29"/>
      <c r="BA31" s="49"/>
      <c r="BB31" s="49"/>
      <c r="BC31" s="49"/>
      <c r="BD31" s="49" t="s">
        <v>453</v>
      </c>
      <c r="BE31" s="49"/>
      <c r="BF31" s="49"/>
      <c r="BG31" s="49"/>
      <c r="BH31" s="49" t="s">
        <v>477</v>
      </c>
      <c r="BI31" s="49"/>
      <c r="BJ31" s="49"/>
      <c r="BK31" s="49"/>
      <c r="BL31" s="49"/>
      <c r="BM31" s="174" t="s">
        <v>505</v>
      </c>
      <c r="BN31" s="49"/>
      <c r="BO31" s="49"/>
      <c r="BP31" s="49"/>
      <c r="BQ31" s="49"/>
      <c r="BR31" s="49"/>
      <c r="BS31" s="49"/>
      <c r="BT31" s="49"/>
      <c r="BU31" s="49" t="s">
        <v>703</v>
      </c>
      <c r="BV31" s="49"/>
      <c r="BW31" s="49"/>
      <c r="BX31" s="49"/>
      <c r="BY31" s="49"/>
      <c r="BZ31" s="49" t="s">
        <v>737</v>
      </c>
      <c r="CA31" s="49"/>
      <c r="CB31" s="49"/>
      <c r="CC31" s="49"/>
      <c r="CD31" s="193" t="s">
        <v>230</v>
      </c>
      <c r="CE31" s="193"/>
      <c r="CF31" s="193" t="s">
        <v>216</v>
      </c>
      <c r="CG31" s="194"/>
      <c r="CH31" s="194"/>
      <c r="CI31" s="191"/>
      <c r="CJ31" s="191"/>
      <c r="CK31" s="191"/>
      <c r="CL31" s="191"/>
    </row>
    <row r="32" spans="1:90" s="55" customFormat="1">
      <c r="A32" s="29" t="s">
        <v>172</v>
      </c>
      <c r="B32" s="29"/>
      <c r="C32" s="29"/>
      <c r="D32" s="29"/>
      <c r="E32" s="29"/>
      <c r="F32" s="29"/>
      <c r="G32" s="29"/>
      <c r="H32" s="29"/>
      <c r="I32" s="29"/>
      <c r="J32" s="29"/>
      <c r="BA32" s="175" t="s">
        <v>432</v>
      </c>
      <c r="BB32" s="49"/>
      <c r="BC32" s="49"/>
      <c r="BD32" s="49" t="s">
        <v>183</v>
      </c>
      <c r="BE32" s="49"/>
      <c r="BF32" s="49"/>
      <c r="BG32" s="49"/>
      <c r="BH32" s="49" t="s">
        <v>283</v>
      </c>
      <c r="BI32" s="49"/>
      <c r="BJ32" s="49"/>
      <c r="BK32" s="49"/>
      <c r="BL32" s="49"/>
      <c r="BM32" s="174" t="s">
        <v>506</v>
      </c>
      <c r="BN32" s="49"/>
      <c r="BO32" s="49"/>
      <c r="BP32" s="49"/>
      <c r="BQ32" s="49"/>
      <c r="BR32" s="49"/>
      <c r="BS32" s="49"/>
      <c r="BT32" s="49"/>
      <c r="BU32" s="49" t="s">
        <v>720</v>
      </c>
      <c r="BV32" s="49"/>
      <c r="BW32" s="49"/>
      <c r="BX32" s="49"/>
      <c r="BY32" s="49"/>
      <c r="BZ32" s="49" t="s">
        <v>183</v>
      </c>
      <c r="CA32" s="49"/>
      <c r="CB32" s="49"/>
      <c r="CC32" s="49"/>
      <c r="CD32" s="193" t="s">
        <v>231</v>
      </c>
      <c r="CE32" s="193"/>
      <c r="CF32" s="193" t="s">
        <v>214</v>
      </c>
      <c r="CG32" s="194"/>
      <c r="CH32" s="194"/>
      <c r="CI32" s="191"/>
      <c r="CJ32" s="191"/>
      <c r="CK32" s="191"/>
      <c r="CL32" s="191"/>
    </row>
    <row r="33" spans="1:90" s="55" customFormat="1">
      <c r="A33" s="29" t="s">
        <v>173</v>
      </c>
      <c r="B33" s="29"/>
      <c r="C33" s="29"/>
      <c r="D33" s="29"/>
      <c r="E33" s="29"/>
      <c r="F33" s="29"/>
      <c r="G33" s="29"/>
      <c r="H33" s="29"/>
      <c r="I33" s="29"/>
      <c r="J33" s="29"/>
      <c r="BA33" s="49" t="s">
        <v>18</v>
      </c>
      <c r="BB33" s="49"/>
      <c r="BC33" s="49"/>
      <c r="BD33" s="49" t="s">
        <v>444</v>
      </c>
      <c r="BE33" s="49"/>
      <c r="BF33" s="49"/>
      <c r="BG33" s="49"/>
      <c r="BH33" s="49"/>
      <c r="BI33" s="49"/>
      <c r="BJ33" s="49"/>
      <c r="BK33" s="49"/>
      <c r="BL33" s="49"/>
      <c r="BM33" s="174" t="s">
        <v>507</v>
      </c>
      <c r="BN33" s="49"/>
      <c r="BO33" s="49"/>
      <c r="BP33" s="49"/>
      <c r="BQ33" s="49"/>
      <c r="BR33" s="49"/>
      <c r="BS33" s="49"/>
      <c r="BT33" s="49"/>
      <c r="BU33" s="49" t="s">
        <v>704</v>
      </c>
      <c r="BV33" s="49"/>
      <c r="BW33" s="49"/>
      <c r="BX33" s="49"/>
      <c r="BY33" s="49"/>
      <c r="BZ33" s="49" t="s">
        <v>745</v>
      </c>
      <c r="CA33" s="49"/>
      <c r="CB33" s="49"/>
      <c r="CC33" s="49"/>
      <c r="CD33" s="193" t="s">
        <v>232</v>
      </c>
      <c r="CE33" s="193"/>
      <c r="CF33" s="193" t="s">
        <v>233</v>
      </c>
      <c r="CG33" s="194"/>
      <c r="CH33" s="194"/>
      <c r="CI33" s="191"/>
      <c r="CJ33" s="191"/>
      <c r="CK33" s="191"/>
      <c r="CL33" s="191"/>
    </row>
    <row r="34" spans="1:90" s="55" customFormat="1">
      <c r="A34" s="29" t="s">
        <v>336</v>
      </c>
      <c r="B34" s="29"/>
      <c r="C34" s="29"/>
      <c r="D34" s="29"/>
      <c r="E34" s="29"/>
      <c r="F34" s="29"/>
      <c r="G34" s="29"/>
      <c r="H34" s="29"/>
      <c r="I34" s="29"/>
      <c r="J34" s="29"/>
      <c r="BA34" s="49" t="s">
        <v>20</v>
      </c>
      <c r="BB34" s="49"/>
      <c r="BC34" s="49"/>
      <c r="BD34" s="49" t="s">
        <v>454</v>
      </c>
      <c r="BE34" s="49"/>
      <c r="BF34" s="49"/>
      <c r="BG34" s="49"/>
      <c r="BH34" s="49"/>
      <c r="BI34" s="49"/>
      <c r="BJ34" s="49"/>
      <c r="BK34" s="49"/>
      <c r="BL34" s="49"/>
      <c r="BM34" s="174" t="s">
        <v>508</v>
      </c>
      <c r="BN34" s="49"/>
      <c r="BO34" s="49"/>
      <c r="BP34" s="49"/>
      <c r="BQ34" s="49"/>
      <c r="BR34" s="49"/>
      <c r="BS34" s="49"/>
      <c r="BT34" s="49"/>
      <c r="BU34" s="49" t="s">
        <v>721</v>
      </c>
      <c r="BV34" s="49"/>
      <c r="BW34" s="49"/>
      <c r="BX34" s="49"/>
      <c r="BY34" s="49"/>
      <c r="BZ34" s="49" t="s">
        <v>194</v>
      </c>
      <c r="CA34" s="49"/>
      <c r="CB34" s="49"/>
      <c r="CC34" s="49"/>
      <c r="CD34" s="193" t="s">
        <v>234</v>
      </c>
      <c r="CE34" s="193"/>
      <c r="CF34" s="193" t="s">
        <v>215</v>
      </c>
      <c r="CG34" s="194"/>
      <c r="CH34" s="194"/>
      <c r="CI34" s="191"/>
      <c r="CJ34" s="191"/>
      <c r="CK34" s="191"/>
      <c r="CL34" s="191"/>
    </row>
    <row r="35" spans="1:90" s="55" customFormat="1">
      <c r="A35" s="197" t="s">
        <v>834</v>
      </c>
      <c r="B35" s="29"/>
      <c r="C35" s="29"/>
      <c r="D35" s="29"/>
      <c r="E35" s="29"/>
      <c r="F35" s="29"/>
      <c r="G35" s="29"/>
      <c r="H35" s="29"/>
      <c r="I35" s="29"/>
      <c r="J35" s="29"/>
      <c r="BA35" s="49" t="s">
        <v>22</v>
      </c>
      <c r="BB35" s="49"/>
      <c r="BC35" s="49"/>
      <c r="BD35" s="49" t="s">
        <v>455</v>
      </c>
      <c r="BE35" s="49"/>
      <c r="BF35" s="49"/>
      <c r="BG35" s="49"/>
      <c r="BH35" s="175" t="s">
        <v>650</v>
      </c>
      <c r="BI35" s="49"/>
      <c r="BJ35" s="49"/>
      <c r="BK35" s="49"/>
      <c r="BL35" s="49"/>
      <c r="BM35" s="174" t="s">
        <v>509</v>
      </c>
      <c r="BN35" s="49"/>
      <c r="BO35" s="49"/>
      <c r="BP35" s="49"/>
      <c r="BQ35" s="49"/>
      <c r="BR35" s="49"/>
      <c r="BS35" s="49"/>
      <c r="BT35" s="49"/>
      <c r="BU35" s="49" t="s">
        <v>705</v>
      </c>
      <c r="BV35" s="49"/>
      <c r="BW35" s="49"/>
      <c r="BX35" s="49"/>
      <c r="BY35" s="49"/>
      <c r="BZ35" s="49" t="s">
        <v>730</v>
      </c>
      <c r="CA35" s="49"/>
      <c r="CB35" s="49"/>
      <c r="CC35" s="49"/>
      <c r="CD35" s="193" t="s">
        <v>235</v>
      </c>
      <c r="CE35" s="193"/>
      <c r="CF35" s="193"/>
      <c r="CG35" s="194"/>
      <c r="CH35" s="194"/>
      <c r="CI35" s="191"/>
      <c r="CJ35" s="191"/>
      <c r="CK35" s="191"/>
      <c r="CL35" s="191"/>
    </row>
    <row r="36" spans="1:90" s="55" customFormat="1">
      <c r="A36" s="29"/>
      <c r="B36" s="29"/>
      <c r="C36" s="29"/>
      <c r="D36" s="29"/>
      <c r="E36" s="29"/>
      <c r="F36" s="29"/>
      <c r="G36" s="29"/>
      <c r="H36" s="29"/>
      <c r="I36" s="29"/>
      <c r="J36" s="29"/>
      <c r="BA36" s="49" t="s">
        <v>24</v>
      </c>
      <c r="BB36" s="49"/>
      <c r="BC36" s="49"/>
      <c r="BD36" s="49" t="s">
        <v>457</v>
      </c>
      <c r="BE36" s="49"/>
      <c r="BF36" s="49"/>
      <c r="BG36" s="49"/>
      <c r="BH36" s="49" t="s">
        <v>757</v>
      </c>
      <c r="BI36" s="49"/>
      <c r="BJ36" s="49"/>
      <c r="BK36" s="49"/>
      <c r="BL36" s="49"/>
      <c r="BM36" s="174" t="s">
        <v>510</v>
      </c>
      <c r="BN36" s="49"/>
      <c r="BO36" s="49"/>
      <c r="BP36" s="49"/>
      <c r="BQ36" s="49"/>
      <c r="BR36" s="49"/>
      <c r="BS36" s="49"/>
      <c r="BT36" s="49"/>
      <c r="BU36" s="49" t="s">
        <v>722</v>
      </c>
      <c r="BV36" s="49"/>
      <c r="BW36" s="49"/>
      <c r="BX36" s="49"/>
      <c r="BY36" s="49"/>
      <c r="BZ36" s="49" t="s">
        <v>740</v>
      </c>
      <c r="CA36" s="49"/>
      <c r="CB36" s="49"/>
      <c r="CC36" s="49"/>
      <c r="CD36" s="193" t="s">
        <v>236</v>
      </c>
      <c r="CE36" s="193"/>
      <c r="CF36" s="193"/>
      <c r="CG36" s="194"/>
      <c r="CH36" s="194"/>
      <c r="CI36" s="191"/>
      <c r="CJ36" s="191"/>
      <c r="CK36" s="191"/>
      <c r="CL36" s="191"/>
    </row>
    <row r="37" spans="1:90" s="55" customFormat="1">
      <c r="A37" s="29"/>
      <c r="B37" s="29"/>
      <c r="C37" s="29"/>
      <c r="D37" s="29"/>
      <c r="E37" s="29"/>
      <c r="F37" s="29"/>
      <c r="G37" s="29"/>
      <c r="H37" s="29"/>
      <c r="I37" s="29"/>
      <c r="J37" s="29"/>
      <c r="BA37" s="49" t="s">
        <v>421</v>
      </c>
      <c r="BB37" s="49"/>
      <c r="BC37" s="49"/>
      <c r="BD37" s="49" t="s">
        <v>456</v>
      </c>
      <c r="BE37" s="49"/>
      <c r="BF37" s="49"/>
      <c r="BG37" s="49"/>
      <c r="BH37" s="49" t="s">
        <v>651</v>
      </c>
      <c r="BI37" s="49"/>
      <c r="BJ37" s="49"/>
      <c r="BK37" s="49"/>
      <c r="BL37" s="49"/>
      <c r="BM37" s="174" t="s">
        <v>511</v>
      </c>
      <c r="BN37" s="49"/>
      <c r="BO37" s="49"/>
      <c r="BP37" s="49"/>
      <c r="BQ37" s="49"/>
      <c r="BR37" s="49"/>
      <c r="BS37" s="49"/>
      <c r="BT37" s="49"/>
      <c r="BU37" s="49" t="s">
        <v>706</v>
      </c>
      <c r="BV37" s="49"/>
      <c r="BW37" s="49"/>
      <c r="BX37" s="49"/>
      <c r="BY37" s="49"/>
      <c r="BZ37" s="49" t="s">
        <v>731</v>
      </c>
      <c r="CA37" s="49"/>
      <c r="CB37" s="49"/>
      <c r="CC37" s="49"/>
      <c r="CD37" s="193" t="s">
        <v>237</v>
      </c>
      <c r="CE37" s="193"/>
      <c r="CF37" s="193"/>
      <c r="CG37" s="194"/>
      <c r="CH37" s="194"/>
      <c r="CI37" s="191"/>
      <c r="CJ37" s="191"/>
      <c r="CK37" s="191"/>
      <c r="CL37" s="191"/>
    </row>
    <row r="38" spans="1:90">
      <c r="BA38" s="49"/>
      <c r="BB38" s="49"/>
      <c r="BC38" s="49"/>
      <c r="BD38" s="49" t="s">
        <v>458</v>
      </c>
      <c r="BE38" s="49"/>
      <c r="BF38" s="49"/>
      <c r="BG38" s="49"/>
      <c r="BH38" s="49" t="s">
        <v>652</v>
      </c>
      <c r="BI38" s="49"/>
      <c r="BJ38" s="49"/>
      <c r="BK38" s="49"/>
      <c r="BL38" s="49"/>
      <c r="BM38" s="174" t="s">
        <v>512</v>
      </c>
      <c r="BN38" s="49"/>
      <c r="BO38" s="49"/>
      <c r="BP38" s="49"/>
      <c r="BQ38" s="49"/>
      <c r="BR38" s="49"/>
      <c r="BS38" s="49"/>
      <c r="BT38" s="49"/>
      <c r="BU38" s="49" t="s">
        <v>723</v>
      </c>
      <c r="BV38" s="49"/>
      <c r="BW38" s="49"/>
      <c r="BX38" s="49"/>
      <c r="BY38" s="49"/>
      <c r="BZ38" s="49" t="s">
        <v>732</v>
      </c>
      <c r="CA38" s="49"/>
      <c r="CB38" s="49"/>
      <c r="CC38" s="49"/>
      <c r="CD38" s="193" t="s">
        <v>238</v>
      </c>
      <c r="CE38" s="193"/>
      <c r="CF38" s="193"/>
      <c r="CG38" s="194"/>
      <c r="CH38" s="194"/>
    </row>
    <row r="39" spans="1:90">
      <c r="BA39" s="49"/>
      <c r="BB39" s="49"/>
      <c r="BC39" s="49"/>
      <c r="BD39" s="49" t="s">
        <v>459</v>
      </c>
      <c r="BE39" s="49"/>
      <c r="BF39" s="49"/>
      <c r="BG39" s="49"/>
      <c r="BH39" s="49" t="s">
        <v>653</v>
      </c>
      <c r="BI39" s="49"/>
      <c r="BJ39" s="49"/>
      <c r="BK39" s="49"/>
      <c r="BL39" s="49"/>
      <c r="BM39" s="174" t="s">
        <v>513</v>
      </c>
      <c r="BN39" s="49"/>
      <c r="BO39" s="49"/>
      <c r="BP39" s="49"/>
      <c r="BQ39" s="49"/>
      <c r="BR39" s="49"/>
      <c r="BS39" s="49"/>
      <c r="BT39" s="49"/>
      <c r="BU39" s="49" t="s">
        <v>724</v>
      </c>
      <c r="BV39" s="49"/>
      <c r="BW39" s="49"/>
      <c r="BX39" s="49"/>
      <c r="BY39" s="49"/>
      <c r="BZ39" s="49" t="s">
        <v>743</v>
      </c>
      <c r="CA39" s="49"/>
      <c r="CB39" s="49"/>
      <c r="CC39" s="49"/>
      <c r="CD39" s="193" t="s">
        <v>239</v>
      </c>
      <c r="CE39" s="193"/>
      <c r="CF39" s="193"/>
      <c r="CG39" s="194"/>
      <c r="CH39" s="194"/>
    </row>
    <row r="40" spans="1:90">
      <c r="BA40" s="49" t="s">
        <v>433</v>
      </c>
      <c r="BB40" s="49"/>
      <c r="BC40" s="49"/>
      <c r="BD40" s="49" t="s">
        <v>460</v>
      </c>
      <c r="BE40" s="49"/>
      <c r="BF40" s="49"/>
      <c r="BG40" s="49"/>
      <c r="BH40" s="49" t="s">
        <v>654</v>
      </c>
      <c r="BI40" s="49"/>
      <c r="BJ40" s="49"/>
      <c r="BK40" s="49"/>
      <c r="BL40" s="49"/>
      <c r="BM40" s="174" t="s">
        <v>514</v>
      </c>
      <c r="BN40" s="49"/>
      <c r="BO40" s="49"/>
      <c r="BP40" s="49"/>
      <c r="BQ40" s="49"/>
      <c r="BR40" s="49"/>
      <c r="BS40" s="49"/>
      <c r="BT40" s="49"/>
      <c r="BU40" s="49" t="s">
        <v>725</v>
      </c>
      <c r="BV40" s="49"/>
      <c r="BW40" s="49"/>
      <c r="BX40" s="49"/>
      <c r="BY40" s="49"/>
      <c r="BZ40" s="49" t="s">
        <v>733</v>
      </c>
      <c r="CA40" s="49"/>
      <c r="CB40" s="49"/>
      <c r="CC40" s="49"/>
      <c r="CD40" s="49"/>
      <c r="CE40" s="49"/>
      <c r="CF40" s="49"/>
      <c r="CG40" s="49"/>
      <c r="CH40" s="49"/>
    </row>
    <row r="41" spans="1:90">
      <c r="BA41" s="49" t="s">
        <v>40</v>
      </c>
      <c r="BB41" s="49"/>
      <c r="BC41" s="49"/>
      <c r="BD41" s="49" t="s">
        <v>461</v>
      </c>
      <c r="BE41" s="49"/>
      <c r="BF41" s="49"/>
      <c r="BG41" s="49"/>
      <c r="BH41" s="49" t="s">
        <v>655</v>
      </c>
      <c r="BI41" s="49"/>
      <c r="BJ41" s="49"/>
      <c r="BK41" s="49"/>
      <c r="BL41" s="49"/>
      <c r="BM41" s="174" t="s">
        <v>515</v>
      </c>
      <c r="BN41" s="49"/>
      <c r="BO41" s="49"/>
      <c r="BP41" s="49"/>
      <c r="BQ41" s="49"/>
      <c r="BR41" s="49"/>
      <c r="BS41" s="49"/>
      <c r="BT41" s="49"/>
      <c r="BU41" s="49" t="s">
        <v>707</v>
      </c>
      <c r="BV41" s="49"/>
      <c r="BW41" s="49"/>
      <c r="BX41" s="49"/>
      <c r="BY41" s="49"/>
      <c r="BZ41" s="49" t="s">
        <v>735</v>
      </c>
      <c r="CA41" s="49"/>
      <c r="CB41" s="49"/>
      <c r="CC41" s="49"/>
      <c r="CD41" s="49"/>
      <c r="CE41" s="49"/>
      <c r="CF41" s="49"/>
      <c r="CG41" s="49"/>
      <c r="CH41" s="49"/>
    </row>
    <row r="42" spans="1:90">
      <c r="BA42" s="49" t="s">
        <v>24</v>
      </c>
      <c r="BB42" s="49"/>
      <c r="BC42" s="49"/>
      <c r="BD42" s="49" t="s">
        <v>462</v>
      </c>
      <c r="BE42" s="49"/>
      <c r="BF42" s="49"/>
      <c r="BG42" s="49"/>
      <c r="BH42" s="49" t="s">
        <v>656</v>
      </c>
      <c r="BI42" s="49"/>
      <c r="BJ42" s="49"/>
      <c r="BK42" s="49"/>
      <c r="BL42" s="49"/>
      <c r="BM42" s="174" t="s">
        <v>516</v>
      </c>
      <c r="BN42" s="49"/>
      <c r="BO42" s="49"/>
      <c r="BP42" s="49"/>
      <c r="BQ42" s="49"/>
      <c r="BR42" s="49"/>
      <c r="BS42" s="49"/>
      <c r="BT42" s="49"/>
      <c r="BU42" s="49" t="s">
        <v>708</v>
      </c>
      <c r="BV42" s="49"/>
      <c r="BW42" s="49"/>
      <c r="BX42" s="49"/>
      <c r="BY42" s="49"/>
      <c r="BZ42" s="49" t="s">
        <v>461</v>
      </c>
      <c r="CA42" s="49"/>
      <c r="CB42" s="49"/>
      <c r="CC42" s="49"/>
      <c r="CD42" s="49"/>
      <c r="CE42" s="49"/>
      <c r="CF42" s="49"/>
      <c r="CG42" s="49"/>
      <c r="CH42" s="49"/>
    </row>
    <row r="43" spans="1:90">
      <c r="BA43" s="49" t="s">
        <v>421</v>
      </c>
      <c r="BB43" s="49"/>
      <c r="BC43" s="49"/>
      <c r="BD43" s="49" t="s">
        <v>463</v>
      </c>
      <c r="BE43" s="49"/>
      <c r="BF43" s="49"/>
      <c r="BG43" s="49"/>
      <c r="BH43" s="49" t="s">
        <v>657</v>
      </c>
      <c r="BI43" s="49"/>
      <c r="BJ43" s="49"/>
      <c r="BK43" s="49"/>
      <c r="BL43" s="49"/>
      <c r="BM43" s="174" t="s">
        <v>517</v>
      </c>
      <c r="BN43" s="49"/>
      <c r="BO43" s="49"/>
      <c r="BP43" s="49"/>
      <c r="BQ43" s="49"/>
      <c r="BR43" s="49"/>
      <c r="BS43" s="49"/>
      <c r="BT43" s="49"/>
      <c r="BU43" s="49" t="s">
        <v>710</v>
      </c>
      <c r="BV43" s="49"/>
      <c r="BW43" s="49"/>
      <c r="BX43" s="49"/>
      <c r="BY43" s="49"/>
      <c r="BZ43" s="49" t="s">
        <v>736</v>
      </c>
      <c r="CA43" s="49"/>
      <c r="CB43" s="49"/>
      <c r="CC43" s="49"/>
      <c r="CD43" s="49"/>
      <c r="CE43" s="49"/>
      <c r="CF43" s="49"/>
      <c r="CG43" s="49"/>
      <c r="CH43" s="49"/>
    </row>
    <row r="44" spans="1:90">
      <c r="BA44" s="49"/>
      <c r="BB44" s="49"/>
      <c r="BC44" s="49"/>
      <c r="BD44" s="49" t="s">
        <v>449</v>
      </c>
      <c r="BE44" s="49"/>
      <c r="BF44" s="49"/>
      <c r="BG44" s="49"/>
      <c r="BH44" s="49" t="s">
        <v>658</v>
      </c>
      <c r="BI44" s="49"/>
      <c r="BJ44" s="49"/>
      <c r="BK44" s="49"/>
      <c r="BL44" s="49"/>
      <c r="BM44" s="174" t="s">
        <v>518</v>
      </c>
      <c r="BN44" s="49"/>
      <c r="BO44" s="49"/>
      <c r="BP44" s="49"/>
      <c r="BQ44" s="49"/>
      <c r="BR44" s="49"/>
      <c r="BS44" s="49"/>
      <c r="BT44" s="49"/>
      <c r="BU44" s="49" t="s">
        <v>711</v>
      </c>
      <c r="BV44" s="49"/>
      <c r="BW44" s="49"/>
      <c r="BX44" s="49"/>
      <c r="BY44" s="49"/>
      <c r="BZ44" s="49"/>
      <c r="CA44" s="49"/>
      <c r="CB44" s="49"/>
      <c r="CC44" s="49"/>
      <c r="CD44" s="49"/>
      <c r="CE44" s="49"/>
      <c r="CF44" s="49"/>
      <c r="CG44" s="49"/>
      <c r="CH44" s="49"/>
    </row>
    <row r="45" spans="1:90">
      <c r="BA45" s="49"/>
      <c r="BB45" s="49"/>
      <c r="BC45" s="49"/>
      <c r="BD45" s="49"/>
      <c r="BE45" s="49"/>
      <c r="BF45" s="49"/>
      <c r="BG45" s="49"/>
      <c r="BH45" s="49" t="s">
        <v>114</v>
      </c>
      <c r="BI45" s="49"/>
      <c r="BJ45" s="49"/>
      <c r="BK45" s="49"/>
      <c r="BL45" s="49"/>
      <c r="BM45" s="174" t="s">
        <v>519</v>
      </c>
      <c r="BN45" s="49"/>
      <c r="BO45" s="49"/>
      <c r="BP45" s="49"/>
      <c r="BQ45" s="49"/>
      <c r="BR45" s="49"/>
      <c r="BS45" s="49"/>
      <c r="BT45" s="49"/>
      <c r="BU45" s="49"/>
      <c r="BV45" s="49"/>
      <c r="BW45" s="49"/>
      <c r="BX45" s="49"/>
      <c r="BY45" s="49"/>
      <c r="BZ45" s="49"/>
      <c r="CA45" s="49"/>
      <c r="CB45" s="49"/>
      <c r="CC45" s="49"/>
      <c r="CD45" s="49"/>
      <c r="CE45" s="49"/>
      <c r="CF45" s="49"/>
      <c r="CG45" s="49"/>
      <c r="CH45" s="49"/>
    </row>
    <row r="46" spans="1:90">
      <c r="BA46" s="175" t="s">
        <v>305</v>
      </c>
      <c r="BB46" s="49"/>
      <c r="BC46" s="49"/>
      <c r="BD46" s="49"/>
      <c r="BE46" s="49"/>
      <c r="BF46" s="49"/>
      <c r="BG46" s="49"/>
      <c r="BH46" s="49" t="s">
        <v>115</v>
      </c>
      <c r="BI46" s="49"/>
      <c r="BJ46" s="49"/>
      <c r="BK46" s="49"/>
      <c r="BL46" s="49"/>
      <c r="BM46" s="174" t="s">
        <v>520</v>
      </c>
      <c r="BN46" s="49"/>
      <c r="BO46" s="49"/>
      <c r="BP46" s="49"/>
      <c r="BQ46" s="49"/>
      <c r="BR46" s="49"/>
      <c r="BS46" s="49"/>
      <c r="BT46" s="49"/>
      <c r="BU46" s="49"/>
      <c r="BV46" s="49"/>
      <c r="BW46" s="49"/>
      <c r="BX46" s="49"/>
      <c r="BY46" s="49"/>
      <c r="BZ46" s="49"/>
      <c r="CA46" s="49"/>
      <c r="CB46" s="49"/>
      <c r="CC46" s="49"/>
      <c r="CD46" s="49"/>
      <c r="CE46" s="49"/>
      <c r="CF46" s="49"/>
      <c r="CG46" s="49"/>
      <c r="CH46" s="49"/>
    </row>
    <row r="47" spans="1:90">
      <c r="BA47" s="49" t="s">
        <v>7</v>
      </c>
      <c r="BB47" s="49"/>
      <c r="BC47" s="49"/>
      <c r="BD47" s="175" t="s">
        <v>290</v>
      </c>
      <c r="BE47" s="49"/>
      <c r="BF47" s="49"/>
      <c r="BG47" s="49"/>
      <c r="BH47" s="49" t="s">
        <v>116</v>
      </c>
      <c r="BI47" s="49"/>
      <c r="BJ47" s="49"/>
      <c r="BK47" s="49"/>
      <c r="BL47" s="49"/>
      <c r="BM47" s="174" t="s">
        <v>521</v>
      </c>
      <c r="BN47" s="49"/>
      <c r="BO47" s="49"/>
      <c r="BP47" s="49"/>
      <c r="BQ47" s="49"/>
      <c r="BR47" s="49"/>
      <c r="BS47" s="49"/>
      <c r="BT47" s="49"/>
      <c r="BU47" s="49"/>
      <c r="BV47" s="49"/>
      <c r="BW47" s="49"/>
      <c r="BX47" s="49"/>
      <c r="BY47" s="49"/>
      <c r="BZ47" s="49"/>
      <c r="CA47" s="49"/>
      <c r="CB47" s="49"/>
      <c r="CC47" s="49"/>
      <c r="CD47" s="49"/>
      <c r="CE47" s="49"/>
      <c r="CF47" s="49"/>
      <c r="CG47" s="49"/>
      <c r="CH47" s="49"/>
    </row>
    <row r="48" spans="1:90">
      <c r="BA48" s="49" t="s">
        <v>99</v>
      </c>
      <c r="BB48" s="49"/>
      <c r="BC48" s="49"/>
      <c r="BD48" s="49" t="s">
        <v>464</v>
      </c>
      <c r="BE48" s="49"/>
      <c r="BF48" s="49"/>
      <c r="BG48" s="49"/>
      <c r="BH48" s="49"/>
      <c r="BI48" s="49"/>
      <c r="BJ48" s="49"/>
      <c r="BK48" s="49"/>
      <c r="BL48" s="49"/>
      <c r="BM48" s="174" t="s">
        <v>522</v>
      </c>
      <c r="BN48" s="49"/>
      <c r="BO48" s="49"/>
      <c r="BP48" s="49"/>
      <c r="BQ48" s="49"/>
      <c r="BR48" s="49"/>
      <c r="BS48" s="49"/>
      <c r="BT48" s="49"/>
      <c r="BU48" s="49"/>
      <c r="BV48" s="49"/>
      <c r="BW48" s="49"/>
      <c r="BX48" s="49"/>
      <c r="BY48" s="49"/>
      <c r="BZ48" s="49"/>
      <c r="CA48" s="49"/>
      <c r="CB48" s="49"/>
      <c r="CC48" s="49"/>
      <c r="CD48" s="49"/>
      <c r="CE48" s="49"/>
      <c r="CF48" s="49"/>
      <c r="CG48" s="49"/>
      <c r="CH48" s="49"/>
    </row>
    <row r="49" spans="53:86" s="681" customFormat="1">
      <c r="BA49" s="49" t="s">
        <v>211</v>
      </c>
      <c r="BB49" s="49"/>
      <c r="BC49" s="49"/>
      <c r="BD49" s="49" t="s">
        <v>465</v>
      </c>
      <c r="BE49" s="49"/>
      <c r="BF49" s="49"/>
      <c r="BG49" s="49"/>
      <c r="BH49" s="49"/>
      <c r="BI49" s="49"/>
      <c r="BJ49" s="49"/>
      <c r="BK49" s="49"/>
      <c r="BL49" s="49"/>
      <c r="BM49" s="174" t="s">
        <v>523</v>
      </c>
      <c r="BN49" s="49"/>
      <c r="BO49" s="49"/>
      <c r="BP49" s="49"/>
      <c r="BQ49" s="49"/>
      <c r="BR49" s="49"/>
      <c r="BS49" s="49"/>
      <c r="BT49" s="49"/>
      <c r="BU49" s="49"/>
      <c r="BV49" s="49"/>
      <c r="BW49" s="49"/>
      <c r="BX49" s="49"/>
      <c r="BY49" s="49"/>
      <c r="BZ49" s="49"/>
      <c r="CA49" s="49"/>
      <c r="CB49" s="49"/>
      <c r="CC49" s="49"/>
      <c r="CD49" s="49"/>
      <c r="CE49" s="49"/>
      <c r="CF49" s="49"/>
      <c r="CG49" s="49"/>
      <c r="CH49" s="49"/>
    </row>
    <row r="50" spans="53:86" s="681" customFormat="1">
      <c r="BA50" s="49" t="s">
        <v>423</v>
      </c>
      <c r="BB50" s="49"/>
      <c r="BC50" s="49"/>
      <c r="BD50" s="49" t="s">
        <v>466</v>
      </c>
      <c r="BE50" s="49"/>
      <c r="BF50" s="49"/>
      <c r="BG50" s="49"/>
      <c r="BH50" s="49"/>
      <c r="BI50" s="49"/>
      <c r="BJ50" s="49"/>
      <c r="BK50" s="49"/>
      <c r="BL50" s="49"/>
      <c r="BM50" s="174" t="s">
        <v>524</v>
      </c>
      <c r="BN50" s="49"/>
      <c r="BO50" s="49"/>
      <c r="BP50" s="49"/>
      <c r="BQ50" s="49"/>
      <c r="BR50" s="49"/>
      <c r="BS50" s="49"/>
      <c r="BT50" s="49"/>
      <c r="BU50" s="49"/>
      <c r="BV50" s="49"/>
      <c r="BW50" s="49"/>
      <c r="BX50" s="49"/>
      <c r="BY50" s="49"/>
      <c r="BZ50" s="49"/>
      <c r="CA50" s="49"/>
      <c r="CB50" s="49"/>
      <c r="CC50" s="49"/>
      <c r="CD50" s="49"/>
      <c r="CE50" s="49"/>
      <c r="CF50" s="49"/>
      <c r="CG50" s="49"/>
      <c r="CH50" s="49"/>
    </row>
    <row r="51" spans="53:86" s="681" customFormat="1">
      <c r="BA51" s="49" t="s">
        <v>424</v>
      </c>
      <c r="BB51" s="49"/>
      <c r="BC51" s="49"/>
      <c r="BD51" s="49"/>
      <c r="BE51" s="49"/>
      <c r="BF51" s="49"/>
      <c r="BG51" s="49"/>
      <c r="BH51" s="49"/>
      <c r="BI51" s="49"/>
      <c r="BJ51" s="49"/>
      <c r="BK51" s="49"/>
      <c r="BL51" s="49"/>
      <c r="BM51" s="174" t="s">
        <v>93</v>
      </c>
      <c r="BN51" s="49"/>
      <c r="BO51" s="49"/>
      <c r="BP51" s="49"/>
      <c r="BQ51" s="49"/>
      <c r="BR51" s="49"/>
      <c r="BS51" s="49"/>
      <c r="BT51" s="49"/>
      <c r="BU51" s="49"/>
      <c r="BV51" s="49"/>
      <c r="BW51" s="49"/>
      <c r="BX51" s="49"/>
      <c r="BY51" s="49"/>
      <c r="BZ51" s="49"/>
      <c r="CA51" s="49"/>
      <c r="CB51" s="49"/>
      <c r="CC51" s="49"/>
      <c r="CD51" s="49"/>
      <c r="CE51" s="49"/>
      <c r="CF51" s="49"/>
      <c r="CG51" s="49"/>
      <c r="CH51" s="49"/>
    </row>
    <row r="52" spans="53:86" s="681" customFormat="1">
      <c r="BA52" s="49" t="s">
        <v>276</v>
      </c>
      <c r="BB52" s="49"/>
      <c r="BC52" s="49"/>
      <c r="BD52" s="49"/>
      <c r="BE52" s="49"/>
      <c r="BF52" s="49"/>
      <c r="BG52" s="49"/>
      <c r="BH52" s="49"/>
      <c r="BI52" s="49"/>
      <c r="BJ52" s="49"/>
      <c r="BK52" s="49"/>
      <c r="BL52" s="49"/>
      <c r="BM52" s="174" t="s">
        <v>525</v>
      </c>
      <c r="BN52" s="49"/>
      <c r="BO52" s="49"/>
      <c r="BP52" s="49"/>
      <c r="BQ52" s="49"/>
      <c r="BR52" s="49"/>
      <c r="BS52" s="49"/>
      <c r="BT52" s="49"/>
      <c r="BU52" s="49"/>
      <c r="BV52" s="49"/>
      <c r="BW52" s="49"/>
      <c r="BX52" s="49"/>
      <c r="BY52" s="49"/>
      <c r="BZ52" s="49"/>
      <c r="CA52" s="49"/>
      <c r="CB52" s="49"/>
      <c r="CC52" s="49"/>
      <c r="CD52" s="49"/>
      <c r="CE52" s="49"/>
      <c r="CF52" s="49"/>
      <c r="CG52" s="49"/>
      <c r="CH52" s="49"/>
    </row>
    <row r="53" spans="53:86" s="681" customFormat="1">
      <c r="BA53" s="49" t="s">
        <v>425</v>
      </c>
      <c r="BB53" s="49"/>
      <c r="BC53" s="49"/>
      <c r="BD53" s="49"/>
      <c r="BE53" s="49"/>
      <c r="BF53" s="49"/>
      <c r="BG53" s="49"/>
      <c r="BH53" s="49"/>
      <c r="BI53" s="49"/>
      <c r="BJ53" s="49"/>
      <c r="BK53" s="49"/>
      <c r="BL53" s="49"/>
      <c r="BM53" s="174" t="s">
        <v>526</v>
      </c>
      <c r="BN53" s="49"/>
      <c r="BO53" s="49"/>
      <c r="BP53" s="49"/>
      <c r="BQ53" s="49"/>
      <c r="BR53" s="49"/>
      <c r="BS53" s="49"/>
      <c r="BT53" s="49"/>
      <c r="BU53" s="49"/>
      <c r="BV53" s="49"/>
      <c r="BW53" s="49"/>
      <c r="BX53" s="49"/>
      <c r="BY53" s="49"/>
      <c r="BZ53" s="49"/>
      <c r="CA53" s="49"/>
      <c r="CB53" s="49"/>
      <c r="CC53" s="49"/>
      <c r="CD53" s="49"/>
      <c r="CE53" s="49"/>
      <c r="CF53" s="49"/>
      <c r="CG53" s="49"/>
      <c r="CH53" s="49"/>
    </row>
    <row r="54" spans="53:86" s="681" customFormat="1">
      <c r="BA54" s="49" t="s">
        <v>426</v>
      </c>
      <c r="BB54" s="49"/>
      <c r="BC54" s="49"/>
      <c r="BD54" s="49"/>
      <c r="BE54" s="49"/>
      <c r="BF54" s="49"/>
      <c r="BG54" s="49"/>
      <c r="BH54" s="49"/>
      <c r="BI54" s="49"/>
      <c r="BJ54" s="49"/>
      <c r="BK54" s="49"/>
      <c r="BL54" s="49"/>
      <c r="BM54" s="174" t="s">
        <v>527</v>
      </c>
      <c r="BN54" s="49"/>
      <c r="BO54" s="49"/>
      <c r="BP54" s="49"/>
      <c r="BQ54" s="49"/>
      <c r="BR54" s="49"/>
      <c r="BS54" s="49"/>
      <c r="BT54" s="49"/>
      <c r="BU54" s="49"/>
      <c r="BV54" s="49"/>
      <c r="BW54" s="49"/>
      <c r="BX54" s="49"/>
      <c r="BY54" s="49"/>
      <c r="BZ54" s="49"/>
      <c r="CA54" s="49"/>
      <c r="CB54" s="49"/>
      <c r="CC54" s="49"/>
      <c r="CD54" s="49"/>
      <c r="CE54" s="49"/>
      <c r="CF54" s="49"/>
      <c r="CG54" s="49"/>
      <c r="CH54" s="49"/>
    </row>
    <row r="55" spans="53:86" s="681" customFormat="1">
      <c r="BA55" s="49" t="s">
        <v>427</v>
      </c>
      <c r="BB55" s="49"/>
      <c r="BC55" s="49"/>
      <c r="BD55" s="49"/>
      <c r="BE55" s="49"/>
      <c r="BF55" s="49"/>
      <c r="BG55" s="49"/>
      <c r="BH55" s="49"/>
      <c r="BI55" s="49"/>
      <c r="BJ55" s="49"/>
      <c r="BK55" s="49"/>
      <c r="BL55" s="49"/>
      <c r="BM55" s="174" t="s">
        <v>528</v>
      </c>
      <c r="BN55" s="49"/>
      <c r="BO55" s="49"/>
      <c r="BP55" s="49"/>
      <c r="BQ55" s="49"/>
      <c r="BR55" s="49"/>
      <c r="BS55" s="49"/>
      <c r="BT55" s="49"/>
      <c r="BU55" s="49"/>
      <c r="BV55" s="49"/>
      <c r="BW55" s="49"/>
      <c r="BX55" s="49"/>
      <c r="BY55" s="49"/>
      <c r="BZ55" s="49"/>
      <c r="CA55" s="49"/>
      <c r="CB55" s="49"/>
      <c r="CC55" s="49"/>
      <c r="CD55" s="49"/>
      <c r="CE55" s="49"/>
      <c r="CF55" s="49"/>
      <c r="CG55" s="49"/>
      <c r="CH55" s="49"/>
    </row>
    <row r="56" spans="53:86" s="681" customFormat="1">
      <c r="BA56" s="49" t="s">
        <v>428</v>
      </c>
      <c r="BB56" s="49"/>
      <c r="BC56" s="49"/>
      <c r="BD56" s="49"/>
      <c r="BE56" s="49"/>
      <c r="BF56" s="49"/>
      <c r="BG56" s="49"/>
      <c r="BH56" s="49"/>
      <c r="BI56" s="49"/>
      <c r="BJ56" s="49"/>
      <c r="BK56" s="49"/>
      <c r="BL56" s="49"/>
      <c r="BM56" s="174" t="s">
        <v>529</v>
      </c>
      <c r="BN56" s="49"/>
      <c r="BO56" s="49"/>
      <c r="BP56" s="49"/>
      <c r="BQ56" s="49"/>
      <c r="BR56" s="49"/>
      <c r="BS56" s="49"/>
      <c r="BT56" s="49"/>
      <c r="BU56" s="49"/>
      <c r="BV56" s="49"/>
      <c r="BW56" s="49"/>
      <c r="BX56" s="49"/>
      <c r="BY56" s="49"/>
      <c r="BZ56" s="49"/>
      <c r="CA56" s="49"/>
      <c r="CB56" s="49"/>
      <c r="CC56" s="49"/>
      <c r="CD56" s="49"/>
      <c r="CE56" s="49"/>
      <c r="CF56" s="49"/>
      <c r="CG56" s="49"/>
      <c r="CH56" s="49"/>
    </row>
    <row r="57" spans="53:86" s="681" customFormat="1">
      <c r="BA57" s="49" t="s">
        <v>429</v>
      </c>
      <c r="BB57" s="49"/>
      <c r="BC57" s="49"/>
      <c r="BD57" s="49"/>
      <c r="BE57" s="49"/>
      <c r="BF57" s="49"/>
      <c r="BG57" s="49"/>
      <c r="BH57" s="49"/>
      <c r="BI57" s="49"/>
      <c r="BJ57" s="49"/>
      <c r="BK57" s="49"/>
      <c r="BL57" s="49"/>
      <c r="BM57" s="174" t="s">
        <v>530</v>
      </c>
      <c r="BN57" s="49"/>
      <c r="BO57" s="49"/>
      <c r="BP57" s="49"/>
      <c r="BQ57" s="49"/>
      <c r="BR57" s="49"/>
      <c r="BS57" s="49"/>
      <c r="BT57" s="49"/>
      <c r="BU57" s="49"/>
      <c r="BV57" s="49"/>
      <c r="BW57" s="49"/>
      <c r="BX57" s="49"/>
      <c r="BY57" s="49"/>
      <c r="BZ57" s="49"/>
      <c r="CA57" s="49"/>
      <c r="CB57" s="49"/>
      <c r="CC57" s="49"/>
      <c r="CD57" s="49"/>
      <c r="CE57" s="49"/>
      <c r="CF57" s="49"/>
      <c r="CG57" s="49"/>
      <c r="CH57" s="49"/>
    </row>
    <row r="58" spans="53:86" s="681" customFormat="1">
      <c r="BA58" s="49" t="s">
        <v>430</v>
      </c>
      <c r="BB58" s="49"/>
      <c r="BC58" s="49"/>
      <c r="BD58" s="49"/>
      <c r="BE58" s="49"/>
      <c r="BF58" s="49"/>
      <c r="BG58" s="49"/>
      <c r="BH58" s="49"/>
      <c r="BI58" s="49"/>
      <c r="BJ58" s="49"/>
      <c r="BK58" s="49"/>
      <c r="BL58" s="49"/>
      <c r="BM58" s="174" t="s">
        <v>531</v>
      </c>
      <c r="BN58" s="49"/>
      <c r="BO58" s="49"/>
      <c r="BP58" s="49"/>
      <c r="BQ58" s="49"/>
      <c r="BR58" s="49"/>
      <c r="BS58" s="49"/>
      <c r="BT58" s="49"/>
      <c r="BU58" s="49"/>
      <c r="BV58" s="49"/>
      <c r="BW58" s="49"/>
      <c r="BX58" s="49"/>
      <c r="BY58" s="49"/>
      <c r="BZ58" s="49"/>
      <c r="CA58" s="49"/>
      <c r="CB58" s="49"/>
      <c r="CC58" s="49"/>
      <c r="CD58" s="49"/>
      <c r="CE58" s="49"/>
      <c r="CF58" s="49"/>
      <c r="CG58" s="49"/>
      <c r="CH58" s="49"/>
    </row>
    <row r="59" spans="53:86" s="681" customFormat="1">
      <c r="BA59" s="49" t="s">
        <v>431</v>
      </c>
      <c r="BB59" s="49"/>
      <c r="BC59" s="49"/>
      <c r="BD59" s="49"/>
      <c r="BE59" s="49"/>
      <c r="BF59" s="49"/>
      <c r="BG59" s="49"/>
      <c r="BH59" s="49"/>
      <c r="BI59" s="49"/>
      <c r="BJ59" s="49"/>
      <c r="BK59" s="49"/>
      <c r="BL59" s="49"/>
      <c r="BM59" s="174" t="s">
        <v>532</v>
      </c>
      <c r="BN59" s="49"/>
      <c r="BO59" s="49"/>
      <c r="BP59" s="49"/>
      <c r="BQ59" s="49"/>
      <c r="BR59" s="49"/>
      <c r="BS59" s="49"/>
      <c r="BT59" s="49"/>
      <c r="BU59" s="49"/>
      <c r="BV59" s="49"/>
      <c r="BW59" s="49"/>
      <c r="BX59" s="49"/>
      <c r="BY59" s="49"/>
      <c r="BZ59" s="49"/>
      <c r="CA59" s="49"/>
      <c r="CB59" s="49"/>
      <c r="CC59" s="49"/>
      <c r="CD59" s="49"/>
      <c r="CE59" s="49"/>
      <c r="CF59" s="49"/>
      <c r="CG59" s="49"/>
      <c r="CH59" s="49"/>
    </row>
    <row r="60" spans="53:86" s="681" customFormat="1">
      <c r="BA60" s="49"/>
      <c r="BB60" s="49"/>
      <c r="BC60" s="49"/>
      <c r="BD60" s="49"/>
      <c r="BE60" s="49"/>
      <c r="BF60" s="49"/>
      <c r="BG60" s="49"/>
      <c r="BH60" s="49"/>
      <c r="BI60" s="49"/>
      <c r="BJ60" s="49"/>
      <c r="BK60" s="49"/>
      <c r="BL60" s="49"/>
      <c r="BM60" s="174" t="s">
        <v>533</v>
      </c>
      <c r="BN60" s="49"/>
      <c r="BO60" s="49"/>
      <c r="BP60" s="49"/>
      <c r="BQ60" s="49"/>
      <c r="BR60" s="49"/>
      <c r="BS60" s="49"/>
      <c r="BT60" s="49"/>
      <c r="BU60" s="49"/>
      <c r="BV60" s="49"/>
      <c r="BW60" s="49"/>
      <c r="BX60" s="49"/>
      <c r="BY60" s="49"/>
      <c r="BZ60" s="49"/>
      <c r="CA60" s="49"/>
      <c r="CB60" s="49"/>
      <c r="CC60" s="49"/>
      <c r="CD60" s="49"/>
      <c r="CE60" s="49"/>
      <c r="CF60" s="49"/>
      <c r="CG60" s="49"/>
      <c r="CH60" s="49"/>
    </row>
    <row r="61" spans="53:86" s="681" customFormat="1">
      <c r="BA61" s="49"/>
      <c r="BB61" s="49"/>
      <c r="BC61" s="49"/>
      <c r="BD61" s="49"/>
      <c r="BE61" s="49"/>
      <c r="BF61" s="49"/>
      <c r="BG61" s="49"/>
      <c r="BH61" s="49"/>
      <c r="BI61" s="49"/>
      <c r="BJ61" s="49"/>
      <c r="BK61" s="49"/>
      <c r="BL61" s="49"/>
      <c r="BM61" s="174" t="s">
        <v>534</v>
      </c>
      <c r="BN61" s="49"/>
      <c r="BO61" s="49"/>
      <c r="BP61" s="49"/>
      <c r="BQ61" s="49"/>
      <c r="BR61" s="49"/>
      <c r="BS61" s="49"/>
      <c r="BT61" s="49"/>
      <c r="BU61" s="49"/>
      <c r="BV61" s="49"/>
      <c r="BW61" s="49"/>
      <c r="BX61" s="49"/>
      <c r="BY61" s="49"/>
      <c r="BZ61" s="49"/>
      <c r="CA61" s="49"/>
      <c r="CB61" s="49"/>
      <c r="CC61" s="49"/>
      <c r="CD61" s="49"/>
      <c r="CE61" s="49"/>
      <c r="CF61" s="49"/>
      <c r="CG61" s="49"/>
      <c r="CH61" s="49"/>
    </row>
    <row r="62" spans="53:86" s="681" customFormat="1">
      <c r="BA62" s="195" t="s">
        <v>767</v>
      </c>
      <c r="BB62" s="49"/>
      <c r="BC62" s="49"/>
      <c r="BD62" s="49"/>
      <c r="BE62" s="49"/>
      <c r="BF62" s="49"/>
      <c r="BG62" s="49"/>
      <c r="BH62" s="49"/>
      <c r="BI62" s="49"/>
      <c r="BJ62" s="49"/>
      <c r="BK62" s="49"/>
      <c r="BL62" s="49"/>
      <c r="BM62" s="174" t="s">
        <v>663</v>
      </c>
      <c r="BN62" s="49"/>
      <c r="BO62" s="49"/>
      <c r="BP62" s="49"/>
      <c r="BQ62" s="49"/>
      <c r="BR62" s="49"/>
      <c r="BS62" s="49"/>
      <c r="BT62" s="49"/>
      <c r="BU62" s="49"/>
      <c r="BV62" s="49"/>
      <c r="BW62" s="49"/>
      <c r="BX62" s="49"/>
      <c r="BY62" s="49"/>
      <c r="BZ62" s="49"/>
      <c r="CA62" s="49"/>
      <c r="CB62" s="49"/>
      <c r="CC62" s="49"/>
      <c r="CD62" s="49"/>
      <c r="CE62" s="49"/>
      <c r="CF62" s="49"/>
      <c r="CG62" s="49"/>
      <c r="CH62" s="49"/>
    </row>
    <row r="63" spans="53:86" s="681" customFormat="1" ht="15">
      <c r="BA63" s="196" t="s">
        <v>768</v>
      </c>
      <c r="BB63" s="49"/>
      <c r="BC63" s="49"/>
      <c r="BD63" s="49"/>
      <c r="BE63" s="49"/>
      <c r="BF63" s="49"/>
      <c r="BG63" s="49"/>
      <c r="BH63" s="49"/>
      <c r="BI63" s="49"/>
      <c r="BJ63" s="49"/>
      <c r="BK63" s="49"/>
      <c r="BL63" s="49"/>
      <c r="BM63" s="173" t="s">
        <v>535</v>
      </c>
      <c r="BN63" s="49"/>
      <c r="BO63" s="49"/>
      <c r="BP63" s="49"/>
      <c r="BQ63" s="49"/>
      <c r="BR63" s="49"/>
      <c r="BS63" s="49"/>
      <c r="BT63" s="49"/>
      <c r="BU63" s="49"/>
      <c r="BV63" s="49"/>
      <c r="BW63" s="49"/>
      <c r="BX63" s="49"/>
      <c r="BY63" s="49"/>
      <c r="BZ63" s="49"/>
      <c r="CA63" s="49"/>
      <c r="CB63" s="49"/>
      <c r="CC63" s="49"/>
      <c r="CD63" s="49"/>
      <c r="CE63" s="49"/>
      <c r="CF63" s="49"/>
      <c r="CG63" s="49"/>
      <c r="CH63" s="49"/>
    </row>
    <row r="64" spans="53:86" s="681" customFormat="1">
      <c r="BA64" s="568" t="s">
        <v>210</v>
      </c>
      <c r="BB64" s="49"/>
      <c r="BC64" s="49"/>
      <c r="BD64" s="49"/>
      <c r="BE64" s="49"/>
      <c r="BF64" s="49"/>
      <c r="BG64" s="49"/>
      <c r="BH64" s="49"/>
      <c r="BI64" s="49"/>
      <c r="BJ64" s="49"/>
      <c r="BK64" s="49"/>
      <c r="BL64" s="49"/>
      <c r="BM64" s="174" t="s">
        <v>536</v>
      </c>
      <c r="BN64" s="49"/>
      <c r="BO64" s="49"/>
      <c r="BP64" s="49"/>
      <c r="BQ64" s="49"/>
      <c r="BR64" s="49"/>
      <c r="BS64" s="49"/>
      <c r="BT64" s="49"/>
      <c r="BU64" s="49"/>
      <c r="BV64" s="49"/>
      <c r="BW64" s="49"/>
      <c r="BX64" s="49"/>
      <c r="BY64" s="49"/>
      <c r="BZ64" s="49"/>
      <c r="CA64" s="49"/>
      <c r="CB64" s="49"/>
      <c r="CC64" s="49"/>
      <c r="CD64" s="49"/>
      <c r="CE64" s="49"/>
      <c r="CF64" s="49"/>
      <c r="CG64" s="49"/>
      <c r="CH64" s="49"/>
    </row>
    <row r="65" spans="53:86" s="681" customFormat="1" ht="25.5">
      <c r="BA65" s="568" t="s">
        <v>825</v>
      </c>
      <c r="BB65" s="49"/>
      <c r="BC65" s="49"/>
      <c r="BD65" s="49"/>
      <c r="BE65" s="49"/>
      <c r="BF65" s="49"/>
      <c r="BG65" s="49"/>
      <c r="BH65" s="49"/>
      <c r="BI65" s="49"/>
      <c r="BJ65" s="49"/>
      <c r="BK65" s="49"/>
      <c r="BL65" s="49"/>
      <c r="BM65" s="174" t="s">
        <v>537</v>
      </c>
      <c r="BN65" s="49"/>
      <c r="BO65" s="49"/>
      <c r="BP65" s="49"/>
      <c r="BQ65" s="49"/>
      <c r="BR65" s="49"/>
      <c r="BS65" s="49"/>
      <c r="BT65" s="49"/>
      <c r="BU65" s="49"/>
      <c r="BV65" s="49"/>
      <c r="BW65" s="49"/>
      <c r="BX65" s="49"/>
      <c r="BY65" s="49"/>
      <c r="BZ65" s="49"/>
      <c r="CA65" s="49"/>
      <c r="CB65" s="49"/>
      <c r="CC65" s="49"/>
      <c r="CD65" s="49"/>
      <c r="CE65" s="49"/>
      <c r="CF65" s="49"/>
      <c r="CG65" s="49"/>
      <c r="CH65" s="49"/>
    </row>
    <row r="66" spans="53:86" s="681" customFormat="1">
      <c r="BA66" s="568" t="s">
        <v>826</v>
      </c>
      <c r="BB66" s="49"/>
      <c r="BC66" s="49"/>
      <c r="BD66" s="49"/>
      <c r="BE66" s="49"/>
      <c r="BF66" s="49"/>
      <c r="BG66" s="49"/>
      <c r="BH66" s="49"/>
      <c r="BI66" s="49"/>
      <c r="BJ66" s="49"/>
      <c r="BK66" s="49"/>
      <c r="BL66" s="49"/>
      <c r="BM66" s="174" t="s">
        <v>538</v>
      </c>
      <c r="BN66" s="49"/>
      <c r="BO66" s="49"/>
      <c r="BP66" s="49"/>
      <c r="BQ66" s="49"/>
      <c r="BR66" s="49"/>
      <c r="BS66" s="49"/>
      <c r="BT66" s="49"/>
      <c r="BU66" s="49"/>
      <c r="BV66" s="49"/>
      <c r="BW66" s="49"/>
      <c r="BX66" s="49"/>
      <c r="BY66" s="49"/>
      <c r="BZ66" s="49"/>
      <c r="CA66" s="49"/>
      <c r="CB66" s="49"/>
      <c r="CC66" s="49"/>
      <c r="CD66" s="49"/>
      <c r="CE66" s="49"/>
      <c r="CF66" s="49"/>
      <c r="CG66" s="49"/>
      <c r="CH66" s="49"/>
    </row>
    <row r="67" spans="53:86" s="681" customFormat="1">
      <c r="BA67" s="568" t="s">
        <v>63</v>
      </c>
      <c r="BB67" s="49"/>
      <c r="BC67" s="49"/>
      <c r="BD67" s="49"/>
      <c r="BE67" s="49"/>
      <c r="BF67" s="49"/>
      <c r="BG67" s="49"/>
      <c r="BH67" s="49"/>
      <c r="BI67" s="49"/>
      <c r="BJ67" s="49"/>
      <c r="BK67" s="49"/>
      <c r="BL67" s="49"/>
      <c r="BM67" s="174" t="s">
        <v>539</v>
      </c>
      <c r="BN67" s="49"/>
      <c r="BO67" s="49"/>
      <c r="BP67" s="49"/>
      <c r="BQ67" s="49"/>
      <c r="BR67" s="49"/>
      <c r="BS67" s="49"/>
      <c r="BT67" s="49"/>
      <c r="BU67" s="49"/>
      <c r="BV67" s="49"/>
      <c r="BW67" s="49"/>
      <c r="BX67" s="49"/>
      <c r="BY67" s="49"/>
      <c r="BZ67" s="49"/>
      <c r="CA67" s="49"/>
      <c r="CB67" s="49"/>
      <c r="CC67" s="49"/>
      <c r="CD67" s="49"/>
      <c r="CE67" s="49"/>
      <c r="CF67" s="49"/>
      <c r="CG67" s="49"/>
      <c r="CH67" s="49"/>
    </row>
    <row r="68" spans="53:86" s="681" customFormat="1">
      <c r="BA68" s="568" t="s">
        <v>827</v>
      </c>
      <c r="BB68" s="49"/>
      <c r="BC68" s="49"/>
      <c r="BD68" s="49"/>
      <c r="BE68" s="49"/>
      <c r="BF68" s="49"/>
      <c r="BG68" s="49"/>
      <c r="BH68" s="49"/>
      <c r="BI68" s="49"/>
      <c r="BJ68" s="49"/>
      <c r="BK68" s="49"/>
      <c r="BL68" s="49"/>
      <c r="BM68" s="174" t="s">
        <v>540</v>
      </c>
      <c r="BN68" s="49"/>
      <c r="BO68" s="49"/>
      <c r="BP68" s="49"/>
      <c r="BQ68" s="49"/>
      <c r="BR68" s="49"/>
      <c r="BS68" s="49"/>
      <c r="BT68" s="49"/>
      <c r="BU68" s="49"/>
      <c r="BV68" s="49"/>
      <c r="BW68" s="49"/>
      <c r="BX68" s="49"/>
      <c r="BY68" s="49"/>
      <c r="BZ68" s="49"/>
      <c r="CA68" s="49"/>
      <c r="CB68" s="49"/>
      <c r="CC68" s="49"/>
      <c r="CD68" s="49"/>
      <c r="CE68" s="49"/>
      <c r="CF68" s="49"/>
      <c r="CG68" s="49"/>
      <c r="CH68" s="49"/>
    </row>
    <row r="69" spans="53:86" s="681" customFormat="1" ht="15">
      <c r="BA69" s="196" t="s">
        <v>769</v>
      </c>
      <c r="BB69" s="49"/>
      <c r="BC69" s="49"/>
      <c r="BD69" s="49"/>
      <c r="BE69" s="49"/>
      <c r="BF69" s="49"/>
      <c r="BG69" s="49"/>
      <c r="BH69" s="49"/>
      <c r="BI69" s="49"/>
      <c r="BJ69" s="49"/>
      <c r="BK69" s="49"/>
      <c r="BL69" s="49"/>
      <c r="BM69" s="174" t="s">
        <v>541</v>
      </c>
      <c r="BN69" s="49"/>
      <c r="BO69" s="49"/>
      <c r="BP69" s="49"/>
      <c r="BQ69" s="49"/>
      <c r="BR69" s="49"/>
      <c r="BS69" s="49"/>
      <c r="BT69" s="49"/>
      <c r="BU69" s="49"/>
      <c r="BV69" s="49"/>
      <c r="BW69" s="49"/>
      <c r="BX69" s="49"/>
      <c r="BY69" s="49"/>
      <c r="BZ69" s="49"/>
      <c r="CA69" s="49"/>
      <c r="CB69" s="49"/>
      <c r="CC69" s="49"/>
      <c r="CD69" s="49"/>
      <c r="CE69" s="49"/>
      <c r="CF69" s="49"/>
      <c r="CG69" s="49"/>
      <c r="CH69" s="49"/>
    </row>
    <row r="70" spans="53:86" s="681" customFormat="1">
      <c r="BA70" s="176" t="s">
        <v>770</v>
      </c>
      <c r="BB70" s="49"/>
      <c r="BC70" s="49"/>
      <c r="BD70" s="49"/>
      <c r="BE70" s="49"/>
      <c r="BF70" s="49"/>
      <c r="BG70" s="49"/>
      <c r="BH70" s="49"/>
      <c r="BI70" s="49"/>
      <c r="BJ70" s="49"/>
      <c r="BK70" s="49"/>
      <c r="BL70" s="49"/>
      <c r="BM70" s="174" t="s">
        <v>542</v>
      </c>
      <c r="BN70" s="49"/>
      <c r="BO70" s="49"/>
      <c r="BP70" s="49"/>
      <c r="BQ70" s="49"/>
      <c r="BR70" s="49"/>
      <c r="BS70" s="49"/>
      <c r="BT70" s="49"/>
      <c r="BU70" s="49"/>
      <c r="BV70" s="49"/>
      <c r="BW70" s="49"/>
      <c r="BX70" s="49"/>
      <c r="BY70" s="49"/>
      <c r="BZ70" s="49"/>
      <c r="CA70" s="49"/>
      <c r="CB70" s="49"/>
      <c r="CC70" s="49"/>
      <c r="CD70" s="49"/>
      <c r="CE70" s="49"/>
      <c r="CF70" s="49"/>
      <c r="CG70" s="49"/>
      <c r="CH70" s="49"/>
    </row>
    <row r="71" spans="53:86" s="681" customFormat="1">
      <c r="BA71" s="176" t="s">
        <v>771</v>
      </c>
      <c r="BB71" s="49"/>
      <c r="BC71" s="49"/>
      <c r="BD71" s="49"/>
      <c r="BE71" s="49"/>
      <c r="BF71" s="49"/>
      <c r="BG71" s="49"/>
      <c r="BH71" s="49"/>
      <c r="BI71" s="49"/>
      <c r="BJ71" s="49"/>
      <c r="BK71" s="49"/>
      <c r="BL71" s="49"/>
      <c r="BM71" s="174" t="s">
        <v>543</v>
      </c>
      <c r="BN71" s="49"/>
      <c r="BO71" s="49"/>
      <c r="BP71" s="49"/>
      <c r="BQ71" s="49"/>
      <c r="BR71" s="49"/>
      <c r="BS71" s="49"/>
      <c r="BT71" s="49"/>
      <c r="BU71" s="49"/>
      <c r="BV71" s="49"/>
      <c r="BW71" s="49"/>
      <c r="BX71" s="49"/>
      <c r="BY71" s="49"/>
      <c r="BZ71" s="49"/>
      <c r="CA71" s="49"/>
      <c r="CB71" s="49"/>
      <c r="CC71" s="49"/>
      <c r="CD71" s="49"/>
      <c r="CE71" s="49"/>
      <c r="CF71" s="49"/>
      <c r="CG71" s="49"/>
      <c r="CH71" s="49"/>
    </row>
    <row r="72" spans="53:86" s="681" customFormat="1">
      <c r="BA72" s="176" t="s">
        <v>772</v>
      </c>
      <c r="BB72" s="49"/>
      <c r="BC72" s="49"/>
      <c r="BD72" s="49"/>
      <c r="BE72" s="49"/>
      <c r="BF72" s="49"/>
      <c r="BG72" s="49"/>
      <c r="BH72" s="49"/>
      <c r="BI72" s="49"/>
      <c r="BJ72" s="49"/>
      <c r="BK72" s="49"/>
      <c r="BL72" s="49"/>
      <c r="BM72" s="174" t="s">
        <v>544</v>
      </c>
      <c r="BN72" s="49"/>
      <c r="BO72" s="49"/>
      <c r="BP72" s="49"/>
      <c r="BQ72" s="49"/>
      <c r="BR72" s="49"/>
      <c r="BS72" s="49"/>
      <c r="BT72" s="49"/>
      <c r="BU72" s="49"/>
      <c r="BV72" s="49"/>
      <c r="BW72" s="49"/>
      <c r="BX72" s="49"/>
      <c r="BY72" s="49"/>
      <c r="BZ72" s="49"/>
      <c r="CA72" s="49"/>
      <c r="CB72" s="49"/>
      <c r="CC72" s="49"/>
      <c r="CD72" s="49"/>
      <c r="CE72" s="49"/>
      <c r="CF72" s="49"/>
      <c r="CG72" s="49"/>
      <c r="CH72" s="49"/>
    </row>
    <row r="73" spans="53:86" s="681" customFormat="1">
      <c r="BA73" s="176" t="s">
        <v>773</v>
      </c>
      <c r="BB73" s="49"/>
      <c r="BC73" s="49"/>
      <c r="BD73" s="49"/>
      <c r="BE73" s="49"/>
      <c r="BF73" s="49"/>
      <c r="BG73" s="49"/>
      <c r="BH73" s="49"/>
      <c r="BI73" s="49"/>
      <c r="BJ73" s="49"/>
      <c r="BK73" s="49"/>
      <c r="BL73" s="49"/>
      <c r="BM73" s="174" t="s">
        <v>545</v>
      </c>
      <c r="BN73" s="49"/>
      <c r="BO73" s="49"/>
      <c r="BP73" s="49"/>
      <c r="BQ73" s="49"/>
      <c r="BR73" s="49"/>
      <c r="BS73" s="49"/>
      <c r="BT73" s="49"/>
      <c r="BU73" s="49"/>
      <c r="BV73" s="49"/>
      <c r="BW73" s="49"/>
      <c r="BX73" s="49"/>
      <c r="BY73" s="49"/>
      <c r="BZ73" s="49"/>
      <c r="CA73" s="49"/>
      <c r="CB73" s="49"/>
      <c r="CC73" s="49"/>
      <c r="CD73" s="49"/>
      <c r="CE73" s="49"/>
      <c r="CF73" s="49"/>
      <c r="CG73" s="49"/>
      <c r="CH73" s="49"/>
    </row>
    <row r="74" spans="53:86" s="681" customFormat="1">
      <c r="BA74" s="176" t="s">
        <v>774</v>
      </c>
      <c r="BB74" s="49"/>
      <c r="BC74" s="49"/>
      <c r="BD74" s="49"/>
      <c r="BE74" s="49"/>
      <c r="BF74" s="49"/>
      <c r="BG74" s="49"/>
      <c r="BH74" s="49"/>
      <c r="BI74" s="49"/>
      <c r="BJ74" s="49"/>
      <c r="BK74" s="49"/>
      <c r="BL74" s="49"/>
      <c r="BM74" s="174" t="s">
        <v>546</v>
      </c>
      <c r="BN74" s="49"/>
      <c r="BO74" s="49"/>
      <c r="BP74" s="49"/>
      <c r="BQ74" s="49"/>
      <c r="BR74" s="49"/>
      <c r="BS74" s="49"/>
      <c r="BT74" s="49"/>
      <c r="BU74" s="49"/>
      <c r="BV74" s="49"/>
      <c r="BW74" s="49"/>
      <c r="BX74" s="49"/>
      <c r="BY74" s="49"/>
      <c r="BZ74" s="49"/>
      <c r="CA74" s="49"/>
      <c r="CB74" s="49"/>
      <c r="CC74" s="49"/>
      <c r="CD74" s="49"/>
      <c r="CE74" s="49"/>
      <c r="CF74" s="49"/>
      <c r="CG74" s="49"/>
      <c r="CH74" s="49"/>
    </row>
    <row r="75" spans="53:86" s="681" customFormat="1">
      <c r="BA75" s="176" t="s">
        <v>775</v>
      </c>
      <c r="BB75" s="49"/>
      <c r="BC75" s="49"/>
      <c r="BD75" s="49"/>
      <c r="BE75" s="49"/>
      <c r="BF75" s="49"/>
      <c r="BG75" s="49"/>
      <c r="BH75" s="49"/>
      <c r="BI75" s="49"/>
      <c r="BJ75" s="49"/>
      <c r="BK75" s="49"/>
      <c r="BL75" s="49"/>
      <c r="BM75" s="174" t="s">
        <v>547</v>
      </c>
      <c r="BN75" s="49"/>
      <c r="BO75" s="49"/>
      <c r="BP75" s="49"/>
      <c r="BQ75" s="49"/>
      <c r="BR75" s="49"/>
      <c r="BS75" s="49"/>
      <c r="BT75" s="49"/>
      <c r="BU75" s="49"/>
      <c r="BV75" s="49"/>
      <c r="BW75" s="49"/>
      <c r="BX75" s="49"/>
      <c r="BY75" s="49"/>
      <c r="BZ75" s="49"/>
      <c r="CA75" s="49"/>
      <c r="CB75" s="49"/>
      <c r="CC75" s="49"/>
      <c r="CD75" s="49"/>
      <c r="CE75" s="49"/>
      <c r="CF75" s="49"/>
      <c r="CG75" s="49"/>
      <c r="CH75" s="49"/>
    </row>
    <row r="76" spans="53:86" s="681" customFormat="1">
      <c r="BA76" s="176" t="s">
        <v>776</v>
      </c>
      <c r="BB76" s="49"/>
      <c r="BC76" s="49"/>
      <c r="BD76" s="49"/>
      <c r="BE76" s="49"/>
      <c r="BF76" s="49"/>
      <c r="BG76" s="49"/>
      <c r="BH76" s="49"/>
      <c r="BI76" s="49"/>
      <c r="BJ76" s="49"/>
      <c r="BK76" s="49"/>
      <c r="BL76" s="49"/>
      <c r="BM76" s="174" t="s">
        <v>548</v>
      </c>
      <c r="BN76" s="49"/>
      <c r="BO76" s="49"/>
      <c r="BP76" s="49"/>
      <c r="BQ76" s="49"/>
      <c r="BR76" s="49"/>
      <c r="BS76" s="49"/>
      <c r="BT76" s="49"/>
      <c r="BU76" s="49"/>
      <c r="BV76" s="49"/>
      <c r="BW76" s="49"/>
      <c r="BX76" s="49"/>
      <c r="BY76" s="49"/>
      <c r="BZ76" s="49"/>
      <c r="CA76" s="49"/>
      <c r="CB76" s="49"/>
      <c r="CC76" s="49"/>
      <c r="CD76" s="49"/>
      <c r="CE76" s="49"/>
      <c r="CF76" s="49"/>
      <c r="CG76" s="49"/>
      <c r="CH76" s="49"/>
    </row>
    <row r="77" spans="53:86" s="681" customFormat="1">
      <c r="BA77" s="176" t="s">
        <v>777</v>
      </c>
      <c r="BB77" s="49"/>
      <c r="BC77" s="49"/>
      <c r="BD77" s="49"/>
      <c r="BE77" s="49"/>
      <c r="BF77" s="49"/>
      <c r="BG77" s="49"/>
      <c r="BH77" s="49"/>
      <c r="BI77" s="49"/>
      <c r="BJ77" s="49"/>
      <c r="BK77" s="49"/>
      <c r="BL77" s="49"/>
      <c r="BM77" s="174" t="s">
        <v>549</v>
      </c>
      <c r="BN77" s="49"/>
      <c r="BO77" s="49"/>
      <c r="BP77" s="49"/>
      <c r="BQ77" s="49"/>
      <c r="BR77" s="49"/>
      <c r="BS77" s="49"/>
      <c r="BT77" s="49"/>
      <c r="BU77" s="49"/>
      <c r="BV77" s="49"/>
      <c r="BW77" s="49"/>
      <c r="BX77" s="49"/>
      <c r="BY77" s="49"/>
      <c r="BZ77" s="49"/>
      <c r="CA77" s="49"/>
      <c r="CB77" s="49"/>
      <c r="CC77" s="49"/>
      <c r="CD77" s="49"/>
      <c r="CE77" s="49"/>
      <c r="CF77" s="49"/>
      <c r="CG77" s="49"/>
      <c r="CH77" s="49"/>
    </row>
    <row r="78" spans="53:86" s="681" customFormat="1">
      <c r="BA78" s="176" t="s">
        <v>778</v>
      </c>
      <c r="BB78" s="49"/>
      <c r="BC78" s="49"/>
      <c r="BD78" s="49"/>
      <c r="BE78" s="49"/>
      <c r="BF78" s="49"/>
      <c r="BG78" s="49"/>
      <c r="BH78" s="49"/>
      <c r="BI78" s="49"/>
      <c r="BJ78" s="49"/>
      <c r="BK78" s="49"/>
      <c r="BL78" s="49"/>
      <c r="BM78" s="174" t="s">
        <v>550</v>
      </c>
      <c r="BN78" s="49"/>
      <c r="BO78" s="49"/>
      <c r="BP78" s="49"/>
      <c r="BQ78" s="49"/>
      <c r="BR78" s="49"/>
      <c r="BS78" s="49"/>
      <c r="BT78" s="49"/>
      <c r="BU78" s="49"/>
      <c r="BV78" s="49"/>
      <c r="BW78" s="49"/>
      <c r="BX78" s="49"/>
      <c r="BY78" s="49"/>
      <c r="BZ78" s="49"/>
      <c r="CA78" s="49"/>
      <c r="CB78" s="49"/>
      <c r="CC78" s="49"/>
      <c r="CD78" s="49"/>
      <c r="CE78" s="49"/>
      <c r="CF78" s="49"/>
      <c r="CG78" s="49"/>
      <c r="CH78" s="49"/>
    </row>
    <row r="79" spans="53:86" s="681" customFormat="1" ht="15">
      <c r="BA79" s="196" t="s">
        <v>821</v>
      </c>
      <c r="BB79" s="49"/>
      <c r="BC79" s="49"/>
      <c r="BD79" s="49"/>
      <c r="BE79" s="49"/>
      <c r="BF79" s="49"/>
      <c r="BG79" s="49"/>
      <c r="BH79" s="49"/>
      <c r="BI79" s="49"/>
      <c r="BJ79" s="49"/>
      <c r="BK79" s="49"/>
      <c r="BL79" s="49"/>
      <c r="BM79" s="174"/>
      <c r="BN79" s="49"/>
      <c r="BO79" s="49"/>
      <c r="BP79" s="49"/>
      <c r="BQ79" s="49"/>
      <c r="BR79" s="49"/>
      <c r="BS79" s="49"/>
      <c r="BT79" s="49"/>
      <c r="BU79" s="49"/>
      <c r="BV79" s="49"/>
      <c r="BW79" s="49"/>
      <c r="BX79" s="49"/>
      <c r="BY79" s="49"/>
      <c r="BZ79" s="49"/>
      <c r="CA79" s="49"/>
      <c r="CB79" s="49"/>
      <c r="CC79" s="49"/>
      <c r="CD79" s="49"/>
      <c r="CE79" s="49"/>
      <c r="CF79" s="49"/>
      <c r="CG79" s="49"/>
      <c r="CH79" s="49"/>
    </row>
    <row r="80" spans="53:86" s="681" customFormat="1">
      <c r="BA80" s="176" t="s">
        <v>818</v>
      </c>
      <c r="BB80" s="49"/>
      <c r="BC80" s="49"/>
      <c r="BD80" s="49"/>
      <c r="BE80" s="49"/>
      <c r="BF80" s="49"/>
      <c r="BG80" s="49"/>
      <c r="BH80" s="49"/>
      <c r="BI80" s="49"/>
      <c r="BJ80" s="49"/>
      <c r="BK80" s="49"/>
      <c r="BL80" s="49"/>
      <c r="BM80" s="174"/>
      <c r="BN80" s="49"/>
      <c r="BO80" s="49"/>
      <c r="BP80" s="49"/>
      <c r="BQ80" s="49"/>
      <c r="BR80" s="49"/>
      <c r="BS80" s="49"/>
      <c r="BT80" s="49"/>
      <c r="BU80" s="49"/>
      <c r="BV80" s="49"/>
      <c r="BW80" s="49"/>
      <c r="BX80" s="49"/>
      <c r="BY80" s="49"/>
      <c r="BZ80" s="49"/>
      <c r="CA80" s="49"/>
      <c r="CB80" s="49"/>
      <c r="CC80" s="49"/>
      <c r="CD80" s="49"/>
      <c r="CE80" s="49"/>
      <c r="CF80" s="49"/>
      <c r="CG80" s="49"/>
      <c r="CH80" s="49"/>
    </row>
    <row r="81" spans="53:86" s="681" customFormat="1">
      <c r="BA81" s="176" t="s">
        <v>819</v>
      </c>
      <c r="BB81" s="49"/>
      <c r="BC81" s="49"/>
      <c r="BD81" s="49"/>
      <c r="BE81" s="49"/>
      <c r="BF81" s="49"/>
      <c r="BG81" s="49"/>
      <c r="BH81" s="49"/>
      <c r="BI81" s="49"/>
      <c r="BJ81" s="49"/>
      <c r="BK81" s="49"/>
      <c r="BL81" s="49"/>
      <c r="BM81" s="174"/>
      <c r="BN81" s="49"/>
      <c r="BO81" s="49"/>
      <c r="BP81" s="49"/>
      <c r="BQ81" s="49"/>
      <c r="BR81" s="49"/>
      <c r="BS81" s="49"/>
      <c r="BT81" s="49"/>
      <c r="BU81" s="49"/>
      <c r="BV81" s="49"/>
      <c r="BW81" s="49"/>
      <c r="BX81" s="49"/>
      <c r="BY81" s="49"/>
      <c r="BZ81" s="49"/>
      <c r="CA81" s="49"/>
      <c r="CB81" s="49"/>
      <c r="CC81" s="49"/>
      <c r="CD81" s="49"/>
      <c r="CE81" s="49"/>
      <c r="CF81" s="49"/>
      <c r="CG81" s="49"/>
      <c r="CH81" s="49"/>
    </row>
    <row r="82" spans="53:86" s="681" customFormat="1">
      <c r="BA82" s="176" t="s">
        <v>820</v>
      </c>
      <c r="BB82" s="49"/>
      <c r="BC82" s="49"/>
      <c r="BD82" s="49"/>
      <c r="BE82" s="49"/>
      <c r="BF82" s="49"/>
      <c r="BG82" s="49"/>
      <c r="BH82" s="49"/>
      <c r="BI82" s="49"/>
      <c r="BJ82" s="49"/>
      <c r="BK82" s="49"/>
      <c r="BL82" s="49"/>
      <c r="BM82" s="174"/>
      <c r="BN82" s="49"/>
      <c r="BO82" s="49"/>
      <c r="BP82" s="49"/>
      <c r="BQ82" s="49"/>
      <c r="BR82" s="49"/>
      <c r="BS82" s="49"/>
      <c r="BT82" s="49"/>
      <c r="BU82" s="49"/>
      <c r="BV82" s="49"/>
      <c r="BW82" s="49"/>
      <c r="BX82" s="49"/>
      <c r="BY82" s="49"/>
      <c r="BZ82" s="49"/>
      <c r="CA82" s="49"/>
      <c r="CB82" s="49"/>
      <c r="CC82" s="49"/>
      <c r="CD82" s="49"/>
      <c r="CE82" s="49"/>
      <c r="CF82" s="49"/>
      <c r="CG82" s="49"/>
      <c r="CH82" s="49"/>
    </row>
    <row r="83" spans="53:86" s="681" customFormat="1" ht="15">
      <c r="BA83" s="196" t="s">
        <v>779</v>
      </c>
      <c r="BB83" s="49"/>
      <c r="BC83" s="49"/>
      <c r="BD83" s="49"/>
      <c r="BE83" s="49"/>
      <c r="BF83" s="49"/>
      <c r="BG83" s="49"/>
      <c r="BH83" s="49"/>
      <c r="BI83" s="49"/>
      <c r="BJ83" s="49"/>
      <c r="BK83" s="49"/>
      <c r="BL83" s="49"/>
      <c r="BM83" s="173" t="s">
        <v>551</v>
      </c>
      <c r="BN83" s="49"/>
      <c r="BO83" s="49"/>
      <c r="BP83" s="49"/>
      <c r="BQ83" s="49"/>
      <c r="BR83" s="49"/>
      <c r="BS83" s="49"/>
      <c r="BT83" s="49"/>
      <c r="BU83" s="49"/>
      <c r="BV83" s="49"/>
      <c r="BW83" s="49"/>
      <c r="BX83" s="49"/>
      <c r="BY83" s="49"/>
      <c r="BZ83" s="49"/>
      <c r="CA83" s="49"/>
      <c r="CB83" s="49"/>
      <c r="CC83" s="49"/>
      <c r="CD83" s="49"/>
      <c r="CE83" s="49"/>
      <c r="CF83" s="49"/>
      <c r="CG83" s="49"/>
      <c r="CH83" s="49"/>
    </row>
    <row r="84" spans="53:86" s="681" customFormat="1">
      <c r="BA84" s="176" t="s">
        <v>780</v>
      </c>
      <c r="BB84" s="49"/>
      <c r="BC84" s="49"/>
      <c r="BD84" s="49"/>
      <c r="BE84" s="49"/>
      <c r="BF84" s="49"/>
      <c r="BG84" s="49"/>
      <c r="BH84" s="49"/>
      <c r="BI84" s="49"/>
      <c r="BJ84" s="49"/>
      <c r="BK84" s="49"/>
      <c r="BL84" s="49"/>
      <c r="BM84" s="174" t="s">
        <v>552</v>
      </c>
      <c r="BN84" s="49"/>
      <c r="BO84" s="49"/>
      <c r="BP84" s="49"/>
      <c r="BQ84" s="49"/>
      <c r="BR84" s="49"/>
      <c r="BS84" s="49"/>
      <c r="BT84" s="49"/>
      <c r="BU84" s="49"/>
      <c r="BV84" s="49"/>
      <c r="BW84" s="49"/>
      <c r="BX84" s="49"/>
      <c r="BY84" s="49"/>
      <c r="BZ84" s="49"/>
      <c r="CA84" s="49"/>
      <c r="CB84" s="49"/>
      <c r="CC84" s="49"/>
      <c r="CD84" s="49"/>
      <c r="CE84" s="49"/>
      <c r="CF84" s="49"/>
      <c r="CG84" s="49"/>
      <c r="CH84" s="49"/>
    </row>
    <row r="85" spans="53:86" s="681" customFormat="1">
      <c r="BA85" s="176" t="s">
        <v>781</v>
      </c>
      <c r="BB85" s="49"/>
      <c r="BC85" s="49"/>
      <c r="BD85" s="49"/>
      <c r="BE85" s="49"/>
      <c r="BF85" s="49"/>
      <c r="BG85" s="49"/>
      <c r="BH85" s="49"/>
      <c r="BI85" s="49"/>
      <c r="BJ85" s="49"/>
      <c r="BK85" s="49"/>
      <c r="BL85" s="49"/>
      <c r="BM85" s="174" t="s">
        <v>553</v>
      </c>
      <c r="BN85" s="49"/>
      <c r="BO85" s="49"/>
      <c r="BP85" s="49"/>
      <c r="BQ85" s="49"/>
      <c r="BR85" s="49"/>
      <c r="BS85" s="49"/>
      <c r="BT85" s="49"/>
      <c r="BU85" s="49"/>
      <c r="BV85" s="49"/>
      <c r="BW85" s="49"/>
      <c r="BX85" s="49"/>
      <c r="BY85" s="49"/>
      <c r="BZ85" s="49"/>
      <c r="CA85" s="49"/>
      <c r="CB85" s="49"/>
      <c r="CC85" s="49"/>
      <c r="CD85" s="49"/>
      <c r="CE85" s="49"/>
      <c r="CF85" s="49"/>
      <c r="CG85" s="49"/>
      <c r="CH85" s="49"/>
    </row>
    <row r="86" spans="53:86" s="681" customFormat="1">
      <c r="BA86" s="176" t="s">
        <v>782</v>
      </c>
      <c r="BB86" s="49"/>
      <c r="BC86" s="49"/>
      <c r="BD86" s="49"/>
      <c r="BE86" s="49"/>
      <c r="BF86" s="49"/>
      <c r="BG86" s="49"/>
      <c r="BH86" s="49"/>
      <c r="BI86" s="49"/>
      <c r="BJ86" s="49"/>
      <c r="BK86" s="49"/>
      <c r="BL86" s="49"/>
      <c r="BM86" s="174" t="s">
        <v>554</v>
      </c>
      <c r="BN86" s="49"/>
      <c r="BO86" s="49"/>
      <c r="BP86" s="49"/>
      <c r="BQ86" s="49"/>
      <c r="BR86" s="49"/>
      <c r="BS86" s="49"/>
      <c r="BT86" s="49"/>
      <c r="BU86" s="49"/>
      <c r="BV86" s="49"/>
      <c r="BW86" s="49"/>
      <c r="BX86" s="49"/>
      <c r="BY86" s="49"/>
      <c r="BZ86" s="49"/>
      <c r="CA86" s="49"/>
      <c r="CB86" s="49"/>
      <c r="CC86" s="49"/>
      <c r="CD86" s="49"/>
      <c r="CE86" s="49"/>
      <c r="CF86" s="49"/>
      <c r="CG86" s="49"/>
      <c r="CH86" s="49"/>
    </row>
    <row r="87" spans="53:86" s="681" customFormat="1">
      <c r="BA87" s="176" t="s">
        <v>783</v>
      </c>
      <c r="BB87" s="49"/>
      <c r="BC87" s="49"/>
      <c r="BD87" s="49"/>
      <c r="BE87" s="49"/>
      <c r="BF87" s="49"/>
      <c r="BG87" s="49"/>
      <c r="BH87" s="49"/>
      <c r="BI87" s="49"/>
      <c r="BJ87" s="49"/>
      <c r="BK87" s="49"/>
      <c r="BL87" s="49"/>
      <c r="BM87" s="174" t="s">
        <v>555</v>
      </c>
      <c r="BN87" s="49"/>
      <c r="BO87" s="49"/>
      <c r="BP87" s="49"/>
      <c r="BQ87" s="49"/>
      <c r="BR87" s="49"/>
      <c r="BS87" s="49"/>
      <c r="BT87" s="49"/>
      <c r="BU87" s="49"/>
      <c r="BV87" s="49"/>
      <c r="BW87" s="49"/>
      <c r="BX87" s="49"/>
      <c r="BY87" s="49"/>
      <c r="BZ87" s="49"/>
      <c r="CA87" s="49"/>
      <c r="CB87" s="49"/>
      <c r="CC87" s="49"/>
      <c r="CD87" s="49"/>
      <c r="CE87" s="49"/>
      <c r="CF87" s="49"/>
      <c r="CG87" s="49"/>
      <c r="CH87" s="49"/>
    </row>
    <row r="88" spans="53:86" s="681" customFormat="1">
      <c r="BA88" s="176" t="s">
        <v>81</v>
      </c>
      <c r="BB88" s="49"/>
      <c r="BC88" s="49"/>
      <c r="BD88" s="49"/>
      <c r="BE88" s="49"/>
      <c r="BF88" s="49"/>
      <c r="BG88" s="49"/>
      <c r="BH88" s="49"/>
      <c r="BI88" s="49"/>
      <c r="BJ88" s="49"/>
      <c r="BK88" s="49"/>
      <c r="BL88" s="49"/>
      <c r="BM88" s="174" t="s">
        <v>100</v>
      </c>
      <c r="BN88" s="49"/>
      <c r="BO88" s="49"/>
      <c r="BP88" s="49"/>
      <c r="BQ88" s="49"/>
      <c r="BR88" s="49"/>
      <c r="BS88" s="49"/>
      <c r="BT88" s="49"/>
      <c r="BU88" s="49"/>
      <c r="BV88" s="49"/>
      <c r="BW88" s="49"/>
      <c r="BX88" s="49"/>
      <c r="BY88" s="49"/>
      <c r="BZ88" s="49"/>
      <c r="CA88" s="49"/>
      <c r="CB88" s="49"/>
      <c r="CC88" s="49"/>
      <c r="CD88" s="49"/>
      <c r="CE88" s="49"/>
      <c r="CF88" s="49"/>
      <c r="CG88" s="49"/>
      <c r="CH88" s="49"/>
    </row>
    <row r="89" spans="53:86" s="681" customFormat="1">
      <c r="BA89" s="176" t="s">
        <v>784</v>
      </c>
      <c r="BB89" s="49"/>
      <c r="BC89" s="49"/>
      <c r="BD89" s="49"/>
      <c r="BE89" s="49"/>
      <c r="BF89" s="49"/>
      <c r="BG89" s="49"/>
      <c r="BH89" s="49"/>
      <c r="BI89" s="49"/>
      <c r="BJ89" s="49"/>
      <c r="BK89" s="49"/>
      <c r="BL89" s="49"/>
      <c r="BM89" s="174" t="s">
        <v>664</v>
      </c>
      <c r="BN89" s="49"/>
      <c r="BO89" s="49"/>
      <c r="BP89" s="49"/>
      <c r="BQ89" s="49"/>
      <c r="BR89" s="49"/>
      <c r="BS89" s="49"/>
      <c r="BT89" s="49"/>
      <c r="BU89" s="49"/>
      <c r="BV89" s="49"/>
      <c r="BW89" s="49"/>
      <c r="BX89" s="49"/>
      <c r="BY89" s="49"/>
      <c r="BZ89" s="49"/>
      <c r="CA89" s="49"/>
      <c r="CB89" s="49"/>
      <c r="CC89" s="49"/>
      <c r="CD89" s="49"/>
      <c r="CE89" s="49"/>
      <c r="CF89" s="49"/>
      <c r="CG89" s="49"/>
      <c r="CH89" s="49"/>
    </row>
    <row r="90" spans="53:86" s="681" customFormat="1">
      <c r="BA90" s="176" t="s">
        <v>785</v>
      </c>
      <c r="BB90" s="49"/>
      <c r="BC90" s="49"/>
      <c r="BD90" s="49"/>
      <c r="BE90" s="49"/>
      <c r="BF90" s="49"/>
      <c r="BG90" s="49"/>
      <c r="BH90" s="49"/>
      <c r="BI90" s="49"/>
      <c r="BJ90" s="49"/>
      <c r="BK90" s="49"/>
      <c r="BL90" s="49"/>
      <c r="BM90" s="174" t="s">
        <v>556</v>
      </c>
      <c r="BN90" s="49"/>
      <c r="BO90" s="49"/>
      <c r="BP90" s="49"/>
      <c r="BQ90" s="49"/>
      <c r="BR90" s="49"/>
      <c r="BS90" s="49"/>
      <c r="BT90" s="49"/>
      <c r="BU90" s="49"/>
      <c r="BV90" s="49"/>
      <c r="BW90" s="49"/>
      <c r="BX90" s="49"/>
      <c r="BY90" s="49"/>
      <c r="BZ90" s="49"/>
      <c r="CA90" s="49"/>
      <c r="CB90" s="49"/>
      <c r="CC90" s="49"/>
      <c r="CD90" s="49"/>
      <c r="CE90" s="49"/>
      <c r="CF90" s="49"/>
      <c r="CG90" s="49"/>
      <c r="CH90" s="49"/>
    </row>
    <row r="91" spans="53:86" s="681" customFormat="1">
      <c r="BA91" s="176" t="s">
        <v>786</v>
      </c>
      <c r="BB91" s="49"/>
      <c r="BC91" s="49"/>
      <c r="BD91" s="49"/>
      <c r="BE91" s="49"/>
      <c r="BF91" s="49"/>
      <c r="BG91" s="49"/>
      <c r="BH91" s="49"/>
      <c r="BI91" s="49"/>
      <c r="BJ91" s="49"/>
      <c r="BK91" s="49"/>
      <c r="BL91" s="49"/>
      <c r="BM91" s="174" t="s">
        <v>557</v>
      </c>
      <c r="BN91" s="49"/>
      <c r="BO91" s="49"/>
      <c r="BP91" s="49"/>
      <c r="BQ91" s="49"/>
      <c r="BR91" s="49"/>
      <c r="BS91" s="49"/>
      <c r="BT91" s="49"/>
      <c r="BU91" s="49"/>
      <c r="BV91" s="49"/>
      <c r="BW91" s="49"/>
      <c r="BX91" s="49"/>
      <c r="BY91" s="49"/>
      <c r="BZ91" s="49"/>
      <c r="CA91" s="49"/>
      <c r="CB91" s="49"/>
      <c r="CC91" s="49"/>
      <c r="CD91" s="49"/>
      <c r="CE91" s="49"/>
      <c r="CF91" s="49"/>
      <c r="CG91" s="49"/>
      <c r="CH91" s="49"/>
    </row>
    <row r="92" spans="53:86" s="681" customFormat="1">
      <c r="BA92" s="176" t="s">
        <v>787</v>
      </c>
      <c r="BB92" s="49"/>
      <c r="BC92" s="49"/>
      <c r="BD92" s="49"/>
      <c r="BE92" s="49"/>
      <c r="BF92" s="49"/>
      <c r="BG92" s="49"/>
      <c r="BH92" s="49"/>
      <c r="BI92" s="49"/>
      <c r="BJ92" s="49"/>
      <c r="BK92" s="49"/>
      <c r="BL92" s="49"/>
      <c r="BM92" s="174" t="s">
        <v>558</v>
      </c>
      <c r="BN92" s="49"/>
      <c r="BO92" s="49"/>
      <c r="BP92" s="49"/>
      <c r="BQ92" s="49"/>
      <c r="BR92" s="49"/>
      <c r="BS92" s="49"/>
      <c r="BT92" s="49"/>
      <c r="BU92" s="49"/>
      <c r="BV92" s="49"/>
      <c r="BW92" s="49"/>
      <c r="BX92" s="49"/>
      <c r="BY92" s="49"/>
      <c r="BZ92" s="49"/>
      <c r="CA92" s="49"/>
      <c r="CB92" s="49"/>
      <c r="CC92" s="49"/>
      <c r="CD92" s="49"/>
      <c r="CE92" s="49"/>
      <c r="CF92" s="49"/>
      <c r="CG92" s="49"/>
      <c r="CH92" s="49"/>
    </row>
    <row r="93" spans="53:86" s="681" customFormat="1">
      <c r="BA93" s="176" t="s">
        <v>788</v>
      </c>
      <c r="BB93" s="49"/>
      <c r="BC93" s="49"/>
      <c r="BD93" s="49"/>
      <c r="BE93" s="49"/>
      <c r="BF93" s="49"/>
      <c r="BG93" s="49"/>
      <c r="BH93" s="49"/>
      <c r="BI93" s="49"/>
      <c r="BJ93" s="49"/>
      <c r="BK93" s="49"/>
      <c r="BL93" s="49"/>
      <c r="BM93" s="174" t="s">
        <v>559</v>
      </c>
      <c r="BN93" s="49"/>
      <c r="BO93" s="49"/>
      <c r="BP93" s="49"/>
      <c r="BQ93" s="49"/>
      <c r="BR93" s="49"/>
      <c r="BS93" s="49"/>
      <c r="BT93" s="49"/>
      <c r="BU93" s="49"/>
      <c r="BV93" s="49"/>
      <c r="BW93" s="49"/>
      <c r="BX93" s="49"/>
      <c r="BY93" s="49"/>
      <c r="BZ93" s="49"/>
      <c r="CA93" s="49"/>
      <c r="CB93" s="49"/>
      <c r="CC93" s="49"/>
      <c r="CD93" s="49"/>
      <c r="CE93" s="49"/>
      <c r="CF93" s="49"/>
      <c r="CG93" s="49"/>
      <c r="CH93" s="49"/>
    </row>
    <row r="94" spans="53:86" s="681" customFormat="1">
      <c r="BA94" s="176" t="s">
        <v>789</v>
      </c>
      <c r="BB94" s="49"/>
      <c r="BC94" s="49"/>
      <c r="BD94" s="49"/>
      <c r="BE94" s="49"/>
      <c r="BF94" s="49"/>
      <c r="BG94" s="49"/>
      <c r="BH94" s="49"/>
      <c r="BI94" s="49"/>
      <c r="BJ94" s="49"/>
      <c r="BK94" s="49"/>
      <c r="BL94" s="49"/>
      <c r="BM94" s="174" t="s">
        <v>560</v>
      </c>
      <c r="BN94" s="49"/>
      <c r="BO94" s="49"/>
      <c r="BP94" s="49"/>
      <c r="BQ94" s="49"/>
      <c r="BR94" s="49"/>
      <c r="BS94" s="49"/>
      <c r="BT94" s="49"/>
      <c r="BU94" s="49"/>
      <c r="BV94" s="49"/>
      <c r="BW94" s="49"/>
      <c r="BX94" s="49"/>
      <c r="BY94" s="49"/>
      <c r="BZ94" s="49"/>
      <c r="CA94" s="49"/>
      <c r="CB94" s="49"/>
      <c r="CC94" s="49"/>
      <c r="CD94" s="49"/>
      <c r="CE94" s="49"/>
      <c r="CF94" s="49"/>
      <c r="CG94" s="49"/>
      <c r="CH94" s="49"/>
    </row>
    <row r="95" spans="53:86" s="681" customFormat="1">
      <c r="BA95" s="176" t="s">
        <v>790</v>
      </c>
      <c r="BB95" s="49"/>
      <c r="BC95" s="49"/>
      <c r="BD95" s="49"/>
      <c r="BE95" s="49"/>
      <c r="BF95" s="49"/>
      <c r="BG95" s="49"/>
      <c r="BH95" s="49"/>
      <c r="BI95" s="49"/>
      <c r="BJ95" s="49"/>
      <c r="BK95" s="49"/>
      <c r="BL95" s="49"/>
      <c r="BM95" s="173" t="s">
        <v>561</v>
      </c>
      <c r="BN95" s="49"/>
      <c r="BO95" s="49"/>
      <c r="BP95" s="49"/>
      <c r="BQ95" s="49"/>
      <c r="BR95" s="49"/>
      <c r="BS95" s="49"/>
      <c r="BT95" s="49"/>
      <c r="BU95" s="49"/>
      <c r="BV95" s="49"/>
      <c r="BW95" s="49"/>
      <c r="BX95" s="49"/>
      <c r="BY95" s="49"/>
      <c r="BZ95" s="49"/>
      <c r="CA95" s="49"/>
      <c r="CB95" s="49"/>
      <c r="CC95" s="49"/>
      <c r="CD95" s="49"/>
      <c r="CE95" s="49"/>
      <c r="CF95" s="49"/>
      <c r="CG95" s="49"/>
      <c r="CH95" s="49"/>
    </row>
    <row r="96" spans="53:86" s="681" customFormat="1">
      <c r="BA96" s="176" t="s">
        <v>791</v>
      </c>
      <c r="BB96" s="49"/>
      <c r="BC96" s="49"/>
      <c r="BD96" s="49"/>
      <c r="BE96" s="49"/>
      <c r="BF96" s="49"/>
      <c r="BG96" s="49"/>
      <c r="BH96" s="49"/>
      <c r="BI96" s="49"/>
      <c r="BJ96" s="49"/>
      <c r="BK96" s="49"/>
      <c r="BL96" s="49"/>
      <c r="BM96" s="174" t="s">
        <v>562</v>
      </c>
      <c r="BN96" s="49"/>
      <c r="BO96" s="49"/>
      <c r="BP96" s="49"/>
      <c r="BQ96" s="49"/>
      <c r="BR96" s="49"/>
      <c r="BS96" s="49"/>
      <c r="BT96" s="49"/>
      <c r="BU96" s="49"/>
      <c r="BV96" s="49"/>
      <c r="BW96" s="49"/>
      <c r="BX96" s="49"/>
      <c r="BY96" s="49"/>
      <c r="BZ96" s="49"/>
      <c r="CA96" s="49"/>
      <c r="CB96" s="49"/>
      <c r="CC96" s="49"/>
      <c r="CD96" s="49"/>
      <c r="CE96" s="49"/>
      <c r="CF96" s="49"/>
      <c r="CG96" s="49"/>
      <c r="CH96" s="49"/>
    </row>
    <row r="97" spans="53:86" s="681" customFormat="1">
      <c r="BA97" s="176" t="s">
        <v>792</v>
      </c>
      <c r="BB97" s="49"/>
      <c r="BC97" s="49"/>
      <c r="BD97" s="49"/>
      <c r="BE97" s="49"/>
      <c r="BF97" s="49"/>
      <c r="BG97" s="49"/>
      <c r="BH97" s="49"/>
      <c r="BI97" s="49"/>
      <c r="BJ97" s="49"/>
      <c r="BK97" s="49"/>
      <c r="BL97" s="49"/>
      <c r="BM97" s="174" t="s">
        <v>563</v>
      </c>
      <c r="BN97" s="49"/>
      <c r="BO97" s="49"/>
      <c r="BP97" s="49"/>
      <c r="BQ97" s="49"/>
      <c r="BR97" s="49"/>
      <c r="BS97" s="49"/>
      <c r="BT97" s="49"/>
      <c r="BU97" s="49"/>
      <c r="BV97" s="49"/>
      <c r="BW97" s="49"/>
      <c r="BX97" s="49"/>
      <c r="BY97" s="49"/>
      <c r="BZ97" s="49"/>
      <c r="CA97" s="49"/>
      <c r="CB97" s="49"/>
      <c r="CC97" s="49"/>
      <c r="CD97" s="49"/>
      <c r="CE97" s="49"/>
      <c r="CF97" s="49"/>
      <c r="CG97" s="49"/>
      <c r="CH97" s="49"/>
    </row>
    <row r="98" spans="53:86" s="681" customFormat="1">
      <c r="BA98" s="176" t="s">
        <v>793</v>
      </c>
      <c r="BB98" s="49"/>
      <c r="BC98" s="49"/>
      <c r="BD98" s="49"/>
      <c r="BE98" s="49"/>
      <c r="BF98" s="49"/>
      <c r="BG98" s="49"/>
      <c r="BH98" s="49"/>
      <c r="BI98" s="49"/>
      <c r="BJ98" s="49"/>
      <c r="BK98" s="49"/>
      <c r="BL98" s="49"/>
      <c r="BM98" s="174" t="s">
        <v>564</v>
      </c>
      <c r="BN98" s="49"/>
      <c r="BO98" s="49"/>
      <c r="BP98" s="49"/>
      <c r="BQ98" s="49"/>
      <c r="BR98" s="49"/>
      <c r="BS98" s="49"/>
      <c r="BT98" s="49"/>
      <c r="BU98" s="49"/>
      <c r="BV98" s="49"/>
      <c r="BW98" s="49"/>
      <c r="BX98" s="49"/>
      <c r="BY98" s="49"/>
      <c r="BZ98" s="49"/>
      <c r="CA98" s="49"/>
      <c r="CB98" s="49"/>
      <c r="CC98" s="49"/>
      <c r="CD98" s="49"/>
      <c r="CE98" s="49"/>
      <c r="CF98" s="49"/>
      <c r="CG98" s="49"/>
      <c r="CH98" s="49"/>
    </row>
    <row r="99" spans="53:86" s="681" customFormat="1">
      <c r="BA99" s="176" t="s">
        <v>794</v>
      </c>
      <c r="BB99" s="49"/>
      <c r="BC99" s="49"/>
      <c r="BD99" s="49"/>
      <c r="BE99" s="49"/>
      <c r="BF99" s="49"/>
      <c r="BG99" s="49"/>
      <c r="BH99" s="49"/>
      <c r="BI99" s="49"/>
      <c r="BJ99" s="49"/>
      <c r="BK99" s="49"/>
      <c r="BL99" s="49"/>
      <c r="BM99" s="174" t="s">
        <v>565</v>
      </c>
      <c r="BN99" s="49"/>
      <c r="BO99" s="49"/>
      <c r="BP99" s="49"/>
      <c r="BQ99" s="49"/>
      <c r="BR99" s="49"/>
      <c r="BS99" s="49"/>
      <c r="BT99" s="49"/>
      <c r="BU99" s="49"/>
      <c r="BV99" s="49"/>
      <c r="BW99" s="49"/>
      <c r="BX99" s="49"/>
      <c r="BY99" s="49"/>
      <c r="BZ99" s="49"/>
      <c r="CA99" s="49"/>
      <c r="CB99" s="49"/>
      <c r="CC99" s="49"/>
      <c r="CD99" s="49"/>
      <c r="CE99" s="49"/>
      <c r="CF99" s="49"/>
      <c r="CG99" s="49"/>
      <c r="CH99" s="49"/>
    </row>
    <row r="100" spans="53:86" s="681" customFormat="1">
      <c r="BA100" s="176" t="s">
        <v>795</v>
      </c>
      <c r="BB100" s="49"/>
      <c r="BC100" s="49"/>
      <c r="BD100" s="49"/>
      <c r="BE100" s="49"/>
      <c r="BF100" s="49"/>
      <c r="BG100" s="49"/>
      <c r="BH100" s="49"/>
      <c r="BI100" s="49"/>
      <c r="BJ100" s="49"/>
      <c r="BK100" s="49"/>
      <c r="BL100" s="49"/>
      <c r="BM100" s="174" t="s">
        <v>566</v>
      </c>
      <c r="BN100" s="49"/>
      <c r="BO100" s="49"/>
      <c r="BP100" s="49"/>
      <c r="BQ100" s="49"/>
      <c r="BR100" s="49"/>
      <c r="BS100" s="49"/>
      <c r="BT100" s="49"/>
      <c r="BU100" s="49"/>
      <c r="BV100" s="49"/>
      <c r="BW100" s="49"/>
      <c r="BX100" s="49"/>
      <c r="BY100" s="49"/>
      <c r="BZ100" s="49"/>
      <c r="CA100" s="49"/>
      <c r="CB100" s="49"/>
      <c r="CC100" s="49"/>
      <c r="CD100" s="49"/>
      <c r="CE100" s="49"/>
      <c r="CF100" s="49"/>
      <c r="CG100" s="49"/>
      <c r="CH100" s="49"/>
    </row>
    <row r="101" spans="53:86" s="681" customFormat="1">
      <c r="BA101" s="176" t="s">
        <v>796</v>
      </c>
      <c r="BB101" s="49"/>
      <c r="BC101" s="49"/>
      <c r="BD101" s="49"/>
      <c r="BE101" s="49"/>
      <c r="BF101" s="49"/>
      <c r="BG101" s="49"/>
      <c r="BH101" s="49"/>
      <c r="BI101" s="49"/>
      <c r="BJ101" s="49"/>
      <c r="BK101" s="49"/>
      <c r="BL101" s="49"/>
      <c r="BM101" s="174" t="s">
        <v>665</v>
      </c>
      <c r="BN101" s="49"/>
      <c r="BO101" s="49"/>
      <c r="BP101" s="49"/>
      <c r="BQ101" s="49"/>
      <c r="BR101" s="49"/>
      <c r="BS101" s="49"/>
      <c r="BT101" s="49"/>
      <c r="BU101" s="49"/>
      <c r="BV101" s="49"/>
      <c r="BW101" s="49"/>
      <c r="BX101" s="49"/>
      <c r="BY101" s="49"/>
      <c r="BZ101" s="49"/>
      <c r="CA101" s="49"/>
      <c r="CB101" s="49"/>
      <c r="CC101" s="49"/>
      <c r="CD101" s="49"/>
      <c r="CE101" s="49"/>
      <c r="CF101" s="49"/>
      <c r="CG101" s="49"/>
      <c r="CH101" s="49"/>
    </row>
    <row r="102" spans="53:86" s="681" customFormat="1">
      <c r="BA102" s="176" t="s">
        <v>797</v>
      </c>
      <c r="BB102" s="49"/>
      <c r="BC102" s="49"/>
      <c r="BD102" s="49"/>
      <c r="BE102" s="49"/>
      <c r="BF102" s="49"/>
      <c r="BG102" s="49"/>
      <c r="BH102" s="49"/>
      <c r="BI102" s="49"/>
      <c r="BJ102" s="49"/>
      <c r="BK102" s="49"/>
      <c r="BL102" s="49"/>
      <c r="BM102" s="174" t="s">
        <v>567</v>
      </c>
      <c r="BN102" s="49"/>
      <c r="BO102" s="49"/>
      <c r="BP102" s="49"/>
      <c r="BQ102" s="49"/>
      <c r="BR102" s="49"/>
      <c r="BS102" s="49"/>
      <c r="BT102" s="49"/>
      <c r="BU102" s="49"/>
      <c r="BV102" s="49"/>
      <c r="BW102" s="49"/>
      <c r="BX102" s="49"/>
      <c r="BY102" s="49"/>
      <c r="BZ102" s="49"/>
      <c r="CA102" s="49"/>
      <c r="CB102" s="49"/>
      <c r="CC102" s="49"/>
      <c r="CD102" s="49"/>
      <c r="CE102" s="49"/>
      <c r="CF102" s="49"/>
      <c r="CG102" s="49"/>
      <c r="CH102" s="49"/>
    </row>
    <row r="103" spans="53:86" s="681" customFormat="1" ht="15">
      <c r="BA103" s="196" t="s">
        <v>798</v>
      </c>
      <c r="BB103" s="49"/>
      <c r="BC103" s="49"/>
      <c r="BD103" s="49"/>
      <c r="BE103" s="49"/>
      <c r="BF103" s="49"/>
      <c r="BG103" s="49"/>
      <c r="BH103" s="49"/>
      <c r="BI103" s="49"/>
      <c r="BJ103" s="49"/>
      <c r="BK103" s="49"/>
      <c r="BL103" s="49"/>
      <c r="BM103" s="174" t="s">
        <v>96</v>
      </c>
      <c r="BN103" s="49"/>
      <c r="BO103" s="49"/>
      <c r="BP103" s="49"/>
      <c r="BQ103" s="49"/>
      <c r="BR103" s="49"/>
      <c r="BS103" s="49"/>
      <c r="BT103" s="49"/>
      <c r="BU103" s="49"/>
      <c r="BV103" s="49"/>
      <c r="BW103" s="49"/>
      <c r="BX103" s="49"/>
      <c r="BY103" s="49"/>
      <c r="BZ103" s="49"/>
      <c r="CA103" s="49"/>
      <c r="CB103" s="49"/>
      <c r="CC103" s="49"/>
      <c r="CD103" s="49"/>
      <c r="CE103" s="49"/>
      <c r="CF103" s="49"/>
      <c r="CG103" s="49"/>
      <c r="CH103" s="49"/>
    </row>
    <row r="104" spans="53:86" s="681" customFormat="1">
      <c r="BA104" s="176" t="s">
        <v>822</v>
      </c>
      <c r="BB104" s="49"/>
      <c r="BC104" s="49"/>
      <c r="BD104" s="49"/>
      <c r="BE104" s="49"/>
      <c r="BF104" s="49"/>
      <c r="BG104" s="49"/>
      <c r="BH104" s="49"/>
      <c r="BI104" s="49"/>
      <c r="BJ104" s="49"/>
      <c r="BK104" s="49"/>
      <c r="BL104" s="49"/>
      <c r="BM104" s="174" t="s">
        <v>568</v>
      </c>
      <c r="BN104" s="49"/>
      <c r="BO104" s="49"/>
      <c r="BP104" s="49"/>
      <c r="BQ104" s="49"/>
      <c r="BR104" s="49"/>
      <c r="BS104" s="49"/>
      <c r="BT104" s="49"/>
      <c r="BU104" s="49"/>
      <c r="BV104" s="49"/>
      <c r="BW104" s="49"/>
      <c r="BX104" s="49"/>
      <c r="BY104" s="49"/>
      <c r="BZ104" s="49"/>
      <c r="CA104" s="49"/>
      <c r="CB104" s="49"/>
      <c r="CC104" s="49"/>
      <c r="CD104" s="49"/>
      <c r="CE104" s="49"/>
      <c r="CF104" s="49"/>
      <c r="CG104" s="49"/>
      <c r="CH104" s="49"/>
    </row>
    <row r="105" spans="53:86" s="681" customFormat="1">
      <c r="BA105" s="176" t="s">
        <v>823</v>
      </c>
      <c r="BB105" s="49"/>
      <c r="BC105" s="49"/>
      <c r="BD105" s="49"/>
      <c r="BE105" s="49"/>
      <c r="BF105" s="49"/>
      <c r="BG105" s="49"/>
      <c r="BH105" s="49"/>
      <c r="BI105" s="49"/>
      <c r="BJ105" s="49"/>
      <c r="BK105" s="49"/>
      <c r="BL105" s="49"/>
      <c r="BM105" s="174" t="s">
        <v>569</v>
      </c>
      <c r="BN105" s="49"/>
      <c r="BO105" s="49"/>
      <c r="BP105" s="49"/>
      <c r="BQ105" s="49"/>
      <c r="BR105" s="49"/>
      <c r="BS105" s="49"/>
      <c r="BT105" s="49"/>
      <c r="BU105" s="49"/>
      <c r="BV105" s="49"/>
      <c r="BW105" s="49"/>
      <c r="BX105" s="49"/>
      <c r="BY105" s="49"/>
      <c r="BZ105" s="49"/>
      <c r="CA105" s="49"/>
      <c r="CB105" s="49"/>
      <c r="CC105" s="49"/>
      <c r="CD105" s="49"/>
      <c r="CE105" s="49"/>
      <c r="CF105" s="49"/>
      <c r="CG105" s="49"/>
      <c r="CH105" s="49"/>
    </row>
    <row r="106" spans="53:86" s="681" customFormat="1">
      <c r="BA106" s="176" t="s">
        <v>824</v>
      </c>
      <c r="BB106" s="49"/>
      <c r="BC106" s="49"/>
      <c r="BD106" s="49"/>
      <c r="BE106" s="49"/>
      <c r="BF106" s="49"/>
      <c r="BG106" s="49"/>
      <c r="BH106" s="49"/>
      <c r="BI106" s="49"/>
      <c r="BJ106" s="49"/>
      <c r="BK106" s="49"/>
      <c r="BL106" s="49"/>
      <c r="BM106" s="174" t="s">
        <v>570</v>
      </c>
      <c r="BN106" s="49"/>
      <c r="BO106" s="49"/>
      <c r="BP106" s="49"/>
      <c r="BQ106" s="49"/>
      <c r="BR106" s="49"/>
      <c r="BS106" s="49"/>
      <c r="BT106" s="49"/>
      <c r="BU106" s="49"/>
      <c r="BV106" s="49"/>
      <c r="BW106" s="49"/>
      <c r="BX106" s="49"/>
      <c r="BY106" s="49"/>
      <c r="BZ106" s="49"/>
      <c r="CA106" s="49"/>
      <c r="CB106" s="49"/>
      <c r="CC106" s="49"/>
      <c r="CD106" s="49"/>
      <c r="CE106" s="49"/>
      <c r="CF106" s="49"/>
      <c r="CG106" s="49"/>
      <c r="CH106" s="49"/>
    </row>
    <row r="107" spans="53:86" s="681" customFormat="1" ht="15">
      <c r="BA107" s="196" t="s">
        <v>799</v>
      </c>
      <c r="BB107" s="49"/>
      <c r="BC107" s="49"/>
      <c r="BD107" s="49"/>
      <c r="BE107" s="49"/>
      <c r="BF107" s="49"/>
      <c r="BG107" s="49"/>
      <c r="BH107" s="49"/>
      <c r="BI107" s="49"/>
      <c r="BJ107" s="49"/>
      <c r="BK107" s="49"/>
      <c r="BL107" s="49"/>
      <c r="BM107" s="174" t="s">
        <v>571</v>
      </c>
      <c r="BN107" s="49"/>
      <c r="BO107" s="49"/>
      <c r="BP107" s="49"/>
      <c r="BQ107" s="49"/>
      <c r="BR107" s="49"/>
      <c r="BS107" s="49"/>
      <c r="BT107" s="49"/>
      <c r="BU107" s="49"/>
      <c r="BV107" s="49"/>
      <c r="BW107" s="49"/>
      <c r="BX107" s="49"/>
      <c r="BY107" s="49"/>
      <c r="BZ107" s="49"/>
      <c r="CA107" s="49"/>
      <c r="CB107" s="49"/>
      <c r="CC107" s="49"/>
      <c r="CD107" s="49"/>
      <c r="CE107" s="49"/>
      <c r="CF107" s="49"/>
      <c r="CG107" s="49"/>
      <c r="CH107" s="49"/>
    </row>
    <row r="108" spans="53:86" s="681" customFormat="1">
      <c r="BA108" s="176" t="s">
        <v>800</v>
      </c>
      <c r="BB108" s="49"/>
      <c r="BC108" s="49"/>
      <c r="BD108" s="49"/>
      <c r="BE108" s="49"/>
      <c r="BF108" s="49"/>
      <c r="BG108" s="49"/>
      <c r="BH108" s="49"/>
      <c r="BI108" s="49"/>
      <c r="BJ108" s="49"/>
      <c r="BK108" s="49"/>
      <c r="BL108" s="49"/>
      <c r="BM108" s="174" t="s">
        <v>572</v>
      </c>
      <c r="BN108" s="49"/>
      <c r="BO108" s="49"/>
      <c r="BP108" s="49"/>
      <c r="BQ108" s="49"/>
      <c r="BR108" s="49"/>
      <c r="BS108" s="49"/>
      <c r="BT108" s="49"/>
      <c r="BU108" s="49"/>
      <c r="BV108" s="49"/>
      <c r="BW108" s="49"/>
      <c r="BX108" s="49"/>
      <c r="BY108" s="49"/>
      <c r="BZ108" s="49"/>
      <c r="CA108" s="49"/>
      <c r="CB108" s="49"/>
      <c r="CC108" s="49"/>
      <c r="CD108" s="49"/>
      <c r="CE108" s="49"/>
      <c r="CF108" s="49"/>
      <c r="CG108" s="49"/>
      <c r="CH108" s="49"/>
    </row>
    <row r="109" spans="53:86" s="681" customFormat="1" ht="15">
      <c r="BA109" s="196" t="s">
        <v>801</v>
      </c>
      <c r="BB109" s="49"/>
      <c r="BC109" s="49"/>
      <c r="BD109" s="49"/>
      <c r="BE109" s="49"/>
      <c r="BF109" s="49"/>
      <c r="BG109" s="49"/>
      <c r="BH109" s="49"/>
      <c r="BI109" s="49"/>
      <c r="BJ109" s="49"/>
      <c r="BK109" s="49"/>
      <c r="BL109" s="49"/>
      <c r="BM109" s="174" t="s">
        <v>573</v>
      </c>
      <c r="BN109" s="49"/>
      <c r="BO109" s="49"/>
      <c r="BP109" s="49"/>
      <c r="BQ109" s="49"/>
      <c r="BR109" s="49"/>
      <c r="BS109" s="49"/>
      <c r="BT109" s="49"/>
      <c r="BU109" s="49"/>
      <c r="BV109" s="49"/>
      <c r="BW109" s="49"/>
      <c r="BX109" s="49"/>
      <c r="BY109" s="49"/>
      <c r="BZ109" s="49"/>
      <c r="CA109" s="49"/>
      <c r="CB109" s="49"/>
      <c r="CC109" s="49"/>
      <c r="CD109" s="49"/>
      <c r="CE109" s="49"/>
      <c r="CF109" s="49"/>
      <c r="CG109" s="49"/>
      <c r="CH109" s="49"/>
    </row>
    <row r="110" spans="53:86" s="681" customFormat="1">
      <c r="BA110" s="176" t="s">
        <v>802</v>
      </c>
      <c r="BB110" s="49"/>
      <c r="BC110" s="49"/>
      <c r="BD110" s="49"/>
      <c r="BE110" s="49"/>
      <c r="BF110" s="49"/>
      <c r="BG110" s="49"/>
      <c r="BH110" s="49"/>
      <c r="BI110" s="49"/>
      <c r="BJ110" s="49"/>
      <c r="BK110" s="49"/>
      <c r="BL110" s="49"/>
      <c r="BM110" s="174" t="s">
        <v>666</v>
      </c>
      <c r="BN110" s="49"/>
      <c r="BO110" s="49"/>
      <c r="BP110" s="49"/>
      <c r="BQ110" s="49"/>
      <c r="BR110" s="49"/>
      <c r="BS110" s="49"/>
      <c r="BT110" s="49"/>
      <c r="BU110" s="49"/>
      <c r="BV110" s="49"/>
      <c r="BW110" s="49"/>
      <c r="BX110" s="49"/>
      <c r="BY110" s="49"/>
      <c r="BZ110" s="49"/>
      <c r="CA110" s="49"/>
      <c r="CB110" s="49"/>
      <c r="CC110" s="49"/>
      <c r="CD110" s="49"/>
      <c r="CE110" s="49"/>
      <c r="CF110" s="49"/>
      <c r="CG110" s="49"/>
      <c r="CH110" s="49"/>
    </row>
    <row r="111" spans="53:86" s="681" customFormat="1">
      <c r="BA111" s="176" t="s">
        <v>803</v>
      </c>
      <c r="BB111" s="49"/>
      <c r="BC111" s="49"/>
      <c r="BD111" s="49"/>
      <c r="BE111" s="49"/>
      <c r="BF111" s="49"/>
      <c r="BG111" s="49"/>
      <c r="BH111" s="49"/>
      <c r="BI111" s="49"/>
      <c r="BJ111" s="49"/>
      <c r="BK111" s="49"/>
      <c r="BL111" s="49"/>
      <c r="BM111" s="174" t="s">
        <v>82</v>
      </c>
      <c r="BN111" s="49"/>
      <c r="BO111" s="49"/>
      <c r="BP111" s="49"/>
      <c r="BQ111" s="49"/>
      <c r="BR111" s="49"/>
      <c r="BS111" s="49"/>
      <c r="BT111" s="49"/>
      <c r="BU111" s="49"/>
      <c r="BV111" s="49"/>
      <c r="BW111" s="49"/>
      <c r="BX111" s="49"/>
      <c r="BY111" s="49"/>
      <c r="BZ111" s="49"/>
      <c r="CA111" s="49"/>
      <c r="CB111" s="49"/>
      <c r="CC111" s="49"/>
      <c r="CD111" s="49"/>
      <c r="CE111" s="49"/>
      <c r="CF111" s="49"/>
      <c r="CG111" s="49"/>
      <c r="CH111" s="49"/>
    </row>
    <row r="112" spans="53:86" s="681" customFormat="1">
      <c r="BA112" s="176" t="s">
        <v>804</v>
      </c>
      <c r="BB112" s="49"/>
      <c r="BC112" s="49"/>
      <c r="BD112" s="49"/>
      <c r="BE112" s="49"/>
      <c r="BF112" s="49"/>
      <c r="BG112" s="49"/>
      <c r="BH112" s="49"/>
      <c r="BI112" s="49"/>
      <c r="BJ112" s="49"/>
      <c r="BK112" s="49"/>
      <c r="BL112" s="49"/>
      <c r="BM112" s="174" t="s">
        <v>574</v>
      </c>
      <c r="BN112" s="49"/>
      <c r="BO112" s="49"/>
      <c r="BP112" s="49"/>
      <c r="BQ112" s="49"/>
      <c r="BR112" s="49"/>
      <c r="BS112" s="49"/>
      <c r="BT112" s="49"/>
      <c r="BU112" s="49"/>
      <c r="BV112" s="49"/>
      <c r="BW112" s="49"/>
      <c r="BX112" s="49"/>
      <c r="BY112" s="49"/>
      <c r="BZ112" s="49"/>
      <c r="CA112" s="49"/>
      <c r="CB112" s="49"/>
      <c r="CC112" s="49"/>
      <c r="CD112" s="49"/>
      <c r="CE112" s="49"/>
      <c r="CF112" s="49"/>
      <c r="CG112" s="49"/>
      <c r="CH112" s="49"/>
    </row>
    <row r="113" spans="53:86" s="681" customFormat="1">
      <c r="BA113" s="176" t="s">
        <v>805</v>
      </c>
      <c r="BB113" s="49"/>
      <c r="BC113" s="49"/>
      <c r="BD113" s="49"/>
      <c r="BE113" s="49"/>
      <c r="BF113" s="49"/>
      <c r="BG113" s="49"/>
      <c r="BH113" s="49"/>
      <c r="BI113" s="49"/>
      <c r="BJ113" s="49"/>
      <c r="BK113" s="49"/>
      <c r="BL113" s="49"/>
      <c r="BM113" s="174" t="s">
        <v>575</v>
      </c>
      <c r="BN113" s="49"/>
      <c r="BO113" s="49"/>
      <c r="BP113" s="49"/>
      <c r="BQ113" s="49"/>
      <c r="BR113" s="49"/>
      <c r="BS113" s="49"/>
      <c r="BT113" s="49"/>
      <c r="BU113" s="49"/>
      <c r="BV113" s="49"/>
      <c r="BW113" s="49"/>
      <c r="BX113" s="49"/>
      <c r="BY113" s="49"/>
      <c r="BZ113" s="49"/>
      <c r="CA113" s="49"/>
      <c r="CB113" s="49"/>
      <c r="CC113" s="49"/>
      <c r="CD113" s="49"/>
      <c r="CE113" s="49"/>
      <c r="CF113" s="49"/>
      <c r="CG113" s="49"/>
      <c r="CH113" s="49"/>
    </row>
    <row r="114" spans="53:86" s="681" customFormat="1" ht="15">
      <c r="BA114" s="196" t="s">
        <v>806</v>
      </c>
      <c r="BB114" s="49"/>
      <c r="BC114" s="49"/>
      <c r="BD114" s="49"/>
      <c r="BE114" s="49"/>
      <c r="BF114" s="49"/>
      <c r="BG114" s="49"/>
      <c r="BH114" s="49"/>
      <c r="BI114" s="49"/>
      <c r="BJ114" s="49"/>
      <c r="BK114" s="49"/>
      <c r="BL114" s="49"/>
      <c r="BM114" s="174" t="s">
        <v>576</v>
      </c>
      <c r="BN114" s="49"/>
      <c r="BO114" s="49"/>
      <c r="BP114" s="49"/>
      <c r="BQ114" s="49"/>
      <c r="BR114" s="49"/>
      <c r="BS114" s="49"/>
      <c r="BT114" s="49"/>
      <c r="BU114" s="49"/>
      <c r="BV114" s="49"/>
      <c r="BW114" s="49"/>
      <c r="BX114" s="49"/>
      <c r="BY114" s="49"/>
      <c r="BZ114" s="49"/>
      <c r="CA114" s="49"/>
      <c r="CB114" s="49"/>
      <c r="CC114" s="49"/>
      <c r="CD114" s="49"/>
      <c r="CE114" s="49"/>
      <c r="CF114" s="49"/>
      <c r="CG114" s="49"/>
      <c r="CH114" s="49"/>
    </row>
    <row r="115" spans="53:86" s="681" customFormat="1">
      <c r="BA115" s="176" t="s">
        <v>807</v>
      </c>
      <c r="BB115" s="49"/>
      <c r="BC115" s="49"/>
      <c r="BD115" s="49"/>
      <c r="BE115" s="49"/>
      <c r="BF115" s="49"/>
      <c r="BG115" s="49"/>
      <c r="BH115" s="49"/>
      <c r="BI115" s="49"/>
      <c r="BJ115" s="49"/>
      <c r="BK115" s="49"/>
      <c r="BL115" s="49"/>
      <c r="BM115" s="174" t="s">
        <v>577</v>
      </c>
      <c r="BN115" s="49"/>
      <c r="BO115" s="49"/>
      <c r="BP115" s="49"/>
      <c r="BQ115" s="49"/>
      <c r="BR115" s="49"/>
      <c r="BS115" s="49"/>
      <c r="BT115" s="49"/>
      <c r="BU115" s="49"/>
      <c r="BV115" s="49"/>
      <c r="BW115" s="49"/>
      <c r="BX115" s="49"/>
      <c r="BY115" s="49"/>
      <c r="BZ115" s="49"/>
      <c r="CA115" s="49"/>
      <c r="CB115" s="49"/>
      <c r="CC115" s="49"/>
      <c r="CD115" s="49"/>
      <c r="CE115" s="49"/>
      <c r="CF115" s="49"/>
      <c r="CG115" s="49"/>
      <c r="CH115" s="49"/>
    </row>
    <row r="116" spans="53:86" s="681" customFormat="1">
      <c r="BA116" s="176" t="s">
        <v>808</v>
      </c>
      <c r="BB116" s="49"/>
      <c r="BC116" s="49"/>
      <c r="BD116" s="49"/>
      <c r="BE116" s="49"/>
      <c r="BF116" s="49"/>
      <c r="BG116" s="49"/>
      <c r="BH116" s="49"/>
      <c r="BI116" s="49"/>
      <c r="BJ116" s="49"/>
      <c r="BK116" s="49"/>
      <c r="BL116" s="49"/>
      <c r="BM116" s="174" t="s">
        <v>578</v>
      </c>
      <c r="BN116" s="49"/>
      <c r="BO116" s="49"/>
      <c r="BP116" s="49"/>
      <c r="BQ116" s="49"/>
      <c r="BR116" s="49"/>
      <c r="BS116" s="49"/>
      <c r="BT116" s="49"/>
      <c r="BU116" s="49"/>
      <c r="BV116" s="49"/>
      <c r="BW116" s="49"/>
      <c r="BX116" s="49"/>
      <c r="BY116" s="49"/>
      <c r="BZ116" s="49"/>
      <c r="CA116" s="49"/>
      <c r="CB116" s="49"/>
      <c r="CC116" s="49"/>
      <c r="CD116" s="49"/>
      <c r="CE116" s="49"/>
      <c r="CF116" s="49"/>
      <c r="CG116" s="49"/>
      <c r="CH116" s="49"/>
    </row>
    <row r="117" spans="53:86" s="681" customFormat="1">
      <c r="BA117" s="176" t="s">
        <v>809</v>
      </c>
      <c r="BB117" s="49"/>
      <c r="BC117" s="49"/>
      <c r="BD117" s="49"/>
      <c r="BE117" s="49"/>
      <c r="BF117" s="49"/>
      <c r="BG117" s="49"/>
      <c r="BH117" s="49"/>
      <c r="BI117" s="49"/>
      <c r="BJ117" s="49"/>
      <c r="BK117" s="49"/>
      <c r="BL117" s="49"/>
      <c r="BM117" s="174" t="s">
        <v>579</v>
      </c>
      <c r="BN117" s="49"/>
      <c r="BO117" s="49"/>
      <c r="BP117" s="49"/>
      <c r="BQ117" s="49"/>
      <c r="BR117" s="49"/>
      <c r="BS117" s="49"/>
      <c r="BT117" s="49"/>
      <c r="BU117" s="49"/>
      <c r="BV117" s="49"/>
      <c r="BW117" s="49"/>
      <c r="BX117" s="49"/>
      <c r="BY117" s="49"/>
      <c r="BZ117" s="49"/>
      <c r="CA117" s="49"/>
      <c r="CB117" s="49"/>
      <c r="CC117" s="49"/>
      <c r="CD117" s="49"/>
      <c r="CE117" s="49"/>
      <c r="CF117" s="49"/>
      <c r="CG117" s="49"/>
      <c r="CH117" s="49"/>
    </row>
    <row r="118" spans="53:86" s="681" customFormat="1">
      <c r="BA118" s="176" t="s">
        <v>810</v>
      </c>
      <c r="BB118" s="49"/>
      <c r="BC118" s="49"/>
      <c r="BD118" s="49"/>
      <c r="BE118" s="49"/>
      <c r="BF118" s="49"/>
      <c r="BG118" s="49"/>
      <c r="BH118" s="49"/>
      <c r="BI118" s="49"/>
      <c r="BJ118" s="49"/>
      <c r="BK118" s="49"/>
      <c r="BL118" s="49"/>
      <c r="BM118" s="174" t="s">
        <v>580</v>
      </c>
      <c r="BN118" s="49"/>
      <c r="BO118" s="49"/>
      <c r="BP118" s="49"/>
      <c r="BQ118" s="49"/>
      <c r="BR118" s="49"/>
      <c r="BS118" s="49"/>
      <c r="BT118" s="49"/>
      <c r="BU118" s="49"/>
      <c r="BV118" s="49"/>
      <c r="BW118" s="49"/>
      <c r="BX118" s="49"/>
      <c r="BY118" s="49"/>
      <c r="BZ118" s="49"/>
      <c r="CA118" s="49"/>
      <c r="CB118" s="49"/>
      <c r="CC118" s="49"/>
      <c r="CD118" s="49"/>
      <c r="CE118" s="49"/>
      <c r="CF118" s="49"/>
      <c r="CG118" s="49"/>
      <c r="CH118" s="49"/>
    </row>
    <row r="119" spans="53:86" s="681" customFormat="1">
      <c r="BA119" s="176" t="s">
        <v>811</v>
      </c>
      <c r="BB119" s="49"/>
      <c r="BC119" s="49"/>
      <c r="BD119" s="49"/>
      <c r="BE119" s="49"/>
      <c r="BF119" s="49"/>
      <c r="BG119" s="49"/>
      <c r="BH119" s="49"/>
      <c r="BI119" s="49"/>
      <c r="BJ119" s="49"/>
      <c r="BK119" s="49"/>
      <c r="BL119" s="49"/>
      <c r="BM119" s="174" t="s">
        <v>83</v>
      </c>
      <c r="BN119" s="49"/>
      <c r="BO119" s="49"/>
      <c r="BP119" s="49"/>
      <c r="BQ119" s="49"/>
      <c r="BR119" s="49"/>
      <c r="BS119" s="49"/>
      <c r="BT119" s="49"/>
      <c r="BU119" s="49"/>
      <c r="BV119" s="49"/>
      <c r="BW119" s="49"/>
      <c r="BX119" s="49"/>
      <c r="BY119" s="49"/>
      <c r="BZ119" s="49"/>
      <c r="CA119" s="49"/>
      <c r="CB119" s="49"/>
      <c r="CC119" s="49"/>
      <c r="CD119" s="49"/>
      <c r="CE119" s="49"/>
      <c r="CF119" s="49"/>
      <c r="CG119" s="49"/>
      <c r="CH119" s="49"/>
    </row>
    <row r="120" spans="53:86" s="681" customFormat="1">
      <c r="BA120" s="176" t="s">
        <v>812</v>
      </c>
      <c r="BB120" s="49"/>
      <c r="BC120" s="49"/>
      <c r="BD120" s="49"/>
      <c r="BE120" s="49"/>
      <c r="BF120" s="49"/>
      <c r="BG120" s="49"/>
      <c r="BH120" s="49"/>
      <c r="BI120" s="49"/>
      <c r="BJ120" s="49"/>
      <c r="BK120" s="49"/>
      <c r="BL120" s="49"/>
      <c r="BM120" s="174" t="s">
        <v>581</v>
      </c>
      <c r="BN120" s="49"/>
      <c r="BO120" s="49"/>
      <c r="BP120" s="49"/>
      <c r="BQ120" s="49"/>
      <c r="BR120" s="49"/>
      <c r="BS120" s="49"/>
      <c r="BT120" s="49"/>
      <c r="BU120" s="49"/>
      <c r="BV120" s="49"/>
      <c r="BW120" s="49"/>
      <c r="BX120" s="49"/>
      <c r="BY120" s="49"/>
      <c r="BZ120" s="49"/>
      <c r="CA120" s="49"/>
      <c r="CB120" s="49"/>
      <c r="CC120" s="49"/>
      <c r="CD120" s="49"/>
      <c r="CE120" s="49"/>
      <c r="CF120" s="49"/>
      <c r="CG120" s="49"/>
      <c r="CH120" s="49"/>
    </row>
    <row r="121" spans="53:86" s="681" customFormat="1" ht="15">
      <c r="BA121" s="196" t="s">
        <v>813</v>
      </c>
      <c r="BB121" s="49"/>
      <c r="BC121" s="49"/>
      <c r="BD121" s="49"/>
      <c r="BE121" s="49"/>
      <c r="BF121" s="49"/>
      <c r="BG121" s="49"/>
      <c r="BH121" s="49"/>
      <c r="BI121" s="49"/>
      <c r="BJ121" s="49"/>
      <c r="BK121" s="49"/>
      <c r="BL121" s="49"/>
      <c r="BM121" s="174" t="s">
        <v>582</v>
      </c>
      <c r="BN121" s="49"/>
      <c r="BO121" s="49"/>
      <c r="BP121" s="49"/>
      <c r="BQ121" s="49"/>
      <c r="BR121" s="49"/>
      <c r="BS121" s="49"/>
      <c r="BT121" s="49"/>
      <c r="BU121" s="49"/>
      <c r="BV121" s="49"/>
      <c r="BW121" s="49"/>
      <c r="BX121" s="49"/>
      <c r="BY121" s="49"/>
      <c r="BZ121" s="49"/>
      <c r="CA121" s="49"/>
      <c r="CB121" s="49"/>
      <c r="CC121" s="49"/>
      <c r="CD121" s="49"/>
      <c r="CE121" s="49"/>
      <c r="CF121" s="49"/>
      <c r="CG121" s="49"/>
      <c r="CH121" s="49"/>
    </row>
    <row r="122" spans="53:86" s="681" customFormat="1">
      <c r="BA122" s="176" t="s">
        <v>814</v>
      </c>
      <c r="BB122" s="49"/>
      <c r="BC122" s="49"/>
      <c r="BD122" s="49"/>
      <c r="BE122" s="49"/>
      <c r="BF122" s="49"/>
      <c r="BG122" s="49"/>
      <c r="BH122" s="49"/>
      <c r="BI122" s="49"/>
      <c r="BJ122" s="49"/>
      <c r="BK122" s="49"/>
      <c r="BL122" s="49"/>
      <c r="BM122" s="174" t="s">
        <v>583</v>
      </c>
      <c r="BN122" s="49"/>
      <c r="BO122" s="49"/>
      <c r="BP122" s="49"/>
      <c r="BQ122" s="49"/>
      <c r="BR122" s="49"/>
      <c r="BS122" s="49"/>
      <c r="BT122" s="49"/>
      <c r="BU122" s="49"/>
      <c r="BV122" s="49"/>
      <c r="BW122" s="49"/>
      <c r="BX122" s="49"/>
      <c r="BY122" s="49"/>
      <c r="BZ122" s="49"/>
      <c r="CA122" s="49"/>
      <c r="CB122" s="49"/>
      <c r="CC122" s="49"/>
      <c r="CD122" s="49"/>
      <c r="CE122" s="49"/>
      <c r="CF122" s="49"/>
      <c r="CG122" s="49"/>
      <c r="CH122" s="49"/>
    </row>
    <row r="123" spans="53:86" s="681" customFormat="1" ht="15">
      <c r="BA123" s="196" t="s">
        <v>815</v>
      </c>
      <c r="BB123" s="49"/>
      <c r="BC123" s="49"/>
      <c r="BD123" s="49"/>
      <c r="BE123" s="49"/>
      <c r="BF123" s="49"/>
      <c r="BG123" s="49"/>
      <c r="BH123" s="49"/>
      <c r="BI123" s="49"/>
      <c r="BJ123" s="49"/>
      <c r="BK123" s="49"/>
      <c r="BL123" s="49"/>
      <c r="BM123" s="174" t="s">
        <v>584</v>
      </c>
      <c r="BN123" s="49"/>
      <c r="BO123" s="49"/>
      <c r="BP123" s="49"/>
      <c r="BQ123" s="49"/>
      <c r="BR123" s="49"/>
      <c r="BS123" s="49"/>
      <c r="BT123" s="49"/>
      <c r="BU123" s="49"/>
      <c r="BV123" s="49"/>
      <c r="BW123" s="49"/>
      <c r="BX123" s="49"/>
      <c r="BY123" s="49"/>
      <c r="BZ123" s="49"/>
      <c r="CA123" s="49"/>
      <c r="CB123" s="49"/>
      <c r="CC123" s="49"/>
      <c r="CD123" s="49"/>
      <c r="CE123" s="49"/>
      <c r="CF123" s="49"/>
      <c r="CG123" s="49"/>
      <c r="CH123" s="49"/>
    </row>
    <row r="124" spans="53:86" s="681" customFormat="1">
      <c r="BA124" s="176" t="s">
        <v>816</v>
      </c>
      <c r="BB124" s="49"/>
      <c r="BC124" s="49"/>
      <c r="BD124" s="49"/>
      <c r="BE124" s="49"/>
      <c r="BF124" s="49"/>
      <c r="BG124" s="49"/>
      <c r="BH124" s="49"/>
      <c r="BI124" s="49"/>
      <c r="BJ124" s="49"/>
      <c r="BK124" s="49"/>
      <c r="BL124" s="49"/>
      <c r="BM124" s="174" t="s">
        <v>585</v>
      </c>
      <c r="BN124" s="49"/>
      <c r="BO124" s="49"/>
      <c r="BP124" s="49"/>
      <c r="BQ124" s="49"/>
      <c r="BR124" s="49"/>
      <c r="BS124" s="49"/>
      <c r="BT124" s="49"/>
      <c r="BU124" s="49"/>
      <c r="BV124" s="49"/>
      <c r="BW124" s="49"/>
      <c r="BX124" s="49"/>
      <c r="BY124" s="49"/>
      <c r="BZ124" s="49"/>
      <c r="CA124" s="49"/>
      <c r="CB124" s="49"/>
      <c r="CC124" s="49"/>
      <c r="CD124" s="49"/>
      <c r="CE124" s="49"/>
      <c r="CF124" s="49"/>
      <c r="CG124" s="49"/>
      <c r="CH124" s="49"/>
    </row>
    <row r="125" spans="53:86" s="681" customFormat="1">
      <c r="BA125" s="49"/>
      <c r="BB125" s="49"/>
      <c r="BC125" s="49"/>
      <c r="BD125" s="49"/>
      <c r="BE125" s="49"/>
      <c r="BF125" s="49"/>
      <c r="BG125" s="49"/>
      <c r="BH125" s="49"/>
      <c r="BI125" s="49"/>
      <c r="BJ125" s="49"/>
      <c r="BK125" s="49"/>
      <c r="BL125" s="49"/>
      <c r="BM125" s="174" t="s">
        <v>586</v>
      </c>
      <c r="BN125" s="49"/>
      <c r="BO125" s="49"/>
      <c r="BP125" s="49"/>
      <c r="BQ125" s="49"/>
      <c r="BR125" s="49"/>
      <c r="BS125" s="49"/>
      <c r="BT125" s="49"/>
      <c r="BU125" s="49"/>
      <c r="BV125" s="49"/>
      <c r="BW125" s="49"/>
      <c r="BX125" s="49"/>
      <c r="BY125" s="49"/>
      <c r="BZ125" s="49"/>
      <c r="CA125" s="49"/>
      <c r="CB125" s="49"/>
      <c r="CC125" s="49"/>
      <c r="CD125" s="49"/>
      <c r="CE125" s="49"/>
      <c r="CF125" s="49"/>
      <c r="CG125" s="49"/>
      <c r="CH125" s="49"/>
    </row>
    <row r="126" spans="53:86" s="681" customFormat="1">
      <c r="BA126" s="49"/>
      <c r="BB126" s="49"/>
      <c r="BC126" s="49"/>
      <c r="BD126" s="49"/>
      <c r="BE126" s="49"/>
      <c r="BF126" s="49"/>
      <c r="BG126" s="49"/>
      <c r="BH126" s="49"/>
      <c r="BI126" s="49"/>
      <c r="BJ126" s="49"/>
      <c r="BK126" s="49"/>
      <c r="BL126" s="49"/>
      <c r="BM126" s="174" t="s">
        <v>587</v>
      </c>
      <c r="BN126" s="49"/>
      <c r="BO126" s="49"/>
      <c r="BP126" s="49"/>
      <c r="BQ126" s="49"/>
      <c r="BR126" s="49"/>
      <c r="BS126" s="49"/>
      <c r="BT126" s="49"/>
      <c r="BU126" s="49"/>
      <c r="BV126" s="49"/>
      <c r="BW126" s="49"/>
      <c r="BX126" s="49"/>
      <c r="BY126" s="49"/>
      <c r="BZ126" s="49"/>
      <c r="CA126" s="49"/>
      <c r="CB126" s="49"/>
      <c r="CC126" s="49"/>
      <c r="CD126" s="49"/>
      <c r="CE126" s="49"/>
      <c r="CF126" s="49"/>
      <c r="CG126" s="49"/>
      <c r="CH126" s="49"/>
    </row>
    <row r="127" spans="53:86" s="681" customFormat="1">
      <c r="BA127" s="49"/>
      <c r="BB127" s="49"/>
      <c r="BC127" s="49"/>
      <c r="BD127" s="49"/>
      <c r="BE127" s="49"/>
      <c r="BF127" s="49"/>
      <c r="BG127" s="49"/>
      <c r="BH127" s="49"/>
      <c r="BI127" s="49"/>
      <c r="BJ127" s="49"/>
      <c r="BK127" s="49"/>
      <c r="BL127" s="49"/>
      <c r="BM127" s="174" t="s">
        <v>588</v>
      </c>
      <c r="BN127" s="49"/>
      <c r="BO127" s="49"/>
      <c r="BP127" s="49"/>
      <c r="BQ127" s="49"/>
      <c r="BR127" s="49"/>
      <c r="BS127" s="49"/>
      <c r="BT127" s="49"/>
      <c r="BU127" s="49"/>
      <c r="BV127" s="49"/>
      <c r="BW127" s="49"/>
      <c r="BX127" s="49"/>
      <c r="BY127" s="49"/>
      <c r="BZ127" s="49"/>
      <c r="CA127" s="49"/>
      <c r="CB127" s="49"/>
      <c r="CC127" s="49"/>
      <c r="CD127" s="49"/>
      <c r="CE127" s="49"/>
      <c r="CF127" s="49"/>
      <c r="CG127" s="49"/>
      <c r="CH127" s="49"/>
    </row>
    <row r="128" spans="53:86" s="681" customFormat="1">
      <c r="BA128" s="49"/>
      <c r="BB128" s="49"/>
      <c r="BC128" s="49"/>
      <c r="BD128" s="49"/>
      <c r="BE128" s="49"/>
      <c r="BF128" s="49"/>
      <c r="BG128" s="49"/>
      <c r="BH128" s="49"/>
      <c r="BI128" s="49"/>
      <c r="BJ128" s="49"/>
      <c r="BK128" s="49"/>
      <c r="BL128" s="49"/>
      <c r="BM128" s="174" t="s">
        <v>589</v>
      </c>
      <c r="BN128" s="49"/>
      <c r="BO128" s="49"/>
      <c r="BP128" s="49"/>
      <c r="BQ128" s="49"/>
      <c r="BR128" s="49"/>
      <c r="BS128" s="49"/>
      <c r="BT128" s="49"/>
      <c r="BU128" s="49"/>
      <c r="BV128" s="49"/>
      <c r="BW128" s="49"/>
      <c r="BX128" s="49"/>
      <c r="BY128" s="49"/>
      <c r="BZ128" s="49"/>
      <c r="CA128" s="49"/>
      <c r="CB128" s="49"/>
      <c r="CC128" s="49"/>
      <c r="CD128" s="49"/>
      <c r="CE128" s="49"/>
      <c r="CF128" s="49"/>
      <c r="CG128" s="49"/>
      <c r="CH128" s="49"/>
    </row>
    <row r="129" spans="53:86" s="681" customFormat="1">
      <c r="BA129" s="49"/>
      <c r="BB129" s="49"/>
      <c r="BC129" s="49"/>
      <c r="BD129" s="49"/>
      <c r="BE129" s="49"/>
      <c r="BF129" s="49"/>
      <c r="BG129" s="49"/>
      <c r="BH129" s="49"/>
      <c r="BI129" s="49"/>
      <c r="BJ129" s="49"/>
      <c r="BK129" s="49"/>
      <c r="BL129" s="49"/>
      <c r="BM129" s="174" t="s">
        <v>590</v>
      </c>
      <c r="BN129" s="49"/>
      <c r="BO129" s="49"/>
      <c r="BP129" s="49"/>
      <c r="BQ129" s="49"/>
      <c r="BR129" s="49"/>
      <c r="BS129" s="49"/>
      <c r="BT129" s="49"/>
      <c r="BU129" s="49"/>
      <c r="BV129" s="49"/>
      <c r="BW129" s="49"/>
      <c r="BX129" s="49"/>
      <c r="BY129" s="49"/>
      <c r="BZ129" s="49"/>
      <c r="CA129" s="49"/>
      <c r="CB129" s="49"/>
      <c r="CC129" s="49"/>
      <c r="CD129" s="49"/>
      <c r="CE129" s="49"/>
      <c r="CF129" s="49"/>
      <c r="CG129" s="49"/>
      <c r="CH129" s="49"/>
    </row>
    <row r="130" spans="53:86" s="681" customFormat="1">
      <c r="BA130" s="49"/>
      <c r="BB130" s="49"/>
      <c r="BC130" s="49"/>
      <c r="BD130" s="49"/>
      <c r="BE130" s="49"/>
      <c r="BF130" s="49"/>
      <c r="BG130" s="49"/>
      <c r="BH130" s="49"/>
      <c r="BI130" s="49"/>
      <c r="BJ130" s="49"/>
      <c r="BK130" s="49"/>
      <c r="BL130" s="49"/>
      <c r="BM130" s="174" t="s">
        <v>591</v>
      </c>
      <c r="BN130" s="49"/>
      <c r="BO130" s="49"/>
      <c r="BP130" s="49"/>
      <c r="BQ130" s="49"/>
      <c r="BR130" s="49"/>
      <c r="BS130" s="49"/>
      <c r="BT130" s="49"/>
      <c r="BU130" s="49"/>
      <c r="BV130" s="49"/>
      <c r="BW130" s="49"/>
      <c r="BX130" s="49"/>
      <c r="BY130" s="49"/>
      <c r="BZ130" s="49"/>
      <c r="CA130" s="49"/>
      <c r="CB130" s="49"/>
      <c r="CC130" s="49"/>
      <c r="CD130" s="49"/>
      <c r="CE130" s="49"/>
      <c r="CF130" s="49"/>
      <c r="CG130" s="49"/>
      <c r="CH130" s="49"/>
    </row>
    <row r="131" spans="53:86" s="681" customFormat="1">
      <c r="BA131" s="49"/>
      <c r="BB131" s="49"/>
      <c r="BC131" s="49"/>
      <c r="BD131" s="49"/>
      <c r="BE131" s="49"/>
      <c r="BF131" s="49"/>
      <c r="BG131" s="49"/>
      <c r="BH131" s="49"/>
      <c r="BI131" s="49"/>
      <c r="BJ131" s="49"/>
      <c r="BK131" s="49"/>
      <c r="BL131" s="49"/>
      <c r="BM131" s="174" t="s">
        <v>592</v>
      </c>
      <c r="BN131" s="49"/>
      <c r="BO131" s="49"/>
      <c r="BP131" s="49"/>
      <c r="BQ131" s="49"/>
      <c r="BR131" s="49"/>
      <c r="BS131" s="49"/>
      <c r="BT131" s="49"/>
      <c r="BU131" s="49"/>
      <c r="BV131" s="49"/>
      <c r="BW131" s="49"/>
      <c r="BX131" s="49"/>
      <c r="BY131" s="49"/>
      <c r="BZ131" s="49"/>
      <c r="CA131" s="49"/>
      <c r="CB131" s="49"/>
      <c r="CC131" s="49"/>
      <c r="CD131" s="49"/>
      <c r="CE131" s="49"/>
      <c r="CF131" s="49"/>
      <c r="CG131" s="49"/>
      <c r="CH131" s="49"/>
    </row>
    <row r="132" spans="53:86" s="681" customFormat="1">
      <c r="BA132" s="49"/>
      <c r="BB132" s="49"/>
      <c r="BC132" s="49"/>
      <c r="BD132" s="49"/>
      <c r="BE132" s="49"/>
      <c r="BF132" s="49"/>
      <c r="BG132" s="49"/>
      <c r="BH132" s="49"/>
      <c r="BI132" s="49"/>
      <c r="BJ132" s="49"/>
      <c r="BK132" s="49"/>
      <c r="BL132" s="49"/>
      <c r="BM132" s="174" t="s">
        <v>593</v>
      </c>
      <c r="BN132" s="49"/>
      <c r="BO132" s="49"/>
      <c r="BP132" s="49"/>
      <c r="BQ132" s="49"/>
      <c r="BR132" s="49"/>
      <c r="BS132" s="49"/>
      <c r="BT132" s="49"/>
      <c r="BU132" s="49"/>
      <c r="BV132" s="49"/>
      <c r="BW132" s="49"/>
      <c r="BX132" s="49"/>
      <c r="BY132" s="49"/>
      <c r="BZ132" s="49"/>
      <c r="CA132" s="49"/>
      <c r="CB132" s="49"/>
      <c r="CC132" s="49"/>
      <c r="CD132" s="49"/>
      <c r="CE132" s="49"/>
      <c r="CF132" s="49"/>
      <c r="CG132" s="49"/>
      <c r="CH132" s="49"/>
    </row>
    <row r="133" spans="53:86" s="681" customFormat="1">
      <c r="BA133" s="49"/>
      <c r="BB133" s="49"/>
      <c r="BC133" s="49"/>
      <c r="BD133" s="49"/>
      <c r="BE133" s="49"/>
      <c r="BF133" s="49"/>
      <c r="BG133" s="49"/>
      <c r="BH133" s="49"/>
      <c r="BI133" s="49"/>
      <c r="BJ133" s="49"/>
      <c r="BK133" s="49"/>
      <c r="BL133" s="49"/>
      <c r="BM133" s="174" t="s">
        <v>594</v>
      </c>
      <c r="BN133" s="49"/>
      <c r="BO133" s="49"/>
      <c r="BP133" s="49"/>
      <c r="BQ133" s="49"/>
      <c r="BR133" s="49"/>
      <c r="BS133" s="49"/>
      <c r="BT133" s="49"/>
      <c r="BU133" s="49"/>
      <c r="BV133" s="49"/>
      <c r="BW133" s="49"/>
      <c r="BX133" s="49"/>
      <c r="BY133" s="49"/>
      <c r="BZ133" s="49"/>
      <c r="CA133" s="49"/>
      <c r="CB133" s="49"/>
      <c r="CC133" s="49"/>
      <c r="CD133" s="49"/>
      <c r="CE133" s="49"/>
      <c r="CF133" s="49"/>
      <c r="CG133" s="49"/>
      <c r="CH133" s="49"/>
    </row>
    <row r="134" spans="53:86" s="681" customFormat="1">
      <c r="BA134" s="49"/>
      <c r="BB134" s="49"/>
      <c r="BC134" s="49"/>
      <c r="BD134" s="49"/>
      <c r="BE134" s="49"/>
      <c r="BF134" s="49"/>
      <c r="BG134" s="49"/>
      <c r="BH134" s="49"/>
      <c r="BI134" s="49"/>
      <c r="BJ134" s="49"/>
      <c r="BK134" s="49"/>
      <c r="BL134" s="49"/>
      <c r="BM134" s="174" t="s">
        <v>595</v>
      </c>
      <c r="BN134" s="49"/>
      <c r="BO134" s="49"/>
      <c r="BP134" s="49"/>
      <c r="BQ134" s="49"/>
      <c r="BR134" s="49"/>
      <c r="BS134" s="49"/>
      <c r="BT134" s="49"/>
      <c r="BU134" s="49"/>
      <c r="BV134" s="49"/>
      <c r="BW134" s="49"/>
      <c r="BX134" s="49"/>
      <c r="BY134" s="49"/>
      <c r="BZ134" s="49"/>
      <c r="CA134" s="49"/>
      <c r="CB134" s="49"/>
      <c r="CC134" s="49"/>
      <c r="CD134" s="49"/>
      <c r="CE134" s="49"/>
      <c r="CF134" s="49"/>
      <c r="CG134" s="49"/>
      <c r="CH134" s="49"/>
    </row>
    <row r="135" spans="53:86" s="681" customFormat="1">
      <c r="BA135" s="49"/>
      <c r="BB135" s="49"/>
      <c r="BC135" s="49"/>
      <c r="BD135" s="49"/>
      <c r="BE135" s="49"/>
      <c r="BF135" s="49"/>
      <c r="BG135" s="49"/>
      <c r="BH135" s="49"/>
      <c r="BI135" s="49"/>
      <c r="BJ135" s="49"/>
      <c r="BK135" s="49"/>
      <c r="BL135" s="49"/>
      <c r="BM135" s="174" t="s">
        <v>596</v>
      </c>
      <c r="BN135" s="49"/>
      <c r="BO135" s="49"/>
      <c r="BP135" s="49"/>
      <c r="BQ135" s="49"/>
      <c r="BR135" s="49"/>
      <c r="BS135" s="49"/>
      <c r="BT135" s="49"/>
      <c r="BU135" s="49"/>
      <c r="BV135" s="49"/>
      <c r="BW135" s="49"/>
      <c r="BX135" s="49"/>
      <c r="BY135" s="49"/>
      <c r="BZ135" s="49"/>
      <c r="CA135" s="49"/>
      <c r="CB135" s="49"/>
      <c r="CC135" s="49"/>
      <c r="CD135" s="49"/>
      <c r="CE135" s="49"/>
      <c r="CF135" s="49"/>
      <c r="CG135" s="49"/>
      <c r="CH135" s="49"/>
    </row>
    <row r="136" spans="53:86" s="681" customFormat="1">
      <c r="BA136" s="49"/>
      <c r="BB136" s="49"/>
      <c r="BC136" s="49"/>
      <c r="BD136" s="49"/>
      <c r="BE136" s="49"/>
      <c r="BF136" s="49"/>
      <c r="BG136" s="49"/>
      <c r="BH136" s="49"/>
      <c r="BI136" s="49"/>
      <c r="BJ136" s="49"/>
      <c r="BK136" s="49"/>
      <c r="BL136" s="49"/>
      <c r="BM136" s="174" t="s">
        <v>597</v>
      </c>
      <c r="BN136" s="49"/>
      <c r="BO136" s="49"/>
      <c r="BP136" s="49"/>
      <c r="BQ136" s="49"/>
      <c r="BR136" s="49"/>
      <c r="BS136" s="49"/>
      <c r="BT136" s="49"/>
      <c r="BU136" s="49"/>
      <c r="BV136" s="49"/>
      <c r="BW136" s="49"/>
      <c r="BX136" s="49"/>
      <c r="BY136" s="49"/>
      <c r="BZ136" s="49"/>
      <c r="CA136" s="49"/>
      <c r="CB136" s="49"/>
      <c r="CC136" s="49"/>
      <c r="CD136" s="49"/>
      <c r="CE136" s="49"/>
      <c r="CF136" s="49"/>
      <c r="CG136" s="49"/>
      <c r="CH136" s="49"/>
    </row>
    <row r="137" spans="53:86" s="681" customFormat="1">
      <c r="BA137" s="49"/>
      <c r="BB137" s="49"/>
      <c r="BC137" s="49"/>
      <c r="BD137" s="49"/>
      <c r="BE137" s="49"/>
      <c r="BF137" s="49"/>
      <c r="BG137" s="49"/>
      <c r="BH137" s="49"/>
      <c r="BI137" s="49"/>
      <c r="BJ137" s="49"/>
      <c r="BK137" s="49"/>
      <c r="BL137" s="49"/>
      <c r="BM137" s="174" t="s">
        <v>667</v>
      </c>
      <c r="BN137" s="49"/>
      <c r="BO137" s="49"/>
      <c r="BP137" s="49"/>
      <c r="BQ137" s="49"/>
      <c r="BR137" s="49"/>
      <c r="BS137" s="49"/>
      <c r="BT137" s="49"/>
      <c r="BU137" s="49"/>
      <c r="BV137" s="49"/>
      <c r="BW137" s="49"/>
      <c r="BX137" s="49"/>
      <c r="BY137" s="49"/>
      <c r="BZ137" s="49"/>
      <c r="CA137" s="49"/>
      <c r="CB137" s="49"/>
      <c r="CC137" s="49"/>
      <c r="CD137" s="49"/>
      <c r="CE137" s="49"/>
      <c r="CF137" s="49"/>
      <c r="CG137" s="49"/>
      <c r="CH137" s="49"/>
    </row>
    <row r="138" spans="53:86" s="681" customFormat="1">
      <c r="BA138" s="49"/>
      <c r="BB138" s="49"/>
      <c r="BC138" s="49"/>
      <c r="BD138" s="49"/>
      <c r="BE138" s="49"/>
      <c r="BF138" s="49"/>
      <c r="BG138" s="49"/>
      <c r="BH138" s="49"/>
      <c r="BI138" s="49"/>
      <c r="BJ138" s="49"/>
      <c r="BK138" s="49"/>
      <c r="BL138" s="49"/>
      <c r="BM138" s="174" t="s">
        <v>598</v>
      </c>
      <c r="BN138" s="49"/>
      <c r="BO138" s="49"/>
      <c r="BP138" s="49"/>
      <c r="BQ138" s="49"/>
      <c r="BR138" s="49"/>
      <c r="BS138" s="49"/>
      <c r="BT138" s="49"/>
      <c r="BU138" s="49"/>
      <c r="BV138" s="49"/>
      <c r="BW138" s="49"/>
      <c r="BX138" s="49"/>
      <c r="BY138" s="49"/>
      <c r="BZ138" s="49"/>
      <c r="CA138" s="49"/>
      <c r="CB138" s="49"/>
      <c r="CC138" s="49"/>
      <c r="CD138" s="49"/>
      <c r="CE138" s="49"/>
      <c r="CF138" s="49"/>
      <c r="CG138" s="49"/>
      <c r="CH138" s="49"/>
    </row>
    <row r="139" spans="53:86" s="681" customFormat="1">
      <c r="BA139" s="49"/>
      <c r="BB139" s="49"/>
      <c r="BC139" s="49"/>
      <c r="BD139" s="49"/>
      <c r="BE139" s="49"/>
      <c r="BF139" s="49"/>
      <c r="BG139" s="49"/>
      <c r="BH139" s="49"/>
      <c r="BI139" s="49"/>
      <c r="BJ139" s="49"/>
      <c r="BK139" s="49"/>
      <c r="BL139" s="49"/>
      <c r="BM139" s="173" t="s">
        <v>599</v>
      </c>
      <c r="BN139" s="49"/>
      <c r="BO139" s="49"/>
      <c r="BP139" s="49"/>
      <c r="BQ139" s="49"/>
      <c r="BR139" s="49"/>
      <c r="BS139" s="49"/>
      <c r="BT139" s="49"/>
      <c r="BU139" s="49"/>
      <c r="BV139" s="49"/>
      <c r="BW139" s="49"/>
      <c r="BX139" s="49"/>
      <c r="BY139" s="49"/>
      <c r="BZ139" s="49"/>
      <c r="CA139" s="49"/>
      <c r="CB139" s="49"/>
      <c r="CC139" s="49"/>
      <c r="CD139" s="49"/>
      <c r="CE139" s="49"/>
      <c r="CF139" s="49"/>
      <c r="CG139" s="49"/>
      <c r="CH139" s="49"/>
    </row>
    <row r="140" spans="53:86" s="681" customFormat="1">
      <c r="BA140" s="49"/>
      <c r="BB140" s="49"/>
      <c r="BC140" s="49"/>
      <c r="BD140" s="49"/>
      <c r="BE140" s="49"/>
      <c r="BF140" s="49"/>
      <c r="BG140" s="49"/>
      <c r="BH140" s="49"/>
      <c r="BI140" s="49"/>
      <c r="BJ140" s="49"/>
      <c r="BK140" s="49"/>
      <c r="BL140" s="49"/>
      <c r="BM140" s="174" t="s">
        <v>600</v>
      </c>
      <c r="BN140" s="49"/>
      <c r="BO140" s="49"/>
      <c r="BP140" s="49"/>
      <c r="BQ140" s="49"/>
      <c r="BR140" s="49"/>
      <c r="BS140" s="49"/>
      <c r="BT140" s="49"/>
      <c r="BU140" s="49"/>
      <c r="BV140" s="49"/>
      <c r="BW140" s="49"/>
      <c r="BX140" s="49"/>
      <c r="BY140" s="49"/>
      <c r="BZ140" s="49"/>
      <c r="CA140" s="49"/>
      <c r="CB140" s="49"/>
      <c r="CC140" s="49"/>
      <c r="CD140" s="49"/>
      <c r="CE140" s="49"/>
      <c r="CF140" s="49"/>
      <c r="CG140" s="49"/>
      <c r="CH140" s="49"/>
    </row>
    <row r="141" spans="53:86" s="681" customFormat="1">
      <c r="BA141" s="49"/>
      <c r="BB141" s="49"/>
      <c r="BC141" s="49"/>
      <c r="BD141" s="49"/>
      <c r="BE141" s="49"/>
      <c r="BF141" s="49"/>
      <c r="BG141" s="49"/>
      <c r="BH141" s="49"/>
      <c r="BI141" s="49"/>
      <c r="BJ141" s="49"/>
      <c r="BK141" s="49"/>
      <c r="BL141" s="49"/>
      <c r="BM141" s="174" t="s">
        <v>601</v>
      </c>
      <c r="BN141" s="49"/>
      <c r="BO141" s="49"/>
      <c r="BP141" s="49"/>
      <c r="BQ141" s="49"/>
      <c r="BR141" s="49"/>
      <c r="BS141" s="49"/>
      <c r="BT141" s="49"/>
      <c r="BU141" s="49"/>
      <c r="BV141" s="49"/>
      <c r="BW141" s="49"/>
      <c r="BX141" s="49"/>
      <c r="BY141" s="49"/>
      <c r="BZ141" s="49"/>
      <c r="CA141" s="49"/>
      <c r="CB141" s="49"/>
      <c r="CC141" s="49"/>
      <c r="CD141" s="49"/>
      <c r="CE141" s="49"/>
      <c r="CF141" s="49"/>
      <c r="CG141" s="49"/>
      <c r="CH141" s="49"/>
    </row>
    <row r="142" spans="53:86" s="681" customFormat="1">
      <c r="BA142" s="49"/>
      <c r="BB142" s="49"/>
      <c r="BC142" s="49"/>
      <c r="BD142" s="49"/>
      <c r="BE142" s="49"/>
      <c r="BF142" s="49"/>
      <c r="BG142" s="49"/>
      <c r="BH142" s="49"/>
      <c r="BI142" s="49"/>
      <c r="BJ142" s="49"/>
      <c r="BK142" s="49"/>
      <c r="BL142" s="49"/>
      <c r="BM142" s="174" t="s">
        <v>602</v>
      </c>
      <c r="BN142" s="49"/>
      <c r="BO142" s="49"/>
      <c r="BP142" s="49"/>
      <c r="BQ142" s="49"/>
      <c r="BR142" s="49"/>
      <c r="BS142" s="49"/>
      <c r="BT142" s="49"/>
      <c r="BU142" s="49"/>
      <c r="BV142" s="49"/>
      <c r="BW142" s="49"/>
      <c r="BX142" s="49"/>
      <c r="BY142" s="49"/>
      <c r="BZ142" s="49"/>
      <c r="CA142" s="49"/>
      <c r="CB142" s="49"/>
      <c r="CC142" s="49"/>
      <c r="CD142" s="49"/>
      <c r="CE142" s="49"/>
      <c r="CF142" s="49"/>
      <c r="CG142" s="49"/>
      <c r="CH142" s="49"/>
    </row>
    <row r="143" spans="53:86" s="681" customFormat="1">
      <c r="BA143" s="49"/>
      <c r="BB143" s="49"/>
      <c r="BC143" s="49"/>
      <c r="BD143" s="49"/>
      <c r="BE143" s="49"/>
      <c r="BF143" s="49"/>
      <c r="BG143" s="49"/>
      <c r="BH143" s="49"/>
      <c r="BI143" s="49"/>
      <c r="BJ143" s="49"/>
      <c r="BK143" s="49"/>
      <c r="BL143" s="49"/>
      <c r="BM143" s="174" t="s">
        <v>603</v>
      </c>
      <c r="BN143" s="49"/>
      <c r="BO143" s="49"/>
      <c r="BP143" s="49"/>
      <c r="BQ143" s="49"/>
      <c r="BR143" s="49"/>
      <c r="BS143" s="49"/>
      <c r="BT143" s="49"/>
      <c r="BU143" s="49"/>
      <c r="BV143" s="49"/>
      <c r="BW143" s="49"/>
      <c r="BX143" s="49"/>
      <c r="BY143" s="49"/>
      <c r="BZ143" s="49"/>
      <c r="CA143" s="49"/>
      <c r="CB143" s="49"/>
      <c r="CC143" s="49"/>
      <c r="CD143" s="49"/>
      <c r="CE143" s="49"/>
      <c r="CF143" s="49"/>
      <c r="CG143" s="49"/>
      <c r="CH143" s="49"/>
    </row>
    <row r="144" spans="53:86" s="681" customFormat="1">
      <c r="BA144" s="49"/>
      <c r="BB144" s="49"/>
      <c r="BC144" s="49"/>
      <c r="BD144" s="49"/>
      <c r="BE144" s="49"/>
      <c r="BF144" s="49"/>
      <c r="BG144" s="49"/>
      <c r="BH144" s="49"/>
      <c r="BI144" s="49"/>
      <c r="BJ144" s="49"/>
      <c r="BK144" s="49"/>
      <c r="BL144" s="49"/>
      <c r="BM144" s="174" t="s">
        <v>604</v>
      </c>
      <c r="BN144" s="49"/>
      <c r="BO144" s="49"/>
      <c r="BP144" s="49"/>
      <c r="BQ144" s="49"/>
      <c r="BR144" s="49"/>
      <c r="BS144" s="49"/>
      <c r="BT144" s="49"/>
      <c r="BU144" s="49"/>
      <c r="BV144" s="49"/>
      <c r="BW144" s="49"/>
      <c r="BX144" s="49"/>
      <c r="BY144" s="49"/>
      <c r="BZ144" s="49"/>
      <c r="CA144" s="49"/>
      <c r="CB144" s="49"/>
      <c r="CC144" s="49"/>
      <c r="CD144" s="49"/>
      <c r="CE144" s="49"/>
      <c r="CF144" s="49"/>
      <c r="CG144" s="49"/>
      <c r="CH144" s="49"/>
    </row>
    <row r="145" spans="53:86" s="681" customFormat="1">
      <c r="BA145" s="49"/>
      <c r="BB145" s="49"/>
      <c r="BC145" s="49"/>
      <c r="BD145" s="49"/>
      <c r="BE145" s="49"/>
      <c r="BF145" s="49"/>
      <c r="BG145" s="49"/>
      <c r="BH145" s="49"/>
      <c r="BI145" s="49"/>
      <c r="BJ145" s="49"/>
      <c r="BK145" s="49"/>
      <c r="BL145" s="49"/>
      <c r="BM145" s="174" t="s">
        <v>605</v>
      </c>
      <c r="BN145" s="49"/>
      <c r="BO145" s="49"/>
      <c r="BP145" s="49"/>
      <c r="BQ145" s="49"/>
      <c r="BR145" s="49"/>
      <c r="BS145" s="49"/>
      <c r="BT145" s="49"/>
      <c r="BU145" s="49"/>
      <c r="BV145" s="49"/>
      <c r="BW145" s="49"/>
      <c r="BX145" s="49"/>
      <c r="BY145" s="49"/>
      <c r="BZ145" s="49"/>
      <c r="CA145" s="49"/>
      <c r="CB145" s="49"/>
      <c r="CC145" s="49"/>
      <c r="CD145" s="49"/>
      <c r="CE145" s="49"/>
      <c r="CF145" s="49"/>
      <c r="CG145" s="49"/>
      <c r="CH145" s="49"/>
    </row>
    <row r="146" spans="53:86" s="681" customFormat="1">
      <c r="BA146" s="49"/>
      <c r="BB146" s="49"/>
      <c r="BC146" s="49"/>
      <c r="BD146" s="49"/>
      <c r="BE146" s="49"/>
      <c r="BF146" s="49"/>
      <c r="BG146" s="49"/>
      <c r="BH146" s="49"/>
      <c r="BI146" s="49"/>
      <c r="BJ146" s="49"/>
      <c r="BK146" s="49"/>
      <c r="BL146" s="49"/>
      <c r="BM146" s="174" t="s">
        <v>606</v>
      </c>
      <c r="BN146" s="49"/>
      <c r="BO146" s="49"/>
      <c r="BP146" s="49"/>
      <c r="BQ146" s="49"/>
      <c r="BR146" s="49"/>
      <c r="BS146" s="49"/>
      <c r="BT146" s="49"/>
      <c r="BU146" s="49"/>
      <c r="BV146" s="49"/>
      <c r="BW146" s="49"/>
      <c r="BX146" s="49"/>
      <c r="BY146" s="49"/>
      <c r="BZ146" s="49"/>
      <c r="CA146" s="49"/>
      <c r="CB146" s="49"/>
      <c r="CC146" s="49"/>
      <c r="CD146" s="49"/>
      <c r="CE146" s="49"/>
      <c r="CF146" s="49"/>
      <c r="CG146" s="49"/>
      <c r="CH146" s="49"/>
    </row>
    <row r="147" spans="53:86" s="681" customFormat="1">
      <c r="BA147" s="49"/>
      <c r="BB147" s="49"/>
      <c r="BC147" s="49"/>
      <c r="BD147" s="49"/>
      <c r="BE147" s="49"/>
      <c r="BF147" s="49"/>
      <c r="BG147" s="49"/>
      <c r="BH147" s="49"/>
      <c r="BI147" s="49"/>
      <c r="BJ147" s="49"/>
      <c r="BK147" s="49"/>
      <c r="BL147" s="49"/>
      <c r="BM147" s="174" t="s">
        <v>607</v>
      </c>
      <c r="BN147" s="49"/>
      <c r="BO147" s="49"/>
      <c r="BP147" s="49"/>
      <c r="BQ147" s="49"/>
      <c r="BR147" s="49"/>
      <c r="BS147" s="49"/>
      <c r="BT147" s="49"/>
      <c r="BU147" s="49"/>
      <c r="BV147" s="49"/>
      <c r="BW147" s="49"/>
      <c r="BX147" s="49"/>
      <c r="BY147" s="49"/>
      <c r="BZ147" s="49"/>
      <c r="CA147" s="49"/>
      <c r="CB147" s="49"/>
      <c r="CC147" s="49"/>
      <c r="CD147" s="49"/>
      <c r="CE147" s="49"/>
      <c r="CF147" s="49"/>
      <c r="CG147" s="49"/>
      <c r="CH147" s="49"/>
    </row>
    <row r="148" spans="53:86" s="681" customFormat="1">
      <c r="BA148" s="49"/>
      <c r="BB148" s="49"/>
      <c r="BC148" s="49"/>
      <c r="BD148" s="49"/>
      <c r="BE148" s="49"/>
      <c r="BF148" s="49"/>
      <c r="BG148" s="49"/>
      <c r="BH148" s="49"/>
      <c r="BI148" s="49"/>
      <c r="BJ148" s="49"/>
      <c r="BK148" s="49"/>
      <c r="BL148" s="49"/>
      <c r="BM148" s="174" t="s">
        <v>608</v>
      </c>
      <c r="BN148" s="49"/>
      <c r="BO148" s="49"/>
      <c r="BP148" s="49"/>
      <c r="BQ148" s="49"/>
      <c r="BR148" s="49"/>
      <c r="BS148" s="49"/>
      <c r="BT148" s="49"/>
      <c r="BU148" s="49"/>
      <c r="BV148" s="49"/>
      <c r="BW148" s="49"/>
      <c r="BX148" s="49"/>
      <c r="BY148" s="49"/>
      <c r="BZ148" s="49"/>
      <c r="CA148" s="49"/>
      <c r="CB148" s="49"/>
      <c r="CC148" s="49"/>
      <c r="CD148" s="49"/>
      <c r="CE148" s="49"/>
      <c r="CF148" s="49"/>
      <c r="CG148" s="49"/>
      <c r="CH148" s="49"/>
    </row>
    <row r="149" spans="53:86" s="681" customFormat="1">
      <c r="BA149" s="49"/>
      <c r="BB149" s="49"/>
      <c r="BC149" s="49"/>
      <c r="BD149" s="49"/>
      <c r="BE149" s="49"/>
      <c r="BF149" s="49"/>
      <c r="BG149" s="49"/>
      <c r="BH149" s="49"/>
      <c r="BI149" s="49"/>
      <c r="BJ149" s="49"/>
      <c r="BK149" s="49"/>
      <c r="BL149" s="49"/>
      <c r="BM149" s="174" t="s">
        <v>609</v>
      </c>
      <c r="BN149" s="49"/>
      <c r="BO149" s="49"/>
      <c r="BP149" s="49"/>
      <c r="BQ149" s="49"/>
      <c r="BR149" s="49"/>
      <c r="BS149" s="49"/>
      <c r="BT149" s="49"/>
      <c r="BU149" s="49"/>
      <c r="BV149" s="49"/>
      <c r="BW149" s="49"/>
      <c r="BX149" s="49"/>
      <c r="BY149" s="49"/>
      <c r="BZ149" s="49"/>
      <c r="CA149" s="49"/>
      <c r="CB149" s="49"/>
      <c r="CC149" s="49"/>
      <c r="CD149" s="49"/>
      <c r="CE149" s="49"/>
      <c r="CF149" s="49"/>
      <c r="CG149" s="49"/>
      <c r="CH149" s="49"/>
    </row>
    <row r="150" spans="53:86" s="681" customFormat="1">
      <c r="BA150" s="49"/>
      <c r="BB150" s="49"/>
      <c r="BC150" s="49"/>
      <c r="BD150" s="49"/>
      <c r="BE150" s="49"/>
      <c r="BF150" s="49"/>
      <c r="BG150" s="49"/>
      <c r="BH150" s="49"/>
      <c r="BI150" s="49"/>
      <c r="BJ150" s="49"/>
      <c r="BK150" s="49"/>
      <c r="BL150" s="49"/>
      <c r="BM150" s="174" t="s">
        <v>610</v>
      </c>
      <c r="BN150" s="49"/>
      <c r="BO150" s="49"/>
      <c r="BP150" s="49"/>
      <c r="BQ150" s="49"/>
      <c r="BR150" s="49"/>
      <c r="BS150" s="49"/>
      <c r="BT150" s="49"/>
      <c r="BU150" s="49"/>
      <c r="BV150" s="49"/>
      <c r="BW150" s="49"/>
      <c r="BX150" s="49"/>
      <c r="BY150" s="49"/>
      <c r="BZ150" s="49"/>
      <c r="CA150" s="49"/>
      <c r="CB150" s="49"/>
      <c r="CC150" s="49"/>
      <c r="CD150" s="49"/>
      <c r="CE150" s="49"/>
      <c r="CF150" s="49"/>
      <c r="CG150" s="49"/>
      <c r="CH150" s="49"/>
    </row>
    <row r="151" spans="53:86" s="681" customFormat="1">
      <c r="BA151" s="49"/>
      <c r="BB151" s="49"/>
      <c r="BC151" s="49"/>
      <c r="BD151" s="49"/>
      <c r="BE151" s="49"/>
      <c r="BF151" s="49"/>
      <c r="BG151" s="49"/>
      <c r="BH151" s="49"/>
      <c r="BI151" s="49"/>
      <c r="BJ151" s="49"/>
      <c r="BK151" s="49"/>
      <c r="BL151" s="49"/>
      <c r="BM151" s="174" t="s">
        <v>611</v>
      </c>
      <c r="BN151" s="49"/>
      <c r="BO151" s="49"/>
      <c r="BP151" s="49"/>
      <c r="BQ151" s="49"/>
      <c r="BR151" s="49"/>
      <c r="BS151" s="49"/>
      <c r="BT151" s="49"/>
      <c r="BU151" s="49"/>
      <c r="BV151" s="49"/>
      <c r="BW151" s="49"/>
      <c r="BX151" s="49"/>
      <c r="BY151" s="49"/>
      <c r="BZ151" s="49"/>
      <c r="CA151" s="49"/>
      <c r="CB151" s="49"/>
      <c r="CC151" s="49"/>
      <c r="CD151" s="49"/>
      <c r="CE151" s="49"/>
      <c r="CF151" s="49"/>
      <c r="CG151" s="49"/>
      <c r="CH151" s="49"/>
    </row>
    <row r="152" spans="53:86" s="681" customFormat="1">
      <c r="BA152" s="49"/>
      <c r="BB152" s="49"/>
      <c r="BC152" s="49"/>
      <c r="BD152" s="49"/>
      <c r="BE152" s="49"/>
      <c r="BF152" s="49"/>
      <c r="BG152" s="49"/>
      <c r="BH152" s="49"/>
      <c r="BI152" s="49"/>
      <c r="BJ152" s="49"/>
      <c r="BK152" s="49"/>
      <c r="BL152" s="49"/>
      <c r="BM152" s="174" t="s">
        <v>612</v>
      </c>
      <c r="BN152" s="49"/>
      <c r="BO152" s="49"/>
      <c r="BP152" s="49"/>
      <c r="BQ152" s="49"/>
      <c r="BR152" s="49"/>
      <c r="BS152" s="49"/>
      <c r="BT152" s="49"/>
      <c r="BU152" s="49"/>
      <c r="BV152" s="49"/>
      <c r="BW152" s="49"/>
      <c r="BX152" s="49"/>
      <c r="BY152" s="49"/>
      <c r="BZ152" s="49"/>
      <c r="CA152" s="49"/>
      <c r="CB152" s="49"/>
      <c r="CC152" s="49"/>
      <c r="CD152" s="49"/>
      <c r="CE152" s="49"/>
      <c r="CF152" s="49"/>
      <c r="CG152" s="49"/>
      <c r="CH152" s="49"/>
    </row>
    <row r="153" spans="53:86" s="681" customFormat="1">
      <c r="BA153" s="49"/>
      <c r="BB153" s="49"/>
      <c r="BC153" s="49"/>
      <c r="BD153" s="49"/>
      <c r="BE153" s="49"/>
      <c r="BF153" s="49"/>
      <c r="BG153" s="49"/>
      <c r="BH153" s="49"/>
      <c r="BI153" s="49"/>
      <c r="BJ153" s="49"/>
      <c r="BK153" s="49"/>
      <c r="BL153" s="49"/>
      <c r="BM153" s="174" t="s">
        <v>668</v>
      </c>
      <c r="BN153" s="49"/>
      <c r="BO153" s="49"/>
      <c r="BP153" s="49"/>
      <c r="BQ153" s="49"/>
      <c r="BR153" s="49"/>
      <c r="BS153" s="49"/>
      <c r="BT153" s="49"/>
      <c r="BU153" s="49"/>
      <c r="BV153" s="49"/>
      <c r="BW153" s="49"/>
      <c r="BX153" s="49"/>
      <c r="BY153" s="49"/>
      <c r="BZ153" s="49"/>
      <c r="CA153" s="49"/>
      <c r="CB153" s="49"/>
      <c r="CC153" s="49"/>
      <c r="CD153" s="49"/>
      <c r="CE153" s="49"/>
      <c r="CF153" s="49"/>
      <c r="CG153" s="49"/>
      <c r="CH153" s="49"/>
    </row>
    <row r="154" spans="53:86" s="681" customFormat="1">
      <c r="BA154" s="49"/>
      <c r="BB154" s="49"/>
      <c r="BC154" s="49"/>
      <c r="BD154" s="49"/>
      <c r="BE154" s="49"/>
      <c r="BF154" s="49"/>
      <c r="BG154" s="49"/>
      <c r="BH154" s="49"/>
      <c r="BI154" s="49"/>
      <c r="BJ154" s="49"/>
      <c r="BK154" s="49"/>
      <c r="BL154" s="49"/>
      <c r="BM154" s="174" t="s">
        <v>613</v>
      </c>
      <c r="BN154" s="49"/>
      <c r="BO154" s="49"/>
      <c r="BP154" s="49"/>
      <c r="BQ154" s="49"/>
      <c r="BR154" s="49"/>
      <c r="BS154" s="49"/>
      <c r="BT154" s="49"/>
      <c r="BU154" s="49"/>
      <c r="BV154" s="49"/>
      <c r="BW154" s="49"/>
      <c r="BX154" s="49"/>
      <c r="BY154" s="49"/>
      <c r="BZ154" s="49"/>
      <c r="CA154" s="49"/>
      <c r="CB154" s="49"/>
      <c r="CC154" s="49"/>
      <c r="CD154" s="49"/>
      <c r="CE154" s="49"/>
      <c r="CF154" s="49"/>
      <c r="CG154" s="49"/>
      <c r="CH154" s="49"/>
    </row>
    <row r="155" spans="53:86" s="681" customFormat="1">
      <c r="BA155" s="49"/>
      <c r="BB155" s="49"/>
      <c r="BC155" s="49"/>
      <c r="BD155" s="49"/>
      <c r="BE155" s="49"/>
      <c r="BF155" s="49"/>
      <c r="BG155" s="49"/>
      <c r="BH155" s="49"/>
      <c r="BI155" s="49"/>
      <c r="BJ155" s="49"/>
      <c r="BK155" s="49"/>
      <c r="BL155" s="49"/>
      <c r="BM155" s="174" t="s">
        <v>614</v>
      </c>
      <c r="BN155" s="49"/>
      <c r="BO155" s="49"/>
      <c r="BP155" s="49"/>
      <c r="BQ155" s="49"/>
      <c r="BR155" s="49"/>
      <c r="BS155" s="49"/>
      <c r="BT155" s="49"/>
      <c r="BU155" s="49"/>
      <c r="BV155" s="49"/>
      <c r="BW155" s="49"/>
      <c r="BX155" s="49"/>
      <c r="BY155" s="49"/>
      <c r="BZ155" s="49"/>
      <c r="CA155" s="49"/>
      <c r="CB155" s="49"/>
      <c r="CC155" s="49"/>
      <c r="CD155" s="49"/>
      <c r="CE155" s="49"/>
      <c r="CF155" s="49"/>
      <c r="CG155" s="49"/>
      <c r="CH155" s="49"/>
    </row>
    <row r="156" spans="53:86" s="681" customFormat="1">
      <c r="BA156" s="49"/>
      <c r="BB156" s="49"/>
      <c r="BC156" s="49"/>
      <c r="BD156" s="49"/>
      <c r="BE156" s="49"/>
      <c r="BF156" s="49"/>
      <c r="BG156" s="49"/>
      <c r="BH156" s="49"/>
      <c r="BI156" s="49"/>
      <c r="BJ156" s="49"/>
      <c r="BK156" s="49"/>
      <c r="BL156" s="49"/>
      <c r="BM156" s="174" t="s">
        <v>615</v>
      </c>
      <c r="BN156" s="49"/>
      <c r="BO156" s="49"/>
      <c r="BP156" s="49"/>
      <c r="BQ156" s="49"/>
      <c r="BR156" s="49"/>
      <c r="BS156" s="49"/>
      <c r="BT156" s="49"/>
      <c r="BU156" s="49"/>
      <c r="BV156" s="49"/>
      <c r="BW156" s="49"/>
      <c r="BX156" s="49"/>
      <c r="BY156" s="49"/>
      <c r="BZ156" s="49"/>
      <c r="CA156" s="49"/>
      <c r="CB156" s="49"/>
      <c r="CC156" s="49"/>
      <c r="CD156" s="49"/>
      <c r="CE156" s="49"/>
      <c r="CF156" s="49"/>
      <c r="CG156" s="49"/>
      <c r="CH156" s="49"/>
    </row>
    <row r="157" spans="53:86" s="681" customFormat="1">
      <c r="BA157" s="49"/>
      <c r="BB157" s="49"/>
      <c r="BC157" s="49"/>
      <c r="BD157" s="49"/>
      <c r="BE157" s="49"/>
      <c r="BF157" s="49"/>
      <c r="BG157" s="49"/>
      <c r="BH157" s="49"/>
      <c r="BI157" s="49"/>
      <c r="BJ157" s="49"/>
      <c r="BK157" s="49"/>
      <c r="BL157" s="49"/>
      <c r="BM157" s="174" t="s">
        <v>616</v>
      </c>
      <c r="BN157" s="49"/>
      <c r="BO157" s="49"/>
      <c r="BP157" s="49"/>
      <c r="BQ157" s="49"/>
      <c r="BR157" s="49"/>
      <c r="BS157" s="49"/>
      <c r="BT157" s="49"/>
      <c r="BU157" s="49"/>
      <c r="BV157" s="49"/>
      <c r="BW157" s="49"/>
      <c r="BX157" s="49"/>
      <c r="BY157" s="49"/>
      <c r="BZ157" s="49"/>
      <c r="CA157" s="49"/>
      <c r="CB157" s="49"/>
      <c r="CC157" s="49"/>
      <c r="CD157" s="49"/>
      <c r="CE157" s="49"/>
      <c r="CF157" s="49"/>
      <c r="CG157" s="49"/>
      <c r="CH157" s="49"/>
    </row>
    <row r="158" spans="53:86" s="681" customFormat="1">
      <c r="BA158" s="49"/>
      <c r="BB158" s="49"/>
      <c r="BC158" s="49"/>
      <c r="BD158" s="49"/>
      <c r="BE158" s="49"/>
      <c r="BF158" s="49"/>
      <c r="BG158" s="49"/>
      <c r="BH158" s="49"/>
      <c r="BI158" s="49"/>
      <c r="BJ158" s="49"/>
      <c r="BK158" s="49"/>
      <c r="BL158" s="49"/>
      <c r="BM158" s="174" t="s">
        <v>617</v>
      </c>
      <c r="BN158" s="49"/>
      <c r="BO158" s="49"/>
      <c r="BP158" s="49"/>
      <c r="BQ158" s="49"/>
      <c r="BR158" s="49"/>
      <c r="BS158" s="49"/>
      <c r="BT158" s="49"/>
      <c r="BU158" s="49"/>
      <c r="BV158" s="49"/>
      <c r="BW158" s="49"/>
      <c r="BX158" s="49"/>
      <c r="BY158" s="49"/>
      <c r="BZ158" s="49"/>
      <c r="CA158" s="49"/>
      <c r="CB158" s="49"/>
      <c r="CC158" s="49"/>
      <c r="CD158" s="49"/>
      <c r="CE158" s="49"/>
      <c r="CF158" s="49"/>
      <c r="CG158" s="49"/>
      <c r="CH158" s="49"/>
    </row>
    <row r="159" spans="53:86" s="681" customFormat="1">
      <c r="BA159" s="49"/>
      <c r="BB159" s="49"/>
      <c r="BC159" s="49"/>
      <c r="BD159" s="49"/>
      <c r="BE159" s="49"/>
      <c r="BF159" s="49"/>
      <c r="BG159" s="49"/>
      <c r="BH159" s="49"/>
      <c r="BI159" s="49"/>
      <c r="BJ159" s="49"/>
      <c r="BK159" s="49"/>
      <c r="BL159" s="49"/>
      <c r="BM159" s="174" t="s">
        <v>669</v>
      </c>
      <c r="BN159" s="49"/>
      <c r="BO159" s="49"/>
      <c r="BP159" s="49"/>
      <c r="BQ159" s="49"/>
      <c r="BR159" s="49"/>
      <c r="BS159" s="49"/>
      <c r="BT159" s="49"/>
      <c r="BU159" s="49"/>
      <c r="BV159" s="49"/>
      <c r="BW159" s="49"/>
      <c r="BX159" s="49"/>
      <c r="BY159" s="49"/>
      <c r="BZ159" s="49"/>
      <c r="CA159" s="49"/>
      <c r="CB159" s="49"/>
      <c r="CC159" s="49"/>
      <c r="CD159" s="49"/>
      <c r="CE159" s="49"/>
      <c r="CF159" s="49"/>
      <c r="CG159" s="49"/>
      <c r="CH159" s="49"/>
    </row>
    <row r="160" spans="53:86" s="681" customFormat="1">
      <c r="BA160" s="49"/>
      <c r="BB160" s="49"/>
      <c r="BC160" s="49"/>
      <c r="BD160" s="49"/>
      <c r="BE160" s="49"/>
      <c r="BF160" s="49"/>
      <c r="BG160" s="49"/>
      <c r="BH160" s="49"/>
      <c r="BI160" s="49"/>
      <c r="BJ160" s="49"/>
      <c r="BK160" s="49"/>
      <c r="BL160" s="49"/>
      <c r="BM160" s="174" t="s">
        <v>618</v>
      </c>
      <c r="BN160" s="49"/>
      <c r="BO160" s="49"/>
      <c r="BP160" s="49"/>
      <c r="BQ160" s="49"/>
      <c r="BR160" s="49"/>
      <c r="BS160" s="49"/>
      <c r="BT160" s="49"/>
      <c r="BU160" s="49"/>
      <c r="BV160" s="49"/>
      <c r="BW160" s="49"/>
      <c r="BX160" s="49"/>
      <c r="BY160" s="49"/>
      <c r="BZ160" s="49"/>
      <c r="CA160" s="49"/>
      <c r="CB160" s="49"/>
      <c r="CC160" s="49"/>
      <c r="CD160" s="49"/>
      <c r="CE160" s="49"/>
      <c r="CF160" s="49"/>
      <c r="CG160" s="49"/>
      <c r="CH160" s="49"/>
    </row>
    <row r="161" spans="53:86" s="681" customFormat="1">
      <c r="BA161" s="49"/>
      <c r="BB161" s="49"/>
      <c r="BC161" s="49"/>
      <c r="BD161" s="49"/>
      <c r="BE161" s="49"/>
      <c r="BF161" s="49"/>
      <c r="BG161" s="49"/>
      <c r="BH161" s="49"/>
      <c r="BI161" s="49"/>
      <c r="BJ161" s="49"/>
      <c r="BK161" s="49"/>
      <c r="BL161" s="49"/>
      <c r="BM161" s="174" t="s">
        <v>619</v>
      </c>
      <c r="BN161" s="49"/>
      <c r="BO161" s="49"/>
      <c r="BP161" s="49"/>
      <c r="BQ161" s="49"/>
      <c r="BR161" s="49"/>
      <c r="BS161" s="49"/>
      <c r="BT161" s="49"/>
      <c r="BU161" s="49"/>
      <c r="BV161" s="49"/>
      <c r="BW161" s="49"/>
      <c r="BX161" s="49"/>
      <c r="BY161" s="49"/>
      <c r="BZ161" s="49"/>
      <c r="CA161" s="49"/>
      <c r="CB161" s="49"/>
      <c r="CC161" s="49"/>
      <c r="CD161" s="49"/>
      <c r="CE161" s="49"/>
      <c r="CF161" s="49"/>
      <c r="CG161" s="49"/>
      <c r="CH161" s="49"/>
    </row>
    <row r="162" spans="53:86" s="681" customFormat="1">
      <c r="BA162" s="49"/>
      <c r="BB162" s="49"/>
      <c r="BC162" s="49"/>
      <c r="BD162" s="49"/>
      <c r="BE162" s="49"/>
      <c r="BF162" s="49"/>
      <c r="BG162" s="49"/>
      <c r="BH162" s="49"/>
      <c r="BI162" s="49"/>
      <c r="BJ162" s="49"/>
      <c r="BK162" s="49"/>
      <c r="BL162" s="49"/>
      <c r="BM162" s="173" t="s">
        <v>620</v>
      </c>
      <c r="BN162" s="49"/>
      <c r="BO162" s="49"/>
      <c r="BP162" s="49"/>
      <c r="BQ162" s="49"/>
      <c r="BR162" s="49"/>
      <c r="BS162" s="49"/>
      <c r="BT162" s="49"/>
      <c r="BU162" s="49"/>
      <c r="BV162" s="49"/>
      <c r="BW162" s="49"/>
      <c r="BX162" s="49"/>
      <c r="BY162" s="49"/>
      <c r="BZ162" s="49"/>
      <c r="CA162" s="49"/>
      <c r="CB162" s="49"/>
      <c r="CC162" s="49"/>
      <c r="CD162" s="49"/>
      <c r="CE162" s="49"/>
      <c r="CF162" s="49"/>
      <c r="CG162" s="49"/>
      <c r="CH162" s="49"/>
    </row>
    <row r="163" spans="53:86" s="681" customFormat="1">
      <c r="BA163" s="49"/>
      <c r="BB163" s="49"/>
      <c r="BC163" s="49"/>
      <c r="BD163" s="49"/>
      <c r="BE163" s="49"/>
      <c r="BF163" s="49"/>
      <c r="BG163" s="49"/>
      <c r="BH163" s="49"/>
      <c r="BI163" s="49"/>
      <c r="BJ163" s="49"/>
      <c r="BK163" s="49"/>
      <c r="BL163" s="49"/>
      <c r="BM163" s="174" t="s">
        <v>80</v>
      </c>
      <c r="BN163" s="49"/>
      <c r="BO163" s="49"/>
      <c r="BP163" s="49"/>
      <c r="BQ163" s="49"/>
      <c r="BR163" s="49"/>
      <c r="BS163" s="49"/>
      <c r="BT163" s="49"/>
      <c r="BU163" s="49"/>
      <c r="BV163" s="49"/>
      <c r="BW163" s="49"/>
      <c r="BX163" s="49"/>
      <c r="BY163" s="49"/>
      <c r="BZ163" s="49"/>
      <c r="CA163" s="49"/>
      <c r="CB163" s="49"/>
      <c r="CC163" s="49"/>
      <c r="CD163" s="49"/>
      <c r="CE163" s="49"/>
      <c r="CF163" s="49"/>
      <c r="CG163" s="49"/>
      <c r="CH163" s="49"/>
    </row>
    <row r="164" spans="53:86" s="681" customFormat="1">
      <c r="BA164" s="49"/>
      <c r="BB164" s="49"/>
      <c r="BC164" s="49"/>
      <c r="BD164" s="49"/>
      <c r="BE164" s="49"/>
      <c r="BF164" s="49"/>
      <c r="BG164" s="49"/>
      <c r="BH164" s="49"/>
      <c r="BI164" s="49"/>
      <c r="BJ164" s="49"/>
      <c r="BK164" s="49"/>
      <c r="BL164" s="49"/>
      <c r="BM164" s="173" t="s">
        <v>621</v>
      </c>
      <c r="BN164" s="49"/>
      <c r="BO164" s="49"/>
      <c r="BP164" s="49"/>
      <c r="BQ164" s="49"/>
      <c r="BR164" s="49"/>
      <c r="BS164" s="49"/>
      <c r="BT164" s="49"/>
      <c r="BU164" s="49"/>
      <c r="BV164" s="49"/>
      <c r="BW164" s="49"/>
      <c r="BX164" s="49"/>
      <c r="BY164" s="49"/>
      <c r="BZ164" s="49"/>
      <c r="CA164" s="49"/>
      <c r="CB164" s="49"/>
      <c r="CC164" s="49"/>
      <c r="CD164" s="49"/>
      <c r="CE164" s="49"/>
      <c r="CF164" s="49"/>
      <c r="CG164" s="49"/>
      <c r="CH164" s="49"/>
    </row>
    <row r="165" spans="53:86" s="681" customFormat="1">
      <c r="BA165" s="49"/>
      <c r="BB165" s="49"/>
      <c r="BC165" s="49"/>
      <c r="BD165" s="49"/>
      <c r="BE165" s="49"/>
      <c r="BF165" s="49"/>
      <c r="BG165" s="49"/>
      <c r="BH165" s="49"/>
      <c r="BI165" s="49"/>
      <c r="BJ165" s="49"/>
      <c r="BK165" s="49"/>
      <c r="BL165" s="49"/>
      <c r="BM165" s="174" t="s">
        <v>622</v>
      </c>
      <c r="BN165" s="49"/>
      <c r="BO165" s="49"/>
      <c r="BP165" s="49"/>
      <c r="BQ165" s="49"/>
      <c r="BR165" s="49"/>
      <c r="BS165" s="49"/>
      <c r="BT165" s="49"/>
      <c r="BU165" s="49"/>
      <c r="BV165" s="49"/>
      <c r="BW165" s="49"/>
      <c r="BX165" s="49"/>
      <c r="BY165" s="49"/>
      <c r="BZ165" s="49"/>
      <c r="CA165" s="49"/>
      <c r="CB165" s="49"/>
      <c r="CC165" s="49"/>
      <c r="CD165" s="49"/>
      <c r="CE165" s="49"/>
      <c r="CF165" s="49"/>
      <c r="CG165" s="49"/>
      <c r="CH165" s="49"/>
    </row>
    <row r="166" spans="53:86" s="681" customFormat="1">
      <c r="BA166" s="49"/>
      <c r="BB166" s="49"/>
      <c r="BC166" s="49"/>
      <c r="BD166" s="49"/>
      <c r="BE166" s="49"/>
      <c r="BF166" s="49"/>
      <c r="BG166" s="49"/>
      <c r="BH166" s="49"/>
      <c r="BI166" s="49"/>
      <c r="BJ166" s="49"/>
      <c r="BK166" s="49"/>
      <c r="BL166" s="49"/>
      <c r="BM166" s="174" t="s">
        <v>623</v>
      </c>
      <c r="BN166" s="49"/>
      <c r="BO166" s="49"/>
      <c r="BP166" s="49"/>
      <c r="BQ166" s="49"/>
      <c r="BR166" s="49"/>
      <c r="BS166" s="49"/>
      <c r="BT166" s="49"/>
      <c r="BU166" s="49"/>
      <c r="BV166" s="49"/>
      <c r="BW166" s="49"/>
      <c r="BX166" s="49"/>
      <c r="BY166" s="49"/>
      <c r="BZ166" s="49"/>
      <c r="CA166" s="49"/>
      <c r="CB166" s="49"/>
      <c r="CC166" s="49"/>
      <c r="CD166" s="49"/>
      <c r="CE166" s="49"/>
      <c r="CF166" s="49"/>
      <c r="CG166" s="49"/>
      <c r="CH166" s="49"/>
    </row>
    <row r="167" spans="53:86" s="681" customFormat="1">
      <c r="BA167" s="49"/>
      <c r="BB167" s="49"/>
      <c r="BC167" s="49"/>
      <c r="BD167" s="49"/>
      <c r="BE167" s="49"/>
      <c r="BF167" s="49"/>
      <c r="BG167" s="49"/>
      <c r="BH167" s="49"/>
      <c r="BI167" s="49"/>
      <c r="BJ167" s="49"/>
      <c r="BK167" s="49"/>
      <c r="BL167" s="49"/>
      <c r="BM167" s="174" t="s">
        <v>624</v>
      </c>
      <c r="BN167" s="49"/>
      <c r="BO167" s="49"/>
      <c r="BP167" s="49"/>
      <c r="BQ167" s="49"/>
      <c r="BR167" s="49"/>
      <c r="BS167" s="49"/>
      <c r="BT167" s="49"/>
      <c r="BU167" s="49"/>
      <c r="BV167" s="49"/>
      <c r="BW167" s="49"/>
      <c r="BX167" s="49"/>
      <c r="BY167" s="49"/>
      <c r="BZ167" s="49"/>
      <c r="CA167" s="49"/>
      <c r="CB167" s="49"/>
      <c r="CC167" s="49"/>
      <c r="CD167" s="49"/>
      <c r="CE167" s="49"/>
      <c r="CF167" s="49"/>
      <c r="CG167" s="49"/>
      <c r="CH167" s="49"/>
    </row>
    <row r="168" spans="53:86" s="681" customFormat="1">
      <c r="BA168" s="49"/>
      <c r="BB168" s="49"/>
      <c r="BC168" s="49"/>
      <c r="BD168" s="49"/>
      <c r="BE168" s="49"/>
      <c r="BF168" s="49"/>
      <c r="BG168" s="49"/>
      <c r="BH168" s="49"/>
      <c r="BI168" s="49"/>
      <c r="BJ168" s="49"/>
      <c r="BK168" s="49"/>
      <c r="BL168" s="49"/>
      <c r="BM168" s="174" t="s">
        <v>625</v>
      </c>
      <c r="BN168" s="49"/>
      <c r="BO168" s="49"/>
      <c r="BP168" s="49"/>
      <c r="BQ168" s="49"/>
      <c r="BR168" s="49"/>
      <c r="BS168" s="49"/>
      <c r="BT168" s="49"/>
      <c r="BU168" s="49"/>
      <c r="BV168" s="49"/>
      <c r="BW168" s="49"/>
      <c r="BX168" s="49"/>
      <c r="BY168" s="49"/>
      <c r="BZ168" s="49"/>
      <c r="CA168" s="49"/>
      <c r="CB168" s="49"/>
      <c r="CC168" s="49"/>
      <c r="CD168" s="49"/>
      <c r="CE168" s="49"/>
      <c r="CF168" s="49"/>
      <c r="CG168" s="49"/>
      <c r="CH168" s="49"/>
    </row>
    <row r="169" spans="53:86" s="681" customFormat="1">
      <c r="BA169" s="49"/>
      <c r="BB169" s="49"/>
      <c r="BC169" s="49"/>
      <c r="BD169" s="49"/>
      <c r="BE169" s="49"/>
      <c r="BF169" s="49"/>
      <c r="BG169" s="49"/>
      <c r="BH169" s="49"/>
      <c r="BI169" s="49"/>
      <c r="BJ169" s="49"/>
      <c r="BK169" s="49"/>
      <c r="BL169" s="49"/>
      <c r="BM169" s="174" t="s">
        <v>626</v>
      </c>
      <c r="BN169" s="49"/>
      <c r="BO169" s="49"/>
      <c r="BP169" s="49"/>
      <c r="BQ169" s="49"/>
      <c r="BR169" s="49"/>
      <c r="BS169" s="49"/>
      <c r="BT169" s="49"/>
      <c r="BU169" s="49"/>
      <c r="BV169" s="49"/>
      <c r="BW169" s="49"/>
      <c r="BX169" s="49"/>
      <c r="BY169" s="49"/>
      <c r="BZ169" s="49"/>
      <c r="CA169" s="49"/>
      <c r="CB169" s="49"/>
      <c r="CC169" s="49"/>
      <c r="CD169" s="49"/>
      <c r="CE169" s="49"/>
      <c r="CF169" s="49"/>
      <c r="CG169" s="49"/>
      <c r="CH169" s="49"/>
    </row>
    <row r="170" spans="53:86" s="681" customFormat="1">
      <c r="BA170" s="49"/>
      <c r="BB170" s="49"/>
      <c r="BC170" s="49"/>
      <c r="BD170" s="49"/>
      <c r="BE170" s="49"/>
      <c r="BF170" s="49"/>
      <c r="BG170" s="49"/>
      <c r="BH170" s="49"/>
      <c r="BI170" s="49"/>
      <c r="BJ170" s="49"/>
      <c r="BK170" s="49"/>
      <c r="BL170" s="49"/>
      <c r="BM170" s="174" t="s">
        <v>627</v>
      </c>
      <c r="BN170" s="49"/>
      <c r="BO170" s="49"/>
      <c r="BP170" s="49"/>
      <c r="BQ170" s="49"/>
      <c r="BR170" s="49"/>
      <c r="BS170" s="49"/>
      <c r="BT170" s="49"/>
      <c r="BU170" s="49"/>
      <c r="BV170" s="49"/>
      <c r="BW170" s="49"/>
      <c r="BX170" s="49"/>
      <c r="BY170" s="49"/>
      <c r="BZ170" s="49"/>
      <c r="CA170" s="49"/>
      <c r="CB170" s="49"/>
      <c r="CC170" s="49"/>
      <c r="CD170" s="49"/>
      <c r="CE170" s="49"/>
      <c r="CF170" s="49"/>
      <c r="CG170" s="49"/>
      <c r="CH170" s="49"/>
    </row>
    <row r="171" spans="53:86" s="681" customFormat="1">
      <c r="BA171" s="49"/>
      <c r="BB171" s="49"/>
      <c r="BC171" s="49"/>
      <c r="BD171" s="49"/>
      <c r="BE171" s="49"/>
      <c r="BF171" s="49"/>
      <c r="BG171" s="49"/>
      <c r="BH171" s="49"/>
      <c r="BI171" s="49"/>
      <c r="BJ171" s="49"/>
      <c r="BK171" s="49"/>
      <c r="BL171" s="49"/>
      <c r="BM171" s="174" t="s">
        <v>628</v>
      </c>
      <c r="BN171" s="49"/>
      <c r="BO171" s="49"/>
      <c r="BP171" s="49"/>
      <c r="BQ171" s="49"/>
      <c r="BR171" s="49"/>
      <c r="BS171" s="49"/>
      <c r="BT171" s="49"/>
      <c r="BU171" s="49"/>
      <c r="BV171" s="49"/>
      <c r="BW171" s="49"/>
      <c r="BX171" s="49"/>
      <c r="BY171" s="49"/>
      <c r="BZ171" s="49"/>
      <c r="CA171" s="49"/>
      <c r="CB171" s="49"/>
      <c r="CC171" s="49"/>
      <c r="CD171" s="49"/>
      <c r="CE171" s="49"/>
      <c r="CF171" s="49"/>
      <c r="CG171" s="49"/>
      <c r="CH171" s="49"/>
    </row>
    <row r="172" spans="53:86" s="681" customFormat="1">
      <c r="BA172" s="49"/>
      <c r="BB172" s="49"/>
      <c r="BC172" s="49"/>
      <c r="BD172" s="49"/>
      <c r="BE172" s="49"/>
      <c r="BF172" s="49"/>
      <c r="BG172" s="49"/>
      <c r="BH172" s="49"/>
      <c r="BI172" s="49"/>
      <c r="BJ172" s="49"/>
      <c r="BK172" s="49"/>
      <c r="BL172" s="49"/>
      <c r="BM172" s="173" t="s">
        <v>629</v>
      </c>
      <c r="BN172" s="49"/>
      <c r="BO172" s="49"/>
      <c r="BP172" s="49"/>
      <c r="BQ172" s="49"/>
      <c r="BR172" s="49"/>
      <c r="BS172" s="49"/>
      <c r="BT172" s="49"/>
      <c r="BU172" s="49"/>
      <c r="BV172" s="49"/>
      <c r="BW172" s="49"/>
      <c r="BX172" s="49"/>
      <c r="BY172" s="49"/>
      <c r="BZ172" s="49"/>
      <c r="CA172" s="49"/>
      <c r="CB172" s="49"/>
      <c r="CC172" s="49"/>
      <c r="CD172" s="49"/>
      <c r="CE172" s="49"/>
      <c r="CF172" s="49"/>
      <c r="CG172" s="49"/>
      <c r="CH172" s="49"/>
    </row>
    <row r="173" spans="53:86" s="681" customFormat="1">
      <c r="BA173" s="49"/>
      <c r="BB173" s="49"/>
      <c r="BC173" s="49"/>
      <c r="BD173" s="49"/>
      <c r="BE173" s="49"/>
      <c r="BF173" s="49"/>
      <c r="BG173" s="49"/>
      <c r="BH173" s="49"/>
      <c r="BI173" s="49"/>
      <c r="BJ173" s="49"/>
      <c r="BK173" s="49"/>
      <c r="BL173" s="49"/>
      <c r="BM173" s="174" t="s">
        <v>630</v>
      </c>
      <c r="BN173" s="49"/>
      <c r="BO173" s="49"/>
      <c r="BP173" s="49"/>
      <c r="BQ173" s="49"/>
      <c r="BR173" s="49"/>
      <c r="BS173" s="49"/>
      <c r="BT173" s="49"/>
      <c r="BU173" s="49"/>
      <c r="BV173" s="49"/>
      <c r="BW173" s="49"/>
      <c r="BX173" s="49"/>
      <c r="BY173" s="49"/>
      <c r="BZ173" s="49"/>
      <c r="CA173" s="49"/>
      <c r="CB173" s="49"/>
      <c r="CC173" s="49"/>
      <c r="CD173" s="49"/>
      <c r="CE173" s="49"/>
      <c r="CF173" s="49"/>
      <c r="CG173" s="49"/>
      <c r="CH173" s="49"/>
    </row>
    <row r="174" spans="53:86" s="681" customFormat="1">
      <c r="BA174" s="49"/>
      <c r="BB174" s="49"/>
      <c r="BC174" s="49"/>
      <c r="BD174" s="49"/>
      <c r="BE174" s="49"/>
      <c r="BF174" s="49"/>
      <c r="BG174" s="49"/>
      <c r="BH174" s="49"/>
      <c r="BI174" s="49"/>
      <c r="BJ174" s="49"/>
      <c r="BK174" s="49"/>
      <c r="BL174" s="49"/>
      <c r="BM174" s="174" t="s">
        <v>631</v>
      </c>
      <c r="BN174" s="49"/>
      <c r="BO174" s="49"/>
      <c r="BP174" s="49"/>
      <c r="BQ174" s="49"/>
      <c r="BR174" s="49"/>
      <c r="BS174" s="49"/>
      <c r="BT174" s="49"/>
      <c r="BU174" s="49"/>
      <c r="BV174" s="49"/>
      <c r="BW174" s="49"/>
      <c r="BX174" s="49"/>
      <c r="BY174" s="49"/>
      <c r="BZ174" s="49"/>
      <c r="CA174" s="49"/>
      <c r="CB174" s="49"/>
      <c r="CC174" s="49"/>
      <c r="CD174" s="49"/>
      <c r="CE174" s="49"/>
      <c r="CF174" s="49"/>
      <c r="CG174" s="49"/>
      <c r="CH174" s="49"/>
    </row>
    <row r="175" spans="53:86" s="681" customFormat="1">
      <c r="BA175" s="49"/>
      <c r="BB175" s="49"/>
      <c r="BC175" s="49"/>
      <c r="BD175" s="49"/>
      <c r="BE175" s="49"/>
      <c r="BF175" s="49"/>
      <c r="BG175" s="49"/>
      <c r="BH175" s="49"/>
      <c r="BI175" s="49"/>
      <c r="BJ175" s="49"/>
      <c r="BK175" s="49"/>
      <c r="BL175" s="49"/>
      <c r="BM175" s="174" t="s">
        <v>632</v>
      </c>
      <c r="BN175" s="49"/>
      <c r="BO175" s="49"/>
      <c r="BP175" s="49"/>
      <c r="BQ175" s="49"/>
      <c r="BR175" s="49"/>
      <c r="BS175" s="49"/>
      <c r="BT175" s="49"/>
      <c r="BU175" s="49"/>
      <c r="BV175" s="49"/>
      <c r="BW175" s="49"/>
      <c r="BX175" s="49"/>
      <c r="BY175" s="49"/>
      <c r="BZ175" s="49"/>
      <c r="CA175" s="49"/>
      <c r="CB175" s="49"/>
      <c r="CC175" s="49"/>
      <c r="CD175" s="49"/>
      <c r="CE175" s="49"/>
      <c r="CF175" s="49"/>
      <c r="CG175" s="49"/>
      <c r="CH175" s="49"/>
    </row>
    <row r="176" spans="53:86" s="681" customFormat="1">
      <c r="BA176" s="49"/>
      <c r="BB176" s="49"/>
      <c r="BC176" s="49"/>
      <c r="BD176" s="49"/>
      <c r="BE176" s="49"/>
      <c r="BF176" s="49"/>
      <c r="BG176" s="49"/>
      <c r="BH176" s="49"/>
      <c r="BI176" s="49"/>
      <c r="BJ176" s="49"/>
      <c r="BK176" s="49"/>
      <c r="BL176" s="49"/>
      <c r="BM176" s="174" t="s">
        <v>633</v>
      </c>
      <c r="BN176" s="49"/>
      <c r="BO176" s="49"/>
      <c r="BP176" s="49"/>
      <c r="BQ176" s="49"/>
      <c r="BR176" s="49"/>
      <c r="BS176" s="49"/>
      <c r="BT176" s="49"/>
      <c r="BU176" s="49"/>
      <c r="BV176" s="49"/>
      <c r="BW176" s="49"/>
      <c r="BX176" s="49"/>
      <c r="BY176" s="49"/>
      <c r="BZ176" s="49"/>
      <c r="CA176" s="49"/>
      <c r="CB176" s="49"/>
      <c r="CC176" s="49"/>
      <c r="CD176" s="49"/>
      <c r="CE176" s="49"/>
      <c r="CF176" s="49"/>
      <c r="CG176" s="49"/>
      <c r="CH176" s="49"/>
    </row>
    <row r="177" spans="53:86" s="681" customFormat="1">
      <c r="BA177" s="49"/>
      <c r="BB177" s="49"/>
      <c r="BC177" s="49"/>
      <c r="BD177" s="49"/>
      <c r="BE177" s="49"/>
      <c r="BF177" s="49"/>
      <c r="BG177" s="49"/>
      <c r="BH177" s="49"/>
      <c r="BI177" s="49"/>
      <c r="BJ177" s="49"/>
      <c r="BK177" s="49"/>
      <c r="BL177" s="49"/>
      <c r="BM177" s="174" t="s">
        <v>634</v>
      </c>
      <c r="BN177" s="49"/>
      <c r="BO177" s="49"/>
      <c r="BP177" s="49"/>
      <c r="BQ177" s="49"/>
      <c r="BR177" s="49"/>
      <c r="BS177" s="49"/>
      <c r="BT177" s="49"/>
      <c r="BU177" s="49"/>
      <c r="BV177" s="49"/>
      <c r="BW177" s="49"/>
      <c r="BX177" s="49"/>
      <c r="BY177" s="49"/>
      <c r="BZ177" s="49"/>
      <c r="CA177" s="49"/>
      <c r="CB177" s="49"/>
      <c r="CC177" s="49"/>
      <c r="CD177" s="49"/>
      <c r="CE177" s="49"/>
      <c r="CF177" s="49"/>
      <c r="CG177" s="49"/>
      <c r="CH177" s="49"/>
    </row>
    <row r="178" spans="53:86" s="681" customFormat="1">
      <c r="BA178" s="49"/>
      <c r="BB178" s="49"/>
      <c r="BC178" s="49"/>
      <c r="BD178" s="49"/>
      <c r="BE178" s="49"/>
      <c r="BF178" s="49"/>
      <c r="BG178" s="49"/>
      <c r="BH178" s="49"/>
      <c r="BI178" s="49"/>
      <c r="BJ178" s="49"/>
      <c r="BK178" s="49"/>
      <c r="BL178" s="49"/>
      <c r="BM178" s="174" t="s">
        <v>635</v>
      </c>
      <c r="BN178" s="49"/>
      <c r="BO178" s="49"/>
      <c r="BP178" s="49"/>
      <c r="BQ178" s="49"/>
      <c r="BR178" s="49"/>
      <c r="BS178" s="49"/>
      <c r="BT178" s="49"/>
      <c r="BU178" s="49"/>
      <c r="BV178" s="49"/>
      <c r="BW178" s="49"/>
      <c r="BX178" s="49"/>
      <c r="BY178" s="49"/>
      <c r="BZ178" s="49"/>
      <c r="CA178" s="49"/>
      <c r="CB178" s="49"/>
      <c r="CC178" s="49"/>
      <c r="CD178" s="49"/>
      <c r="CE178" s="49"/>
      <c r="CF178" s="49"/>
      <c r="CG178" s="49"/>
      <c r="CH178" s="49"/>
    </row>
    <row r="179" spans="53:86" s="681" customFormat="1">
      <c r="BA179" s="49"/>
      <c r="BB179" s="49"/>
      <c r="BC179" s="49"/>
      <c r="BD179" s="49"/>
      <c r="BE179" s="49"/>
      <c r="BF179" s="49"/>
      <c r="BG179" s="49"/>
      <c r="BH179" s="49"/>
      <c r="BI179" s="49"/>
      <c r="BJ179" s="49"/>
      <c r="BK179" s="49"/>
      <c r="BL179" s="49"/>
      <c r="BM179" s="174" t="s">
        <v>636</v>
      </c>
      <c r="BN179" s="49"/>
      <c r="BO179" s="49"/>
      <c r="BP179" s="49"/>
      <c r="BQ179" s="49"/>
      <c r="BR179" s="49"/>
      <c r="BS179" s="49"/>
      <c r="BT179" s="49"/>
      <c r="BU179" s="49"/>
      <c r="BV179" s="49"/>
      <c r="BW179" s="49"/>
      <c r="BX179" s="49"/>
      <c r="BY179" s="49"/>
      <c r="BZ179" s="49"/>
      <c r="CA179" s="49"/>
      <c r="CB179" s="49"/>
      <c r="CC179" s="49"/>
      <c r="CD179" s="49"/>
      <c r="CE179" s="49"/>
      <c r="CF179" s="49"/>
      <c r="CG179" s="49"/>
      <c r="CH179" s="49"/>
    </row>
    <row r="180" spans="53:86" s="681" customFormat="1">
      <c r="BA180" s="49"/>
      <c r="BB180" s="49"/>
      <c r="BC180" s="49"/>
      <c r="BD180" s="49"/>
      <c r="BE180" s="49"/>
      <c r="BF180" s="49"/>
      <c r="BG180" s="49"/>
      <c r="BH180" s="49"/>
      <c r="BI180" s="49"/>
      <c r="BJ180" s="49"/>
      <c r="BK180" s="49"/>
      <c r="BL180" s="49"/>
      <c r="BM180" s="174" t="s">
        <v>637</v>
      </c>
      <c r="BN180" s="49"/>
      <c r="BO180" s="49"/>
      <c r="BP180" s="49"/>
      <c r="BQ180" s="49"/>
      <c r="BR180" s="49"/>
      <c r="BS180" s="49"/>
      <c r="BT180" s="49"/>
      <c r="BU180" s="49"/>
      <c r="BV180" s="49"/>
      <c r="BW180" s="49"/>
      <c r="BX180" s="49"/>
      <c r="BY180" s="49"/>
      <c r="BZ180" s="49"/>
      <c r="CA180" s="49"/>
      <c r="CB180" s="49"/>
      <c r="CC180" s="49"/>
      <c r="CD180" s="49"/>
      <c r="CE180" s="49"/>
      <c r="CF180" s="49"/>
      <c r="CG180" s="49"/>
      <c r="CH180" s="49"/>
    </row>
    <row r="181" spans="53:86" s="681" customFormat="1">
      <c r="BA181" s="49"/>
      <c r="BB181" s="49"/>
      <c r="BC181" s="49"/>
      <c r="BD181" s="49"/>
      <c r="BE181" s="49"/>
      <c r="BF181" s="49"/>
      <c r="BG181" s="49"/>
      <c r="BH181" s="49"/>
      <c r="BI181" s="49"/>
      <c r="BJ181" s="49"/>
      <c r="BK181" s="49"/>
      <c r="BL181" s="49"/>
      <c r="BM181" s="174" t="s">
        <v>638</v>
      </c>
      <c r="BN181" s="49"/>
      <c r="BO181" s="49"/>
      <c r="BP181" s="49"/>
      <c r="BQ181" s="49"/>
      <c r="BR181" s="49"/>
      <c r="BS181" s="49"/>
      <c r="BT181" s="49"/>
      <c r="BU181" s="49"/>
      <c r="BV181" s="49"/>
      <c r="BW181" s="49"/>
      <c r="BX181" s="49"/>
      <c r="BY181" s="49"/>
      <c r="BZ181" s="49"/>
      <c r="CA181" s="49"/>
      <c r="CB181" s="49"/>
      <c r="CC181" s="49"/>
      <c r="CD181" s="49"/>
      <c r="CE181" s="49"/>
      <c r="CF181" s="49"/>
      <c r="CG181" s="49"/>
      <c r="CH181" s="49"/>
    </row>
    <row r="182" spans="53:86" s="681" customFormat="1">
      <c r="BA182" s="49"/>
      <c r="BB182" s="49"/>
      <c r="BC182" s="49"/>
      <c r="BD182" s="49"/>
      <c r="BE182" s="49"/>
      <c r="BF182" s="49"/>
      <c r="BG182" s="49"/>
      <c r="BH182" s="49"/>
      <c r="BI182" s="49"/>
      <c r="BJ182" s="49"/>
      <c r="BK182" s="49"/>
      <c r="BL182" s="49"/>
      <c r="BM182" s="174" t="s">
        <v>639</v>
      </c>
      <c r="BN182" s="49"/>
      <c r="BO182" s="49"/>
      <c r="BP182" s="49"/>
      <c r="BQ182" s="49"/>
      <c r="BR182" s="49"/>
      <c r="BS182" s="49"/>
      <c r="BT182" s="49"/>
      <c r="BU182" s="49"/>
      <c r="BV182" s="49"/>
      <c r="BW182" s="49"/>
      <c r="BX182" s="49"/>
      <c r="BY182" s="49"/>
      <c r="BZ182" s="49"/>
      <c r="CA182" s="49"/>
      <c r="CB182" s="49"/>
      <c r="CC182" s="49"/>
      <c r="CD182" s="49"/>
      <c r="CE182" s="49"/>
      <c r="CF182" s="49"/>
      <c r="CG182" s="49"/>
      <c r="CH182" s="49"/>
    </row>
    <row r="183" spans="53:86" s="681" customFormat="1">
      <c r="BA183" s="49"/>
      <c r="BB183" s="49"/>
      <c r="BC183" s="49"/>
      <c r="BD183" s="49"/>
      <c r="BE183" s="49"/>
      <c r="BF183" s="49"/>
      <c r="BG183" s="49"/>
      <c r="BH183" s="49"/>
      <c r="BI183" s="49"/>
      <c r="BJ183" s="49"/>
      <c r="BK183" s="49"/>
      <c r="BL183" s="49"/>
      <c r="BM183" s="174" t="s">
        <v>640</v>
      </c>
      <c r="BN183" s="49"/>
      <c r="BO183" s="49"/>
      <c r="BP183" s="49"/>
      <c r="BQ183" s="49"/>
      <c r="BR183" s="49"/>
      <c r="BS183" s="49"/>
      <c r="BT183" s="49"/>
      <c r="BU183" s="49"/>
      <c r="BV183" s="49"/>
      <c r="BW183" s="49"/>
      <c r="BX183" s="49"/>
      <c r="BY183" s="49"/>
      <c r="BZ183" s="49"/>
      <c r="CA183" s="49"/>
      <c r="CB183" s="49"/>
      <c r="CC183" s="49"/>
      <c r="CD183" s="49"/>
      <c r="CE183" s="49"/>
      <c r="CF183" s="49"/>
      <c r="CG183" s="49"/>
      <c r="CH183" s="49"/>
    </row>
    <row r="184" spans="53:86" s="681" customFormat="1">
      <c r="BA184" s="49"/>
      <c r="BB184" s="49"/>
      <c r="BC184" s="49"/>
      <c r="BD184" s="49"/>
      <c r="BE184" s="49"/>
      <c r="BF184" s="49"/>
      <c r="BG184" s="49"/>
      <c r="BH184" s="49"/>
      <c r="BI184" s="49"/>
      <c r="BJ184" s="49"/>
      <c r="BK184" s="49"/>
      <c r="BL184" s="49"/>
      <c r="BM184" s="174" t="s">
        <v>641</v>
      </c>
      <c r="BN184" s="49"/>
      <c r="BO184" s="49"/>
      <c r="BP184" s="49"/>
      <c r="BQ184" s="49"/>
      <c r="BR184" s="49"/>
      <c r="BS184" s="49"/>
      <c r="BT184" s="49"/>
      <c r="BU184" s="49"/>
      <c r="BV184" s="49"/>
      <c r="BW184" s="49"/>
      <c r="BX184" s="49"/>
      <c r="BY184" s="49"/>
      <c r="BZ184" s="49"/>
      <c r="CA184" s="49"/>
      <c r="CB184" s="49"/>
      <c r="CC184" s="49"/>
      <c r="CD184" s="49"/>
      <c r="CE184" s="49"/>
      <c r="CF184" s="49"/>
      <c r="CG184" s="49"/>
      <c r="CH184" s="49"/>
    </row>
    <row r="185" spans="53:86" s="681" customFormat="1">
      <c r="BA185" s="49"/>
      <c r="BB185" s="49"/>
      <c r="BC185" s="49"/>
      <c r="BD185" s="49"/>
      <c r="BE185" s="49"/>
      <c r="BF185" s="49"/>
      <c r="BG185" s="49"/>
      <c r="BH185" s="49"/>
      <c r="BI185" s="49"/>
      <c r="BJ185" s="49"/>
      <c r="BK185" s="49"/>
      <c r="BL185" s="49"/>
      <c r="BM185" s="174" t="s">
        <v>642</v>
      </c>
      <c r="BN185" s="49"/>
      <c r="BO185" s="49"/>
      <c r="BP185" s="49"/>
      <c r="BQ185" s="49"/>
      <c r="BR185" s="49"/>
      <c r="BS185" s="49"/>
      <c r="BT185" s="49"/>
      <c r="BU185" s="49"/>
      <c r="BV185" s="49"/>
      <c r="BW185" s="49"/>
      <c r="BX185" s="49"/>
      <c r="BY185" s="49"/>
      <c r="BZ185" s="49"/>
      <c r="CA185" s="49"/>
      <c r="CB185" s="49"/>
      <c r="CC185" s="49"/>
      <c r="CD185" s="49"/>
      <c r="CE185" s="49"/>
      <c r="CF185" s="49"/>
      <c r="CG185" s="49"/>
      <c r="CH185" s="49"/>
    </row>
    <row r="186" spans="53:86" s="681" customFormat="1">
      <c r="BA186" s="49"/>
      <c r="BB186" s="49"/>
      <c r="BC186" s="49"/>
      <c r="BD186" s="49"/>
      <c r="BE186" s="49"/>
      <c r="BF186" s="49"/>
      <c r="BG186" s="49"/>
      <c r="BH186" s="49"/>
      <c r="BI186" s="49"/>
      <c r="BJ186" s="49"/>
      <c r="BK186" s="49"/>
      <c r="BL186" s="49"/>
      <c r="BM186" s="174" t="s">
        <v>670</v>
      </c>
      <c r="BN186" s="49"/>
      <c r="BO186" s="49"/>
      <c r="BP186" s="49"/>
      <c r="BQ186" s="49"/>
      <c r="BR186" s="49"/>
      <c r="BS186" s="49"/>
      <c r="BT186" s="49"/>
      <c r="BU186" s="49"/>
      <c r="BV186" s="49"/>
      <c r="BW186" s="49"/>
      <c r="BX186" s="49"/>
      <c r="BY186" s="49"/>
      <c r="BZ186" s="49"/>
      <c r="CA186" s="49"/>
      <c r="CB186" s="49"/>
      <c r="CC186" s="49"/>
      <c r="CD186" s="49"/>
      <c r="CE186" s="49"/>
      <c r="CF186" s="49"/>
      <c r="CG186" s="49"/>
      <c r="CH186" s="49"/>
    </row>
    <row r="187" spans="53:86" s="681" customFormat="1">
      <c r="BA187" s="49"/>
      <c r="BB187" s="49"/>
      <c r="BC187" s="49"/>
      <c r="BD187" s="49"/>
      <c r="BE187" s="49"/>
      <c r="BF187" s="49"/>
      <c r="BG187" s="49"/>
      <c r="BH187" s="49"/>
      <c r="BI187" s="49"/>
      <c r="BJ187" s="49"/>
      <c r="BK187" s="49"/>
      <c r="BL187" s="49"/>
      <c r="BM187" s="174" t="s">
        <v>643</v>
      </c>
      <c r="BN187" s="49"/>
      <c r="BO187" s="49"/>
      <c r="BP187" s="49"/>
      <c r="BQ187" s="49"/>
      <c r="BR187" s="49"/>
      <c r="BS187" s="49"/>
      <c r="BT187" s="49"/>
      <c r="BU187" s="49"/>
      <c r="BV187" s="49"/>
      <c r="BW187" s="49"/>
      <c r="BX187" s="49"/>
      <c r="BY187" s="49"/>
      <c r="BZ187" s="49"/>
      <c r="CA187" s="49"/>
      <c r="CB187" s="49"/>
      <c r="CC187" s="49"/>
      <c r="CD187" s="49"/>
      <c r="CE187" s="49"/>
      <c r="CF187" s="49"/>
      <c r="CG187" s="49"/>
      <c r="CH187" s="49"/>
    </row>
    <row r="188" spans="53:86" s="681" customFormat="1">
      <c r="BA188" s="49"/>
      <c r="BB188" s="49"/>
      <c r="BC188" s="49"/>
      <c r="BD188" s="49"/>
      <c r="BE188" s="49"/>
      <c r="BF188" s="49"/>
      <c r="BG188" s="49"/>
      <c r="BH188" s="49"/>
      <c r="BI188" s="49"/>
      <c r="BJ188" s="49"/>
      <c r="BK188" s="49"/>
      <c r="BL188" s="49"/>
      <c r="BM188" s="174" t="s">
        <v>644</v>
      </c>
      <c r="BN188" s="49"/>
      <c r="BO188" s="49"/>
      <c r="BP188" s="49"/>
      <c r="BQ188" s="49"/>
      <c r="BR188" s="49"/>
      <c r="BS188" s="49"/>
      <c r="BT188" s="49"/>
      <c r="BU188" s="49"/>
      <c r="BV188" s="49"/>
      <c r="BW188" s="49"/>
      <c r="BX188" s="49"/>
      <c r="BY188" s="49"/>
      <c r="BZ188" s="49"/>
      <c r="CA188" s="49"/>
      <c r="CB188" s="49"/>
      <c r="CC188" s="49"/>
      <c r="CD188" s="49"/>
      <c r="CE188" s="49"/>
      <c r="CF188" s="49"/>
      <c r="CG188" s="49"/>
      <c r="CH188" s="49"/>
    </row>
    <row r="189" spans="53:86" s="681" customFormat="1">
      <c r="BA189" s="49"/>
      <c r="BB189" s="49"/>
      <c r="BC189" s="49"/>
      <c r="BD189" s="49"/>
      <c r="BE189" s="49"/>
      <c r="BF189" s="49"/>
      <c r="BG189" s="49"/>
      <c r="BH189" s="49"/>
      <c r="BI189" s="49"/>
      <c r="BJ189" s="49"/>
      <c r="BK189" s="49"/>
      <c r="BL189" s="49"/>
      <c r="BM189" s="174" t="s">
        <v>645</v>
      </c>
      <c r="BN189" s="49"/>
      <c r="BO189" s="49"/>
      <c r="BP189" s="49"/>
      <c r="BQ189" s="49"/>
      <c r="BR189" s="49"/>
      <c r="BS189" s="49"/>
      <c r="BT189" s="49"/>
      <c r="BU189" s="49"/>
      <c r="BV189" s="49"/>
      <c r="BW189" s="49"/>
      <c r="BX189" s="49"/>
      <c r="BY189" s="49"/>
      <c r="BZ189" s="49"/>
      <c r="CA189" s="49"/>
      <c r="CB189" s="49"/>
      <c r="CC189" s="49"/>
      <c r="CD189" s="49"/>
      <c r="CE189" s="49"/>
      <c r="CF189" s="49"/>
      <c r="CG189" s="49"/>
      <c r="CH189" s="49"/>
    </row>
    <row r="190" spans="53:86" s="681" customFormat="1">
      <c r="BA190" s="49"/>
      <c r="BB190" s="49"/>
      <c r="BC190" s="49"/>
      <c r="BD190" s="49"/>
      <c r="BE190" s="49"/>
      <c r="BF190" s="49"/>
      <c r="BG190" s="49"/>
      <c r="BH190" s="49"/>
      <c r="BI190" s="49"/>
      <c r="BJ190" s="49"/>
      <c r="BK190" s="49"/>
      <c r="BL190" s="49"/>
      <c r="BM190" s="174" t="s">
        <v>671</v>
      </c>
      <c r="BN190" s="49"/>
      <c r="BO190" s="49"/>
      <c r="BP190" s="49"/>
      <c r="BQ190" s="49"/>
      <c r="BR190" s="49"/>
      <c r="BS190" s="49"/>
      <c r="BT190" s="49"/>
      <c r="BU190" s="49"/>
      <c r="BV190" s="49"/>
      <c r="BW190" s="49"/>
      <c r="BX190" s="49"/>
      <c r="BY190" s="49"/>
      <c r="BZ190" s="49"/>
      <c r="CA190" s="49"/>
      <c r="CB190" s="49"/>
      <c r="CC190" s="49"/>
      <c r="CD190" s="49"/>
      <c r="CE190" s="49"/>
      <c r="CF190" s="49"/>
      <c r="CG190" s="49"/>
      <c r="CH190" s="49"/>
    </row>
    <row r="191" spans="53:86" s="681" customFormat="1">
      <c r="BA191" s="49"/>
      <c r="BB191" s="49"/>
      <c r="BC191" s="49"/>
      <c r="BD191" s="49"/>
      <c r="BE191" s="49"/>
      <c r="BF191" s="49"/>
      <c r="BG191" s="49"/>
      <c r="BH191" s="49"/>
      <c r="BI191" s="49"/>
      <c r="BJ191" s="49"/>
      <c r="BK191" s="49"/>
      <c r="BL191" s="49"/>
      <c r="BM191" s="173" t="s">
        <v>646</v>
      </c>
      <c r="BN191" s="49"/>
      <c r="BO191" s="49"/>
      <c r="BP191" s="49"/>
      <c r="BQ191" s="49"/>
      <c r="BR191" s="49"/>
      <c r="BS191" s="49"/>
      <c r="BT191" s="49"/>
      <c r="BU191" s="49"/>
      <c r="BV191" s="49"/>
      <c r="BW191" s="49"/>
      <c r="BX191" s="49"/>
      <c r="BY191" s="49"/>
      <c r="BZ191" s="49"/>
      <c r="CA191" s="49"/>
      <c r="CB191" s="49"/>
      <c r="CC191" s="49"/>
      <c r="CD191" s="49"/>
      <c r="CE191" s="49"/>
      <c r="CF191" s="49"/>
      <c r="CG191" s="49"/>
      <c r="CH191" s="49"/>
    </row>
    <row r="192" spans="53:86" s="681" customFormat="1">
      <c r="BA192" s="49"/>
      <c r="BB192" s="49"/>
      <c r="BC192" s="49"/>
      <c r="BD192" s="49"/>
      <c r="BE192" s="49"/>
      <c r="BF192" s="49"/>
      <c r="BG192" s="49"/>
      <c r="BH192" s="49"/>
      <c r="BI192" s="49"/>
      <c r="BJ192" s="49"/>
      <c r="BK192" s="49"/>
      <c r="BL192" s="49"/>
      <c r="BM192" s="174" t="s">
        <v>647</v>
      </c>
      <c r="BN192" s="49"/>
      <c r="BO192" s="49"/>
      <c r="BP192" s="49"/>
      <c r="BQ192" s="49"/>
      <c r="BR192" s="49"/>
      <c r="BS192" s="49"/>
      <c r="BT192" s="49"/>
      <c r="BU192" s="49"/>
      <c r="BV192" s="49"/>
      <c r="BW192" s="49"/>
      <c r="BX192" s="49"/>
      <c r="BY192" s="49"/>
      <c r="BZ192" s="49"/>
      <c r="CA192" s="49"/>
      <c r="CB192" s="49"/>
      <c r="CC192" s="49"/>
      <c r="CD192" s="49"/>
      <c r="CE192" s="49"/>
      <c r="CF192" s="49"/>
      <c r="CG192" s="49"/>
      <c r="CH192" s="49"/>
    </row>
    <row r="193" spans="53:86" s="681" customFormat="1">
      <c r="BA193" s="49"/>
      <c r="BB193" s="49"/>
      <c r="BC193" s="49"/>
      <c r="BD193" s="49"/>
      <c r="BE193" s="49"/>
      <c r="BF193" s="49"/>
      <c r="BG193" s="49"/>
      <c r="BH193" s="49"/>
      <c r="BI193" s="49"/>
      <c r="BJ193" s="49"/>
      <c r="BK193" s="49"/>
      <c r="BL193" s="49"/>
      <c r="BM193" s="174" t="s">
        <v>648</v>
      </c>
      <c r="BN193" s="49"/>
      <c r="BO193" s="49"/>
      <c r="BP193" s="49"/>
      <c r="BQ193" s="49"/>
      <c r="BR193" s="49"/>
      <c r="BS193" s="49"/>
      <c r="BT193" s="49"/>
      <c r="BU193" s="49"/>
      <c r="BV193" s="49"/>
      <c r="BW193" s="49"/>
      <c r="BX193" s="49"/>
      <c r="BY193" s="49"/>
      <c r="BZ193" s="49"/>
      <c r="CA193" s="49"/>
      <c r="CB193" s="49"/>
      <c r="CC193" s="49"/>
      <c r="CD193" s="49"/>
      <c r="CE193" s="49"/>
      <c r="CF193" s="49"/>
      <c r="CG193" s="49"/>
      <c r="CH193" s="49"/>
    </row>
    <row r="194" spans="53:86" s="681" customFormat="1">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row>
    <row r="195" spans="53:86" s="681" customFormat="1">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row>
    <row r="196" spans="53:86" s="681" customFormat="1">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row>
    <row r="197" spans="53:86" s="681" customFormat="1">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row>
    <row r="198" spans="53:86" s="681" customFormat="1">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row>
    <row r="199" spans="53:86" s="681" customFormat="1">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row>
    <row r="200" spans="53:86" s="681" customFormat="1">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row>
  </sheetData>
  <mergeCells count="4">
    <mergeCell ref="B3:B5"/>
    <mergeCell ref="C3:F3"/>
    <mergeCell ref="G3:J4"/>
    <mergeCell ref="C4:E4"/>
  </mergeCells>
  <dataValidations count="2">
    <dataValidation type="list" allowBlank="1" showInputMessage="1" showErrorMessage="1" sqref="A6:A20">
      <formula1>$BB$2:$BB$30</formula1>
    </dataValidation>
    <dataValidation type="list" allowBlank="1" showInputMessage="1" showErrorMessage="1" sqref="C6:F20 G14:J17">
      <formula1>$BK$13:$BK$14</formula1>
    </dataValidation>
  </dataValidations>
  <pageMargins left="0.70833333333333337" right="0.70833333333333337" top="0.78749999999999998" bottom="0.78749999999999998" header="0.51180555555555551" footer="0.51180555555555551"/>
  <pageSetup paperSize="9" scale="69" firstPageNumber="0"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1:CH200"/>
  <sheetViews>
    <sheetView zoomScaleSheetLayoutView="100" workbookViewId="0">
      <selection sqref="A1:XFD1048576"/>
    </sheetView>
  </sheetViews>
  <sheetFormatPr defaultColWidth="11.42578125" defaultRowHeight="12.75"/>
  <cols>
    <col min="1" max="1" width="8.28515625" style="54" customWidth="1"/>
    <col min="2" max="2" width="53.85546875" style="54" customWidth="1"/>
    <col min="3" max="3" width="11.7109375" style="54" customWidth="1"/>
    <col min="4" max="4" width="18.42578125" style="54" customWidth="1"/>
    <col min="5" max="6" width="11.42578125" style="54" customWidth="1"/>
    <col min="7" max="7" width="13.7109375" style="54" customWidth="1"/>
    <col min="8" max="8" width="18.28515625" style="54" customWidth="1"/>
    <col min="9" max="9" width="11.42578125" style="54" customWidth="1"/>
    <col min="10" max="10" width="12.85546875" style="54" customWidth="1"/>
    <col min="11" max="11" width="16.7109375" style="54" customWidth="1"/>
    <col min="12" max="12" width="28.85546875" style="681" bestFit="1" customWidth="1"/>
    <col min="13" max="13" width="29.28515625" style="681" bestFit="1" customWidth="1"/>
    <col min="14" max="52" width="11.42578125" style="681" customWidth="1"/>
    <col min="53" max="16384" width="11.42578125" style="681"/>
  </cols>
  <sheetData>
    <row r="1" spans="1:86" ht="20.45" customHeight="1" thickBot="1">
      <c r="A1" s="62" t="s">
        <v>174</v>
      </c>
      <c r="B1" s="62"/>
      <c r="C1" s="62"/>
      <c r="D1" s="62"/>
      <c r="E1" s="62"/>
      <c r="F1" s="62"/>
      <c r="G1" s="681"/>
      <c r="H1" s="681"/>
      <c r="I1" s="15"/>
      <c r="K1" s="901" t="s">
        <v>0</v>
      </c>
      <c r="L1" s="902" t="s">
        <v>1836</v>
      </c>
      <c r="M1" s="903"/>
      <c r="BA1" s="135" t="s">
        <v>422</v>
      </c>
      <c r="BB1" s="232" t="s">
        <v>835</v>
      </c>
      <c r="BC1" s="54"/>
      <c r="BD1" s="134" t="s">
        <v>434</v>
      </c>
      <c r="BE1" s="136"/>
      <c r="BF1" s="136"/>
      <c r="BG1" s="54"/>
      <c r="BH1" s="54" t="s">
        <v>469</v>
      </c>
      <c r="BI1" s="54"/>
      <c r="BJ1" s="54"/>
      <c r="BK1" s="54"/>
      <c r="BL1" s="54"/>
      <c r="BM1" s="134" t="s">
        <v>649</v>
      </c>
      <c r="BN1" s="54"/>
      <c r="BO1" s="54" t="s">
        <v>672</v>
      </c>
      <c r="BP1" s="54"/>
      <c r="BQ1" s="54"/>
      <c r="BR1" s="54"/>
      <c r="BS1" s="54"/>
      <c r="BT1" s="54"/>
      <c r="BU1" s="134" t="s">
        <v>709</v>
      </c>
      <c r="BV1" s="54"/>
      <c r="BW1" s="54"/>
      <c r="BX1" s="54"/>
      <c r="BY1" s="54"/>
      <c r="BZ1" s="54" t="s">
        <v>726</v>
      </c>
      <c r="CA1" s="54"/>
      <c r="CB1" s="54"/>
      <c r="CC1" s="54" t="s">
        <v>754</v>
      </c>
      <c r="CD1" s="54"/>
      <c r="CE1" s="54"/>
      <c r="CF1" s="54"/>
      <c r="CG1" s="54"/>
      <c r="CH1" s="54"/>
    </row>
    <row r="2" spans="1:86" ht="20.45" customHeight="1" thickBot="1">
      <c r="A2" s="815"/>
      <c r="B2" s="148"/>
      <c r="D2" s="815"/>
      <c r="E2" s="815"/>
      <c r="F2" s="815"/>
      <c r="G2" s="681"/>
      <c r="H2" s="681"/>
      <c r="I2" s="15"/>
      <c r="K2" s="904" t="s">
        <v>256</v>
      </c>
      <c r="L2" s="905" t="s">
        <v>1836</v>
      </c>
      <c r="M2" s="906"/>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86" ht="64.5" thickBot="1">
      <c r="A3" s="907" t="s">
        <v>1</v>
      </c>
      <c r="B3" s="908" t="s">
        <v>175</v>
      </c>
      <c r="C3" s="909" t="s">
        <v>209</v>
      </c>
      <c r="D3" s="909" t="s">
        <v>262</v>
      </c>
      <c r="E3" s="907" t="s">
        <v>208</v>
      </c>
      <c r="F3" s="909" t="s">
        <v>186</v>
      </c>
      <c r="G3" s="909" t="s">
        <v>263</v>
      </c>
      <c r="H3" s="909" t="s">
        <v>264</v>
      </c>
      <c r="I3" s="907" t="s">
        <v>177</v>
      </c>
      <c r="J3" s="907" t="s">
        <v>278</v>
      </c>
      <c r="K3" s="910" t="s">
        <v>178</v>
      </c>
      <c r="L3" s="161" t="s">
        <v>257</v>
      </c>
      <c r="M3" s="109" t="s">
        <v>308</v>
      </c>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s="168" customFormat="1">
      <c r="A4" s="836" t="s">
        <v>338</v>
      </c>
      <c r="B4" s="911" t="s">
        <v>1619</v>
      </c>
      <c r="C4" s="912">
        <v>2015</v>
      </c>
      <c r="D4" s="913">
        <v>90</v>
      </c>
      <c r="E4" s="914">
        <v>90</v>
      </c>
      <c r="F4" s="915" t="s">
        <v>1856</v>
      </c>
      <c r="G4" s="916" t="s">
        <v>1857</v>
      </c>
      <c r="H4" s="832" t="s">
        <v>1621</v>
      </c>
      <c r="I4" s="856" t="s">
        <v>1620</v>
      </c>
      <c r="J4" s="917" t="s">
        <v>1857</v>
      </c>
      <c r="K4" s="917">
        <v>1</v>
      </c>
      <c r="L4" s="230" t="s">
        <v>1622</v>
      </c>
      <c r="M4" s="918" t="s">
        <v>1623</v>
      </c>
      <c r="BA4" s="137" t="s">
        <v>347</v>
      </c>
      <c r="BB4" s="137" t="s">
        <v>348</v>
      </c>
      <c r="BD4" s="168" t="s">
        <v>440</v>
      </c>
      <c r="BE4" s="178"/>
      <c r="BF4" s="178"/>
      <c r="BH4" s="168" t="s">
        <v>475</v>
      </c>
      <c r="BM4" s="180" t="s">
        <v>483</v>
      </c>
      <c r="BO4" s="168" t="s">
        <v>124</v>
      </c>
      <c r="BU4" s="168" t="s">
        <v>714</v>
      </c>
      <c r="BZ4" s="168" t="s">
        <v>56</v>
      </c>
      <c r="CC4" s="168" t="s">
        <v>273</v>
      </c>
    </row>
    <row r="5" spans="1:86" s="168" customFormat="1">
      <c r="A5" s="836" t="s">
        <v>338</v>
      </c>
      <c r="B5" s="911" t="s">
        <v>1624</v>
      </c>
      <c r="C5" s="913">
        <v>2015</v>
      </c>
      <c r="D5" s="913">
        <v>10</v>
      </c>
      <c r="E5" s="914">
        <v>10</v>
      </c>
      <c r="F5" s="915" t="s">
        <v>1858</v>
      </c>
      <c r="G5" s="916" t="s">
        <v>1630</v>
      </c>
      <c r="H5" s="832" t="s">
        <v>1621</v>
      </c>
      <c r="I5" s="919" t="s">
        <v>1625</v>
      </c>
      <c r="J5" s="917" t="s">
        <v>1630</v>
      </c>
      <c r="K5" s="917">
        <v>1</v>
      </c>
      <c r="L5" s="918" t="s">
        <v>1622</v>
      </c>
      <c r="M5" s="608" t="s">
        <v>1623</v>
      </c>
      <c r="BA5" s="137" t="s">
        <v>351</v>
      </c>
      <c r="BB5" s="137" t="s">
        <v>352</v>
      </c>
      <c r="BD5" s="168" t="s">
        <v>227</v>
      </c>
      <c r="BE5" s="178"/>
      <c r="BF5" s="178"/>
      <c r="BH5" s="168" t="s">
        <v>467</v>
      </c>
      <c r="BM5" s="179" t="s">
        <v>484</v>
      </c>
      <c r="BU5" s="168" t="s">
        <v>688</v>
      </c>
      <c r="BZ5" s="168" t="s">
        <v>739</v>
      </c>
      <c r="CC5" s="168" t="s">
        <v>274</v>
      </c>
    </row>
    <row r="6" spans="1:86" s="168" customFormat="1" ht="13.35" customHeight="1">
      <c r="A6" s="836" t="s">
        <v>338</v>
      </c>
      <c r="B6" s="911" t="s">
        <v>1626</v>
      </c>
      <c r="C6" s="913">
        <v>2015</v>
      </c>
      <c r="D6" s="913">
        <v>6</v>
      </c>
      <c r="E6" s="914">
        <v>6</v>
      </c>
      <c r="F6" s="920" t="s">
        <v>1859</v>
      </c>
      <c r="G6" s="916" t="s">
        <v>1860</v>
      </c>
      <c r="H6" s="832" t="s">
        <v>1621</v>
      </c>
      <c r="I6" s="919" t="s">
        <v>1627</v>
      </c>
      <c r="J6" s="917" t="s">
        <v>1860</v>
      </c>
      <c r="K6" s="917">
        <v>1</v>
      </c>
      <c r="L6" s="918" t="s">
        <v>1622</v>
      </c>
      <c r="M6" s="608" t="s">
        <v>1623</v>
      </c>
      <c r="BA6" s="137" t="s">
        <v>353</v>
      </c>
      <c r="BB6" s="137" t="s">
        <v>354</v>
      </c>
      <c r="BD6" s="168" t="s">
        <v>435</v>
      </c>
      <c r="BE6" s="178"/>
      <c r="BF6" s="178"/>
      <c r="BH6" s="168" t="s">
        <v>471</v>
      </c>
      <c r="BM6" s="180" t="s">
        <v>659</v>
      </c>
      <c r="BU6" s="168" t="s">
        <v>689</v>
      </c>
      <c r="BZ6" s="168" t="s">
        <v>737</v>
      </c>
      <c r="CC6" s="168" t="s">
        <v>751</v>
      </c>
    </row>
    <row r="7" spans="1:86" s="168" customFormat="1">
      <c r="A7" s="836" t="s">
        <v>338</v>
      </c>
      <c r="B7" s="911" t="s">
        <v>1628</v>
      </c>
      <c r="C7" s="913">
        <v>2015</v>
      </c>
      <c r="D7" s="913">
        <v>4</v>
      </c>
      <c r="E7" s="914">
        <v>4</v>
      </c>
      <c r="F7" s="915" t="s">
        <v>1861</v>
      </c>
      <c r="G7" s="916" t="s">
        <v>1630</v>
      </c>
      <c r="H7" s="832" t="s">
        <v>1621</v>
      </c>
      <c r="I7" s="919" t="s">
        <v>1629</v>
      </c>
      <c r="J7" s="917" t="s">
        <v>1630</v>
      </c>
      <c r="K7" s="917">
        <v>1</v>
      </c>
      <c r="L7" s="918" t="s">
        <v>1622</v>
      </c>
      <c r="M7" s="608" t="s">
        <v>1623</v>
      </c>
      <c r="BA7" s="137" t="s">
        <v>360</v>
      </c>
      <c r="BB7" s="137" t="s">
        <v>342</v>
      </c>
      <c r="BD7" s="168" t="s">
        <v>436</v>
      </c>
      <c r="BE7" s="178"/>
      <c r="BF7" s="178"/>
      <c r="BH7" s="168" t="s">
        <v>472</v>
      </c>
      <c r="BM7" s="180" t="s">
        <v>485</v>
      </c>
      <c r="BO7" s="168" t="s">
        <v>673</v>
      </c>
      <c r="BU7" s="168" t="s">
        <v>715</v>
      </c>
      <c r="BZ7" s="168" t="s">
        <v>183</v>
      </c>
      <c r="CC7" s="168" t="s">
        <v>752</v>
      </c>
    </row>
    <row r="8" spans="1:86" s="168" customFormat="1">
      <c r="A8" s="836"/>
      <c r="B8" s="911"/>
      <c r="C8" s="913"/>
      <c r="D8" s="913"/>
      <c r="E8" s="914"/>
      <c r="F8" s="838"/>
      <c r="G8" s="916"/>
      <c r="H8" s="832"/>
      <c r="I8" s="856"/>
      <c r="J8" s="917"/>
      <c r="K8" s="917"/>
      <c r="L8" s="918"/>
      <c r="M8" s="608"/>
      <c r="BA8" s="137" t="s">
        <v>355</v>
      </c>
      <c r="BB8" s="137" t="s">
        <v>338</v>
      </c>
      <c r="BD8" s="168" t="s">
        <v>437</v>
      </c>
      <c r="BE8" s="178"/>
      <c r="BF8" s="178"/>
      <c r="BH8" s="168" t="s">
        <v>473</v>
      </c>
      <c r="BM8" s="180" t="s">
        <v>486</v>
      </c>
      <c r="BO8" s="168" t="s">
        <v>119</v>
      </c>
      <c r="BU8" s="168" t="s">
        <v>690</v>
      </c>
      <c r="BZ8" s="168" t="s">
        <v>727</v>
      </c>
      <c r="CC8" s="168" t="s">
        <v>753</v>
      </c>
    </row>
    <row r="9" spans="1:86" s="168" customFormat="1" ht="13.35" customHeight="1">
      <c r="A9" s="836"/>
      <c r="B9" s="911"/>
      <c r="C9" s="913"/>
      <c r="D9" s="913"/>
      <c r="E9" s="914"/>
      <c r="F9" s="830"/>
      <c r="G9" s="916"/>
      <c r="H9" s="832"/>
      <c r="I9" s="856"/>
      <c r="J9" s="917"/>
      <c r="K9" s="917"/>
      <c r="L9" s="918"/>
      <c r="M9" s="608"/>
      <c r="BA9" s="137" t="s">
        <v>385</v>
      </c>
      <c r="BB9" s="137" t="s">
        <v>39</v>
      </c>
      <c r="BD9" s="168" t="s">
        <v>438</v>
      </c>
      <c r="BE9" s="178"/>
      <c r="BF9" s="178"/>
      <c r="BH9" s="168" t="s">
        <v>474</v>
      </c>
      <c r="BM9" s="180" t="s">
        <v>660</v>
      </c>
      <c r="BO9" s="168" t="s">
        <v>676</v>
      </c>
      <c r="BU9" s="168" t="s">
        <v>140</v>
      </c>
      <c r="BZ9" s="168" t="s">
        <v>728</v>
      </c>
      <c r="CC9" s="168" t="s">
        <v>203</v>
      </c>
    </row>
    <row r="10" spans="1:86" s="168" customFormat="1">
      <c r="A10" s="921"/>
      <c r="B10" s="922"/>
      <c r="C10" s="923"/>
      <c r="D10" s="924"/>
      <c r="E10" s="924"/>
      <c r="F10" s="925"/>
      <c r="G10" s="926"/>
      <c r="H10" s="927"/>
      <c r="I10" s="928"/>
      <c r="J10" s="929"/>
      <c r="K10" s="929"/>
      <c r="L10" s="930"/>
      <c r="M10" s="610"/>
      <c r="BA10" s="137" t="s">
        <v>356</v>
      </c>
      <c r="BB10" s="137" t="s">
        <v>357</v>
      </c>
      <c r="BE10" s="178"/>
      <c r="BF10" s="178"/>
      <c r="BM10" s="180" t="s">
        <v>661</v>
      </c>
      <c r="BO10" s="168" t="s">
        <v>119</v>
      </c>
      <c r="BU10" s="168" t="s">
        <v>691</v>
      </c>
      <c r="BZ10" s="168" t="s">
        <v>729</v>
      </c>
      <c r="CC10" s="168" t="s">
        <v>204</v>
      </c>
    </row>
    <row r="11" spans="1:86" s="168" customFormat="1">
      <c r="A11" s="921"/>
      <c r="B11" s="922"/>
      <c r="C11" s="923"/>
      <c r="D11" s="924"/>
      <c r="E11" s="924"/>
      <c r="F11" s="931"/>
      <c r="G11" s="926"/>
      <c r="H11" s="927"/>
      <c r="I11" s="928"/>
      <c r="J11" s="929"/>
      <c r="K11" s="929"/>
      <c r="L11" s="930"/>
      <c r="M11" s="610"/>
      <c r="BA11" s="137" t="s">
        <v>358</v>
      </c>
      <c r="BB11" s="137" t="s">
        <v>125</v>
      </c>
      <c r="BE11" s="178"/>
      <c r="BF11" s="178"/>
      <c r="BM11" s="180" t="s">
        <v>487</v>
      </c>
      <c r="BO11" s="168" t="s">
        <v>121</v>
      </c>
      <c r="BU11" s="168" t="s">
        <v>692</v>
      </c>
      <c r="BZ11" s="168" t="s">
        <v>194</v>
      </c>
    </row>
    <row r="12" spans="1:86" s="168" customFormat="1">
      <c r="A12" s="921"/>
      <c r="B12" s="922"/>
      <c r="C12" s="923"/>
      <c r="D12" s="924"/>
      <c r="E12" s="924"/>
      <c r="F12" s="931"/>
      <c r="G12" s="926"/>
      <c r="H12" s="927"/>
      <c r="I12" s="928"/>
      <c r="J12" s="929"/>
      <c r="K12" s="929"/>
      <c r="L12" s="930"/>
      <c r="M12" s="610"/>
      <c r="BA12" s="137" t="s">
        <v>359</v>
      </c>
      <c r="BB12" s="137" t="s">
        <v>48</v>
      </c>
      <c r="BD12" s="181" t="s">
        <v>442</v>
      </c>
      <c r="BE12" s="178"/>
      <c r="BF12" s="178"/>
      <c r="BH12" s="181" t="s">
        <v>72</v>
      </c>
      <c r="BK12" s="181" t="s">
        <v>828</v>
      </c>
      <c r="BM12" s="180" t="s">
        <v>488</v>
      </c>
      <c r="BO12" s="168" t="s">
        <v>122</v>
      </c>
      <c r="BU12" s="168" t="s">
        <v>716</v>
      </c>
      <c r="BZ12" s="168" t="s">
        <v>730</v>
      </c>
    </row>
    <row r="13" spans="1:86" s="168" customFormat="1">
      <c r="A13" s="921"/>
      <c r="B13" s="932"/>
      <c r="C13" s="933"/>
      <c r="D13" s="934"/>
      <c r="E13" s="934"/>
      <c r="F13" s="935"/>
      <c r="G13" s="936"/>
      <c r="H13" s="937"/>
      <c r="I13" s="938"/>
      <c r="J13" s="939"/>
      <c r="K13" s="939"/>
      <c r="L13" s="940"/>
      <c r="M13" s="198"/>
      <c r="BA13" s="204" t="s">
        <v>387</v>
      </c>
      <c r="BB13" s="204" t="s">
        <v>339</v>
      </c>
      <c r="BD13" s="168" t="s">
        <v>54</v>
      </c>
      <c r="BE13" s="178"/>
      <c r="BF13" s="178"/>
      <c r="BH13" s="168" t="s">
        <v>64</v>
      </c>
      <c r="BK13" s="182" t="s">
        <v>64</v>
      </c>
      <c r="BM13" s="180" t="s">
        <v>489</v>
      </c>
      <c r="BO13" s="168" t="s">
        <v>123</v>
      </c>
      <c r="BU13" s="168" t="s">
        <v>693</v>
      </c>
      <c r="BZ13" s="168" t="s">
        <v>740</v>
      </c>
    </row>
    <row r="14" spans="1:86" s="182" customFormat="1">
      <c r="A14" s="921"/>
      <c r="B14" s="941"/>
      <c r="C14" s="942"/>
      <c r="D14" s="943"/>
      <c r="E14" s="943"/>
      <c r="F14" s="944"/>
      <c r="G14" s="945"/>
      <c r="H14" s="946"/>
      <c r="I14" s="947"/>
      <c r="J14" s="948"/>
      <c r="K14" s="948"/>
      <c r="L14" s="930"/>
      <c r="M14" s="949"/>
      <c r="BA14" s="137" t="s">
        <v>361</v>
      </c>
      <c r="BB14" s="137" t="s">
        <v>362</v>
      </c>
      <c r="BC14" s="168"/>
      <c r="BD14" s="168" t="s">
        <v>443</v>
      </c>
      <c r="BE14" s="178"/>
      <c r="BF14" s="178"/>
      <c r="BG14" s="168"/>
      <c r="BH14" s="168" t="s">
        <v>73</v>
      </c>
      <c r="BI14" s="168"/>
      <c r="BJ14" s="168"/>
      <c r="BK14" s="182" t="s">
        <v>766</v>
      </c>
      <c r="BL14" s="168"/>
      <c r="BM14" s="180" t="s">
        <v>490</v>
      </c>
      <c r="BN14" s="168"/>
      <c r="BO14" s="168" t="s">
        <v>678</v>
      </c>
      <c r="BP14" s="168"/>
      <c r="BQ14" s="168"/>
      <c r="BR14" s="168"/>
      <c r="BS14" s="168"/>
      <c r="BT14" s="168"/>
      <c r="BU14" s="168" t="s">
        <v>717</v>
      </c>
      <c r="BV14" s="168"/>
      <c r="BW14" s="168"/>
      <c r="BX14" s="168"/>
      <c r="BY14" s="168"/>
      <c r="BZ14" s="168" t="s">
        <v>731</v>
      </c>
      <c r="CA14" s="168"/>
      <c r="CB14" s="168"/>
      <c r="CC14" s="168"/>
      <c r="CD14" s="168"/>
      <c r="CE14" s="168"/>
      <c r="CF14" s="168"/>
      <c r="CG14" s="168"/>
      <c r="CH14" s="168"/>
    </row>
    <row r="15" spans="1:86" s="182" customFormat="1">
      <c r="A15" s="921"/>
      <c r="B15" s="941"/>
      <c r="C15" s="942"/>
      <c r="D15" s="943"/>
      <c r="E15" s="943"/>
      <c r="F15" s="944"/>
      <c r="G15" s="945"/>
      <c r="H15" s="946"/>
      <c r="I15" s="930"/>
      <c r="J15" s="948"/>
      <c r="K15" s="948"/>
      <c r="L15" s="930"/>
      <c r="M15" s="949"/>
      <c r="BA15" s="137" t="s">
        <v>349</v>
      </c>
      <c r="BB15" s="137" t="s">
        <v>350</v>
      </c>
      <c r="BC15" s="168"/>
      <c r="BD15" s="168" t="s">
        <v>183</v>
      </c>
      <c r="BE15" s="178"/>
      <c r="BF15" s="178"/>
      <c r="BG15" s="168"/>
      <c r="BH15" s="168" t="s">
        <v>756</v>
      </c>
      <c r="BI15" s="168"/>
      <c r="BJ15" s="168"/>
      <c r="BK15" s="168"/>
      <c r="BL15" s="168"/>
      <c r="BM15" s="180" t="s">
        <v>491</v>
      </c>
      <c r="BN15" s="168"/>
      <c r="BO15" s="168" t="s">
        <v>677</v>
      </c>
      <c r="BP15" s="168"/>
      <c r="BQ15" s="168"/>
      <c r="BR15" s="168"/>
      <c r="BS15" s="168"/>
      <c r="BT15" s="168"/>
      <c r="BU15" s="168" t="s">
        <v>694</v>
      </c>
      <c r="BV15" s="168"/>
      <c r="BW15" s="168"/>
      <c r="BX15" s="168"/>
      <c r="BY15" s="168"/>
      <c r="BZ15" s="168" t="s">
        <v>732</v>
      </c>
      <c r="CA15" s="168"/>
      <c r="CB15" s="168"/>
      <c r="CC15" s="168"/>
      <c r="CD15" s="168"/>
      <c r="CE15" s="168"/>
      <c r="CF15" s="168"/>
      <c r="CG15" s="168"/>
      <c r="CH15" s="168"/>
    </row>
    <row r="16" spans="1:86">
      <c r="A16" s="69" t="s">
        <v>261</v>
      </c>
      <c r="B16" s="15"/>
      <c r="C16" s="108"/>
      <c r="D16" s="69"/>
      <c r="E16" s="69"/>
      <c r="F16" s="69"/>
      <c r="G16" s="108"/>
      <c r="H16" s="69"/>
      <c r="I16" s="41"/>
      <c r="J16" s="108"/>
      <c r="K16" s="15"/>
      <c r="L16" s="26"/>
      <c r="M16" s="82"/>
      <c r="BA16" s="137" t="s">
        <v>363</v>
      </c>
      <c r="BB16" s="137" t="s">
        <v>364</v>
      </c>
      <c r="BC16" s="54"/>
      <c r="BD16" s="54" t="s">
        <v>444</v>
      </c>
      <c r="BE16" s="136"/>
      <c r="BF16" s="136"/>
      <c r="BG16" s="54"/>
      <c r="BH16" s="54"/>
      <c r="BI16" s="54"/>
      <c r="BJ16" s="54"/>
      <c r="BK16" s="54"/>
      <c r="BL16" s="54"/>
      <c r="BM16" s="138" t="s">
        <v>662</v>
      </c>
      <c r="BN16" s="54"/>
      <c r="BO16" s="54" t="s">
        <v>679</v>
      </c>
      <c r="BP16" s="54"/>
      <c r="BQ16" s="54"/>
      <c r="BR16" s="54"/>
      <c r="BS16" s="54"/>
      <c r="BT16" s="54"/>
      <c r="BU16" s="49" t="s">
        <v>143</v>
      </c>
      <c r="BV16" s="49"/>
      <c r="BW16" s="49"/>
      <c r="BX16" s="49"/>
      <c r="BY16" s="49"/>
      <c r="BZ16" s="49" t="s">
        <v>743</v>
      </c>
      <c r="CA16" s="49"/>
      <c r="CB16" s="49"/>
      <c r="CC16" s="54"/>
      <c r="CD16" s="54"/>
      <c r="CE16" s="54"/>
      <c r="CF16" s="54"/>
      <c r="CG16" s="54"/>
      <c r="CH16" s="54"/>
    </row>
    <row r="17" spans="1:86" s="54" customFormat="1">
      <c r="A17" s="69" t="s">
        <v>244</v>
      </c>
      <c r="B17" s="681"/>
      <c r="M17" s="82"/>
      <c r="BA17" s="137" t="s">
        <v>365</v>
      </c>
      <c r="BB17" s="137" t="s">
        <v>366</v>
      </c>
      <c r="BD17" s="54" t="s">
        <v>194</v>
      </c>
      <c r="BE17" s="136"/>
      <c r="BF17" s="136"/>
      <c r="BM17" s="138" t="s">
        <v>98</v>
      </c>
      <c r="BO17" s="54" t="s">
        <v>680</v>
      </c>
      <c r="BU17" s="49" t="s">
        <v>718</v>
      </c>
      <c r="BV17" s="49"/>
      <c r="BW17" s="49"/>
      <c r="BX17" s="49"/>
      <c r="BY17" s="49"/>
      <c r="BZ17" s="49" t="s">
        <v>733</v>
      </c>
      <c r="CA17" s="49"/>
      <c r="CB17" s="49"/>
    </row>
    <row r="18" spans="1:86" s="54" customFormat="1" ht="15" customHeight="1">
      <c r="A18" s="69" t="s">
        <v>265</v>
      </c>
      <c r="B18" s="681"/>
      <c r="C18" s="70"/>
      <c r="D18" s="70"/>
      <c r="E18" s="70"/>
      <c r="F18" s="70"/>
      <c r="G18" s="70"/>
      <c r="H18" s="70"/>
      <c r="I18" s="70"/>
      <c r="J18" s="70"/>
      <c r="BA18" s="137" t="s">
        <v>367</v>
      </c>
      <c r="BB18" s="137" t="s">
        <v>97</v>
      </c>
      <c r="BD18" s="54" t="s">
        <v>445</v>
      </c>
      <c r="BE18" s="136"/>
      <c r="BF18" s="136"/>
      <c r="BM18" s="138" t="s">
        <v>492</v>
      </c>
      <c r="BO18" s="54" t="s">
        <v>681</v>
      </c>
      <c r="BU18" s="49" t="s">
        <v>747</v>
      </c>
      <c r="BV18" s="49"/>
      <c r="BW18" s="49"/>
      <c r="BX18" s="49"/>
      <c r="BY18" s="49"/>
      <c r="BZ18" s="49" t="s">
        <v>734</v>
      </c>
      <c r="CA18" s="49"/>
      <c r="CB18" s="49"/>
    </row>
    <row r="19" spans="1:86">
      <c r="BA19" s="137" t="s">
        <v>369</v>
      </c>
      <c r="BB19" s="137" t="s">
        <v>341</v>
      </c>
      <c r="BC19" s="54"/>
      <c r="BD19" s="54" t="s">
        <v>446</v>
      </c>
      <c r="BE19" s="136"/>
      <c r="BF19" s="136"/>
      <c r="BG19" s="54"/>
      <c r="BH19" s="54"/>
      <c r="BI19" s="54"/>
      <c r="BJ19" s="54"/>
      <c r="BK19" s="54"/>
      <c r="BL19" s="54"/>
      <c r="BM19" s="138" t="s">
        <v>493</v>
      </c>
      <c r="BN19" s="54"/>
      <c r="BO19" s="54" t="s">
        <v>682</v>
      </c>
      <c r="BP19" s="54"/>
      <c r="BQ19" s="54"/>
      <c r="BR19" s="54"/>
      <c r="BS19" s="54"/>
      <c r="BT19" s="54"/>
      <c r="BU19" s="49" t="s">
        <v>748</v>
      </c>
      <c r="BV19" s="49"/>
      <c r="BW19" s="49"/>
      <c r="BX19" s="49"/>
      <c r="BY19" s="49"/>
      <c r="BZ19" s="49" t="s">
        <v>742</v>
      </c>
      <c r="CA19" s="49"/>
      <c r="CB19" s="49"/>
      <c r="CC19" s="54"/>
      <c r="CD19" s="54"/>
      <c r="CE19" s="54"/>
      <c r="CF19" s="54"/>
      <c r="CG19" s="54"/>
      <c r="CH19" s="54"/>
    </row>
    <row r="20" spans="1:86">
      <c r="BA20" s="137" t="s">
        <v>370</v>
      </c>
      <c r="BB20" s="137" t="s">
        <v>371</v>
      </c>
      <c r="BC20" s="54"/>
      <c r="BD20" s="54" t="s">
        <v>447</v>
      </c>
      <c r="BE20" s="136"/>
      <c r="BF20" s="136"/>
      <c r="BG20" s="54"/>
      <c r="BH20" s="54"/>
      <c r="BI20" s="54"/>
      <c r="BJ20" s="54"/>
      <c r="BK20" s="54"/>
      <c r="BL20" s="54"/>
      <c r="BM20" s="138" t="s">
        <v>494</v>
      </c>
      <c r="BN20" s="54"/>
      <c r="BO20" s="54" t="s">
        <v>683</v>
      </c>
      <c r="BP20" s="54"/>
      <c r="BQ20" s="54"/>
      <c r="BR20" s="54"/>
      <c r="BS20" s="54"/>
      <c r="BT20" s="54"/>
      <c r="BU20" s="49" t="s">
        <v>749</v>
      </c>
      <c r="BV20" s="49"/>
      <c r="BW20" s="49"/>
      <c r="BX20" s="49"/>
      <c r="BY20" s="49"/>
      <c r="BZ20" s="49" t="s">
        <v>741</v>
      </c>
      <c r="CA20" s="49"/>
      <c r="CB20" s="49"/>
      <c r="CC20" s="54"/>
      <c r="CD20" s="54"/>
      <c r="CE20" s="54"/>
      <c r="CF20" s="54"/>
      <c r="CG20" s="54"/>
      <c r="CH20" s="54"/>
    </row>
    <row r="21" spans="1:86">
      <c r="BA21" s="137" t="s">
        <v>368</v>
      </c>
      <c r="BB21" s="137" t="s">
        <v>337</v>
      </c>
      <c r="BC21" s="54"/>
      <c r="BD21" s="54" t="s">
        <v>448</v>
      </c>
      <c r="BE21" s="136"/>
      <c r="BF21" s="136"/>
      <c r="BG21" s="54"/>
      <c r="BH21" s="147" t="s">
        <v>762</v>
      </c>
      <c r="BI21" s="681" t="s">
        <v>817</v>
      </c>
      <c r="BJ21" s="54"/>
      <c r="BK21" s="54"/>
      <c r="BL21" s="54"/>
      <c r="BM21" s="138" t="s">
        <v>495</v>
      </c>
      <c r="BN21" s="54"/>
      <c r="BO21" s="54" t="s">
        <v>684</v>
      </c>
      <c r="BP21" s="54"/>
      <c r="BQ21" s="54"/>
      <c r="BR21" s="54"/>
      <c r="BS21" s="54"/>
      <c r="BT21" s="54"/>
      <c r="BU21" s="49" t="s">
        <v>750</v>
      </c>
      <c r="BV21" s="49"/>
      <c r="BW21" s="49"/>
      <c r="BX21" s="49"/>
      <c r="BY21" s="49"/>
      <c r="BZ21" s="49" t="s">
        <v>735</v>
      </c>
      <c r="CA21" s="49"/>
      <c r="CB21" s="49"/>
      <c r="CC21" s="54"/>
      <c r="CD21" s="54"/>
      <c r="CE21" s="54"/>
      <c r="CF21" s="54"/>
      <c r="CG21" s="54"/>
      <c r="CH21" s="54"/>
    </row>
    <row r="22" spans="1:86">
      <c r="BA22" s="137" t="s">
        <v>372</v>
      </c>
      <c r="BB22" s="137" t="s">
        <v>373</v>
      </c>
      <c r="BC22" s="54"/>
      <c r="BD22" s="54" t="s">
        <v>120</v>
      </c>
      <c r="BE22" s="136"/>
      <c r="BF22" s="136"/>
      <c r="BG22" s="54"/>
      <c r="BH22" s="54"/>
      <c r="BI22" s="54"/>
      <c r="BJ22" s="54"/>
      <c r="BK22" s="54"/>
      <c r="BL22" s="54"/>
      <c r="BM22" s="138" t="s">
        <v>496</v>
      </c>
      <c r="BN22" s="54"/>
      <c r="BO22" s="54" t="s">
        <v>685</v>
      </c>
      <c r="BP22" s="54"/>
      <c r="BQ22" s="54"/>
      <c r="BR22" s="54"/>
      <c r="BS22" s="54"/>
      <c r="BT22" s="54"/>
      <c r="BU22" s="49" t="s">
        <v>695</v>
      </c>
      <c r="BV22" s="49"/>
      <c r="BW22" s="49"/>
      <c r="BX22" s="49"/>
      <c r="BY22" s="49"/>
      <c r="BZ22" s="49" t="s">
        <v>461</v>
      </c>
      <c r="CA22" s="49"/>
      <c r="CB22" s="49"/>
      <c r="CC22" s="54"/>
      <c r="CD22" s="54"/>
      <c r="CE22" s="54"/>
      <c r="CF22" s="54"/>
      <c r="CG22" s="54"/>
      <c r="CH22" s="54"/>
    </row>
    <row r="23" spans="1:86">
      <c r="BA23" s="137" t="s">
        <v>374</v>
      </c>
      <c r="BB23" s="137" t="s">
        <v>340</v>
      </c>
      <c r="BC23" s="54"/>
      <c r="BD23" s="54" t="s">
        <v>449</v>
      </c>
      <c r="BE23" s="136"/>
      <c r="BF23" s="136"/>
      <c r="BG23" s="54"/>
      <c r="BH23" s="54"/>
      <c r="BI23" s="54"/>
      <c r="BJ23" s="54"/>
      <c r="BK23" s="54"/>
      <c r="BL23" s="54"/>
      <c r="BM23" s="138" t="s">
        <v>497</v>
      </c>
      <c r="BN23" s="54"/>
      <c r="BO23" s="54" t="s">
        <v>686</v>
      </c>
      <c r="BP23" s="54"/>
      <c r="BQ23" s="54"/>
      <c r="BR23" s="54"/>
      <c r="BS23" s="54"/>
      <c r="BT23" s="54"/>
      <c r="BU23" s="49" t="s">
        <v>696</v>
      </c>
      <c r="BV23" s="49"/>
      <c r="BW23" s="49"/>
      <c r="BX23" s="49"/>
      <c r="BY23" s="49"/>
      <c r="BZ23" s="49" t="s">
        <v>736</v>
      </c>
      <c r="CA23" s="49"/>
      <c r="CB23" s="49"/>
      <c r="CC23" s="54"/>
      <c r="CD23" s="54"/>
      <c r="CE23" s="54"/>
      <c r="CF23" s="54"/>
      <c r="CG23" s="54"/>
      <c r="CH23" s="54"/>
    </row>
    <row r="24" spans="1:86">
      <c r="BA24" s="137" t="s">
        <v>375</v>
      </c>
      <c r="BB24" s="137" t="s">
        <v>376</v>
      </c>
      <c r="BC24" s="54"/>
      <c r="BD24" s="54"/>
      <c r="BE24" s="136"/>
      <c r="BF24" s="136"/>
      <c r="BG24" s="54"/>
      <c r="BH24" s="54"/>
      <c r="BI24" s="54"/>
      <c r="BJ24" s="54"/>
      <c r="BK24" s="54"/>
      <c r="BL24" s="54"/>
      <c r="BM24" s="138" t="s">
        <v>498</v>
      </c>
      <c r="BN24" s="54"/>
      <c r="BO24" s="54" t="s">
        <v>674</v>
      </c>
      <c r="BP24" s="54"/>
      <c r="BQ24" s="54"/>
      <c r="BR24" s="54"/>
      <c r="BS24" s="54"/>
      <c r="BT24" s="54"/>
      <c r="BU24" s="49" t="s">
        <v>697</v>
      </c>
      <c r="BV24" s="49"/>
      <c r="BW24" s="49"/>
      <c r="BX24" s="49"/>
      <c r="BY24" s="49"/>
      <c r="BZ24" s="54"/>
      <c r="CA24" s="49"/>
      <c r="CB24" s="49"/>
      <c r="CC24" s="54"/>
      <c r="CD24" s="54"/>
      <c r="CE24" s="54"/>
      <c r="CF24" s="54"/>
      <c r="CG24" s="54"/>
      <c r="CH24" s="54"/>
    </row>
    <row r="25" spans="1:86">
      <c r="BA25" s="137" t="s">
        <v>377</v>
      </c>
      <c r="BB25" s="137" t="s">
        <v>378</v>
      </c>
      <c r="BC25" s="54"/>
      <c r="BD25" s="54"/>
      <c r="BE25" s="136"/>
      <c r="BF25" s="136"/>
      <c r="BG25" s="54"/>
      <c r="BH25" s="54"/>
      <c r="BI25" s="54"/>
      <c r="BJ25" s="54"/>
      <c r="BK25" s="54"/>
      <c r="BL25" s="54"/>
      <c r="BM25" s="138" t="s">
        <v>499</v>
      </c>
      <c r="BN25" s="54"/>
      <c r="BO25" s="54" t="s">
        <v>687</v>
      </c>
      <c r="BP25" s="54"/>
      <c r="BQ25" s="54"/>
      <c r="BR25" s="54"/>
      <c r="BS25" s="54"/>
      <c r="BT25" s="54"/>
      <c r="BU25" s="49" t="s">
        <v>698</v>
      </c>
      <c r="BV25" s="49"/>
      <c r="BW25" s="49"/>
      <c r="BX25" s="49"/>
      <c r="BY25" s="49"/>
      <c r="BZ25" s="49"/>
      <c r="CA25" s="49"/>
      <c r="CB25" s="49"/>
      <c r="CC25" s="54"/>
      <c r="CD25" s="54"/>
      <c r="CE25" s="54"/>
      <c r="CF25" s="54"/>
      <c r="CG25" s="54"/>
      <c r="CH25" s="54"/>
    </row>
    <row r="26" spans="1:86">
      <c r="BA26" s="137" t="s">
        <v>379</v>
      </c>
      <c r="BB26" s="137" t="s">
        <v>380</v>
      </c>
      <c r="BC26" s="54"/>
      <c r="BD26" s="134" t="s">
        <v>441</v>
      </c>
      <c r="BE26" s="136"/>
      <c r="BF26" s="136"/>
      <c r="BG26" s="54"/>
      <c r="BH26" s="134" t="s">
        <v>480</v>
      </c>
      <c r="BI26" s="54"/>
      <c r="BJ26" s="54"/>
      <c r="BK26" s="54"/>
      <c r="BL26" s="54"/>
      <c r="BM26" s="138" t="s">
        <v>500</v>
      </c>
      <c r="BN26" s="54"/>
      <c r="BO26" s="54" t="s">
        <v>675</v>
      </c>
      <c r="BP26" s="54"/>
      <c r="BQ26" s="54"/>
      <c r="BR26" s="54"/>
      <c r="BS26" s="54"/>
      <c r="BT26" s="54"/>
      <c r="BU26" s="49" t="s">
        <v>719</v>
      </c>
      <c r="BV26" s="49"/>
      <c r="BW26" s="49"/>
      <c r="BX26" s="49"/>
      <c r="BY26" s="49"/>
      <c r="BZ26" s="49" t="s">
        <v>744</v>
      </c>
      <c r="CA26" s="49"/>
      <c r="CB26" s="49"/>
      <c r="CC26" s="54"/>
      <c r="CD26" s="46" t="s">
        <v>220</v>
      </c>
      <c r="CE26" s="47"/>
      <c r="CF26" s="46" t="s">
        <v>221</v>
      </c>
      <c r="CG26" s="73"/>
      <c r="CH26" s="73"/>
    </row>
    <row r="27" spans="1:86">
      <c r="BA27" s="137" t="s">
        <v>381</v>
      </c>
      <c r="BB27" s="137" t="s">
        <v>382</v>
      </c>
      <c r="BC27" s="54"/>
      <c r="BD27" s="54" t="s">
        <v>450</v>
      </c>
      <c r="BE27" s="136"/>
      <c r="BF27" s="136"/>
      <c r="BG27" s="54"/>
      <c r="BH27" s="54" t="s">
        <v>479</v>
      </c>
      <c r="BI27" s="54"/>
      <c r="BJ27" s="54"/>
      <c r="BK27" s="54"/>
      <c r="BL27" s="54"/>
      <c r="BM27" s="138" t="s">
        <v>501</v>
      </c>
      <c r="BN27" s="54"/>
      <c r="BO27" s="54"/>
      <c r="BP27" s="54"/>
      <c r="BQ27" s="54"/>
      <c r="BR27" s="54"/>
      <c r="BS27" s="54"/>
      <c r="BT27" s="54"/>
      <c r="BU27" s="49" t="s">
        <v>699</v>
      </c>
      <c r="BV27" s="49"/>
      <c r="BW27" s="49"/>
      <c r="BX27" s="49"/>
      <c r="BY27" s="49"/>
      <c r="BZ27" s="49" t="s">
        <v>181</v>
      </c>
      <c r="CA27" s="49"/>
      <c r="CB27" s="49"/>
      <c r="CC27" s="54"/>
      <c r="CD27" s="47" t="s">
        <v>222</v>
      </c>
      <c r="CE27" s="47"/>
      <c r="CF27" s="47" t="s">
        <v>223</v>
      </c>
      <c r="CG27" s="73"/>
      <c r="CH27" s="73"/>
    </row>
    <row r="28" spans="1:86">
      <c r="BA28" s="137" t="s">
        <v>383</v>
      </c>
      <c r="BB28" s="137" t="s">
        <v>384</v>
      </c>
      <c r="BC28" s="54"/>
      <c r="BD28" s="54" t="s">
        <v>451</v>
      </c>
      <c r="BE28" s="136"/>
      <c r="BF28" s="136"/>
      <c r="BG28" s="54"/>
      <c r="BH28" s="54" t="s">
        <v>282</v>
      </c>
      <c r="BI28" s="54"/>
      <c r="BJ28" s="54"/>
      <c r="BK28" s="54"/>
      <c r="BL28" s="54"/>
      <c r="BM28" s="138" t="s">
        <v>502</v>
      </c>
      <c r="BN28" s="54"/>
      <c r="BO28" s="54"/>
      <c r="BP28" s="54"/>
      <c r="BQ28" s="54"/>
      <c r="BR28" s="54"/>
      <c r="BS28" s="54"/>
      <c r="BT28" s="54"/>
      <c r="BU28" s="49" t="s">
        <v>700</v>
      </c>
      <c r="BV28" s="49"/>
      <c r="BW28" s="49"/>
      <c r="BX28" s="49"/>
      <c r="BY28" s="49"/>
      <c r="BZ28" s="49" t="s">
        <v>738</v>
      </c>
      <c r="CA28" s="49"/>
      <c r="CB28" s="49"/>
      <c r="CC28" s="54"/>
      <c r="CD28" s="47" t="s">
        <v>224</v>
      </c>
      <c r="CE28" s="47"/>
      <c r="CF28" s="47" t="s">
        <v>225</v>
      </c>
      <c r="CG28" s="73"/>
      <c r="CH28" s="73"/>
    </row>
    <row r="29" spans="1:86">
      <c r="BA29" s="137" t="s">
        <v>386</v>
      </c>
      <c r="BB29" s="137" t="s">
        <v>4</v>
      </c>
      <c r="BC29" s="54"/>
      <c r="BD29" s="54" t="s">
        <v>56</v>
      </c>
      <c r="BE29" s="136"/>
      <c r="BF29" s="136"/>
      <c r="BG29" s="54"/>
      <c r="BH29" s="54" t="s">
        <v>478</v>
      </c>
      <c r="BI29" s="54"/>
      <c r="BJ29" s="54"/>
      <c r="BK29" s="54"/>
      <c r="BL29" s="54"/>
      <c r="BM29" s="138" t="s">
        <v>503</v>
      </c>
      <c r="BN29" s="54"/>
      <c r="BO29" s="54"/>
      <c r="BP29" s="54"/>
      <c r="BQ29" s="54"/>
      <c r="BR29" s="54"/>
      <c r="BS29" s="54"/>
      <c r="BT29" s="54"/>
      <c r="BU29" s="49" t="s">
        <v>701</v>
      </c>
      <c r="BV29" s="49"/>
      <c r="BW29" s="49"/>
      <c r="BX29" s="49"/>
      <c r="BY29" s="49"/>
      <c r="BZ29" s="49" t="s">
        <v>56</v>
      </c>
      <c r="CA29" s="49"/>
      <c r="CB29" s="49"/>
      <c r="CC29" s="54"/>
      <c r="CD29" s="47" t="s">
        <v>226</v>
      </c>
      <c r="CE29" s="47"/>
      <c r="CF29" s="47" t="s">
        <v>227</v>
      </c>
      <c r="CG29" s="73"/>
      <c r="CH29" s="73"/>
    </row>
    <row r="30" spans="1:86">
      <c r="BA30" s="54"/>
      <c r="BB30" s="54"/>
      <c r="BC30" s="54"/>
      <c r="BD30" s="54" t="s">
        <v>452</v>
      </c>
      <c r="BE30" s="54"/>
      <c r="BF30" s="54"/>
      <c r="BG30" s="54"/>
      <c r="BH30" s="54" t="s">
        <v>476</v>
      </c>
      <c r="BI30" s="54"/>
      <c r="BJ30" s="54"/>
      <c r="BK30" s="54"/>
      <c r="BL30" s="54"/>
      <c r="BM30" s="138" t="s">
        <v>504</v>
      </c>
      <c r="BN30" s="54"/>
      <c r="BO30" s="54"/>
      <c r="BP30" s="54"/>
      <c r="BQ30" s="54"/>
      <c r="BR30" s="54"/>
      <c r="BS30" s="54"/>
      <c r="BT30" s="54"/>
      <c r="BU30" s="49" t="s">
        <v>702</v>
      </c>
      <c r="BV30" s="49"/>
      <c r="BW30" s="49"/>
      <c r="BX30" s="49"/>
      <c r="BY30" s="49"/>
      <c r="BZ30" s="49" t="s">
        <v>746</v>
      </c>
      <c r="CA30" s="49"/>
      <c r="CB30" s="49"/>
      <c r="CC30" s="54"/>
      <c r="CD30" s="47" t="s">
        <v>228</v>
      </c>
      <c r="CE30" s="47"/>
      <c r="CF30" s="47" t="s">
        <v>229</v>
      </c>
      <c r="CG30" s="73"/>
      <c r="CH30" s="73"/>
    </row>
    <row r="31" spans="1:86">
      <c r="BA31" s="54"/>
      <c r="BB31" s="54"/>
      <c r="BC31" s="54"/>
      <c r="BD31" s="54" t="s">
        <v>453</v>
      </c>
      <c r="BE31" s="54"/>
      <c r="BF31" s="54"/>
      <c r="BG31" s="54"/>
      <c r="BH31" s="54" t="s">
        <v>477</v>
      </c>
      <c r="BI31" s="54"/>
      <c r="BJ31" s="54"/>
      <c r="BK31" s="54"/>
      <c r="BL31" s="54"/>
      <c r="BM31" s="138" t="s">
        <v>505</v>
      </c>
      <c r="BN31" s="54"/>
      <c r="BO31" s="54"/>
      <c r="BP31" s="54"/>
      <c r="BQ31" s="54"/>
      <c r="BR31" s="54"/>
      <c r="BS31" s="54"/>
      <c r="BT31" s="54"/>
      <c r="BU31" s="49" t="s">
        <v>703</v>
      </c>
      <c r="BV31" s="49"/>
      <c r="BW31" s="49"/>
      <c r="BX31" s="49"/>
      <c r="BY31" s="49"/>
      <c r="BZ31" s="49" t="s">
        <v>737</v>
      </c>
      <c r="CA31" s="49"/>
      <c r="CB31" s="49"/>
      <c r="CC31" s="54"/>
      <c r="CD31" s="47" t="s">
        <v>230</v>
      </c>
      <c r="CE31" s="47"/>
      <c r="CF31" s="47" t="s">
        <v>216</v>
      </c>
      <c r="CG31" s="73"/>
      <c r="CH31" s="73"/>
    </row>
    <row r="32" spans="1:86">
      <c r="BA32" s="134" t="s">
        <v>432</v>
      </c>
      <c r="BB32" s="54"/>
      <c r="BC32" s="54"/>
      <c r="BD32" s="54" t="s">
        <v>183</v>
      </c>
      <c r="BE32" s="54"/>
      <c r="BF32" s="54"/>
      <c r="BG32" s="54"/>
      <c r="BH32" s="54" t="s">
        <v>283</v>
      </c>
      <c r="BI32" s="54"/>
      <c r="BJ32" s="54"/>
      <c r="BK32" s="54"/>
      <c r="BL32" s="54"/>
      <c r="BM32" s="138" t="s">
        <v>506</v>
      </c>
      <c r="BN32" s="54"/>
      <c r="BO32" s="54"/>
      <c r="BP32" s="54"/>
      <c r="BQ32" s="54"/>
      <c r="BR32" s="54"/>
      <c r="BS32" s="54"/>
      <c r="BT32" s="54"/>
      <c r="BU32" s="49" t="s">
        <v>720</v>
      </c>
      <c r="BV32" s="49"/>
      <c r="BW32" s="49"/>
      <c r="BX32" s="49"/>
      <c r="BY32" s="49"/>
      <c r="BZ32" s="49" t="s">
        <v>183</v>
      </c>
      <c r="CA32" s="49"/>
      <c r="CB32" s="49"/>
      <c r="CC32" s="54"/>
      <c r="CD32" s="47" t="s">
        <v>231</v>
      </c>
      <c r="CE32" s="47"/>
      <c r="CF32" s="47" t="s">
        <v>214</v>
      </c>
      <c r="CG32" s="73"/>
      <c r="CH32" s="73"/>
    </row>
    <row r="33" spans="53:86" s="681" customFormat="1">
      <c r="BA33" s="54" t="s">
        <v>18</v>
      </c>
      <c r="BB33" s="54"/>
      <c r="BC33" s="54"/>
      <c r="BD33" s="54" t="s">
        <v>444</v>
      </c>
      <c r="BE33" s="54"/>
      <c r="BF33" s="54"/>
      <c r="BG33" s="54"/>
      <c r="BH33" s="54"/>
      <c r="BI33" s="54"/>
      <c r="BJ33" s="54"/>
      <c r="BK33" s="54"/>
      <c r="BL33" s="54"/>
      <c r="BM33" s="138" t="s">
        <v>507</v>
      </c>
      <c r="BN33" s="54"/>
      <c r="BO33" s="54"/>
      <c r="BP33" s="54"/>
      <c r="BQ33" s="54"/>
      <c r="BR33" s="54"/>
      <c r="BS33" s="54"/>
      <c r="BT33" s="54"/>
      <c r="BU33" s="49" t="s">
        <v>704</v>
      </c>
      <c r="BV33" s="49"/>
      <c r="BW33" s="49"/>
      <c r="BX33" s="49"/>
      <c r="BY33" s="49"/>
      <c r="BZ33" s="49" t="s">
        <v>745</v>
      </c>
      <c r="CA33" s="49"/>
      <c r="CB33" s="49"/>
      <c r="CC33" s="54"/>
      <c r="CD33" s="47" t="s">
        <v>232</v>
      </c>
      <c r="CE33" s="47"/>
      <c r="CF33" s="47" t="s">
        <v>233</v>
      </c>
      <c r="CG33" s="73"/>
      <c r="CH33" s="73"/>
    </row>
    <row r="34" spans="53:86" s="681" customFormat="1">
      <c r="BA34" s="54" t="s">
        <v>20</v>
      </c>
      <c r="BB34" s="54"/>
      <c r="BC34" s="54"/>
      <c r="BD34" s="54" t="s">
        <v>454</v>
      </c>
      <c r="BE34" s="54"/>
      <c r="BF34" s="54"/>
      <c r="BG34" s="54"/>
      <c r="BH34" s="54"/>
      <c r="BI34" s="54"/>
      <c r="BJ34" s="54"/>
      <c r="BK34" s="54"/>
      <c r="BL34" s="54"/>
      <c r="BM34" s="138" t="s">
        <v>508</v>
      </c>
      <c r="BN34" s="54"/>
      <c r="BO34" s="54"/>
      <c r="BP34" s="54"/>
      <c r="BQ34" s="54"/>
      <c r="BR34" s="54"/>
      <c r="BS34" s="54"/>
      <c r="BT34" s="54"/>
      <c r="BU34" s="49" t="s">
        <v>721</v>
      </c>
      <c r="BV34" s="49"/>
      <c r="BW34" s="49"/>
      <c r="BX34" s="49"/>
      <c r="BY34" s="49"/>
      <c r="BZ34" s="49" t="s">
        <v>194</v>
      </c>
      <c r="CA34" s="49"/>
      <c r="CB34" s="49"/>
      <c r="CC34" s="54"/>
      <c r="CD34" s="47" t="s">
        <v>234</v>
      </c>
      <c r="CE34" s="47"/>
      <c r="CF34" s="47" t="s">
        <v>215</v>
      </c>
      <c r="CG34" s="73"/>
      <c r="CH34" s="73"/>
    </row>
    <row r="35" spans="53:86" s="681" customFormat="1">
      <c r="BA35" s="54" t="s">
        <v>22</v>
      </c>
      <c r="BB35" s="54"/>
      <c r="BC35" s="54"/>
      <c r="BD35" s="54" t="s">
        <v>455</v>
      </c>
      <c r="BE35" s="54"/>
      <c r="BF35" s="54"/>
      <c r="BG35" s="54"/>
      <c r="BH35" s="134" t="s">
        <v>650</v>
      </c>
      <c r="BI35" s="54"/>
      <c r="BJ35" s="54"/>
      <c r="BK35" s="54"/>
      <c r="BL35" s="54"/>
      <c r="BM35" s="138" t="s">
        <v>509</v>
      </c>
      <c r="BN35" s="54"/>
      <c r="BO35" s="54"/>
      <c r="BP35" s="54"/>
      <c r="BQ35" s="54"/>
      <c r="BR35" s="54"/>
      <c r="BS35" s="54"/>
      <c r="BT35" s="54"/>
      <c r="BU35" s="49" t="s">
        <v>705</v>
      </c>
      <c r="BV35" s="49"/>
      <c r="BW35" s="49"/>
      <c r="BX35" s="49"/>
      <c r="BY35" s="49"/>
      <c r="BZ35" s="49" t="s">
        <v>730</v>
      </c>
      <c r="CA35" s="49"/>
      <c r="CB35" s="49"/>
      <c r="CC35" s="54"/>
      <c r="CD35" s="47" t="s">
        <v>235</v>
      </c>
      <c r="CE35" s="47"/>
      <c r="CF35" s="47"/>
      <c r="CG35" s="73"/>
      <c r="CH35" s="73"/>
    </row>
    <row r="36" spans="53:86" s="681" customFormat="1">
      <c r="BA36" s="54" t="s">
        <v>24</v>
      </c>
      <c r="BB36" s="54"/>
      <c r="BC36" s="54"/>
      <c r="BD36" s="49" t="s">
        <v>457</v>
      </c>
      <c r="BE36" s="54"/>
      <c r="BF36" s="54"/>
      <c r="BG36" s="54"/>
      <c r="BH36" s="54" t="s">
        <v>757</v>
      </c>
      <c r="BI36" s="54"/>
      <c r="BJ36" s="54"/>
      <c r="BK36" s="54"/>
      <c r="BL36" s="54"/>
      <c r="BM36" s="138" t="s">
        <v>510</v>
      </c>
      <c r="BN36" s="54"/>
      <c r="BO36" s="54"/>
      <c r="BP36" s="54"/>
      <c r="BQ36" s="54"/>
      <c r="BR36" s="54"/>
      <c r="BS36" s="54"/>
      <c r="BT36" s="54"/>
      <c r="BU36" s="49" t="s">
        <v>722</v>
      </c>
      <c r="BV36" s="49"/>
      <c r="BW36" s="49"/>
      <c r="BX36" s="49"/>
      <c r="BY36" s="49"/>
      <c r="BZ36" s="49" t="s">
        <v>740</v>
      </c>
      <c r="CA36" s="49"/>
      <c r="CB36" s="49"/>
      <c r="CC36" s="54"/>
      <c r="CD36" s="47" t="s">
        <v>236</v>
      </c>
      <c r="CE36" s="47"/>
      <c r="CF36" s="47"/>
      <c r="CG36" s="73"/>
      <c r="CH36" s="73"/>
    </row>
    <row r="37" spans="53:86" s="681" customFormat="1">
      <c r="BA37" s="54" t="s">
        <v>421</v>
      </c>
      <c r="BB37" s="54"/>
      <c r="BC37" s="54"/>
      <c r="BD37" s="49" t="s">
        <v>456</v>
      </c>
      <c r="BE37" s="54"/>
      <c r="BF37" s="54"/>
      <c r="BG37" s="54"/>
      <c r="BH37" s="54" t="s">
        <v>651</v>
      </c>
      <c r="BI37" s="54"/>
      <c r="BJ37" s="54"/>
      <c r="BK37" s="54"/>
      <c r="BL37" s="54"/>
      <c r="BM37" s="138" t="s">
        <v>511</v>
      </c>
      <c r="BN37" s="54"/>
      <c r="BO37" s="54"/>
      <c r="BP37" s="54"/>
      <c r="BQ37" s="54"/>
      <c r="BR37" s="54"/>
      <c r="BS37" s="54"/>
      <c r="BT37" s="54"/>
      <c r="BU37" s="49" t="s">
        <v>706</v>
      </c>
      <c r="BV37" s="49"/>
      <c r="BW37" s="49"/>
      <c r="BX37" s="49"/>
      <c r="BY37" s="49"/>
      <c r="BZ37" s="49" t="s">
        <v>731</v>
      </c>
      <c r="CA37" s="49"/>
      <c r="CB37" s="49"/>
      <c r="CC37" s="54"/>
      <c r="CD37" s="47" t="s">
        <v>237</v>
      </c>
      <c r="CE37" s="47"/>
      <c r="CF37" s="47"/>
      <c r="CG37" s="73"/>
      <c r="CH37" s="73"/>
    </row>
    <row r="38" spans="53:86" s="681" customFormat="1">
      <c r="BA38" s="54"/>
      <c r="BB38" s="54"/>
      <c r="BC38" s="54"/>
      <c r="BD38" s="49" t="s">
        <v>458</v>
      </c>
      <c r="BE38" s="54"/>
      <c r="BF38" s="54"/>
      <c r="BG38" s="54"/>
      <c r="BH38" s="54" t="s">
        <v>652</v>
      </c>
      <c r="BI38" s="54"/>
      <c r="BJ38" s="54"/>
      <c r="BK38" s="54"/>
      <c r="BL38" s="54"/>
      <c r="BM38" s="138" t="s">
        <v>512</v>
      </c>
      <c r="BN38" s="54"/>
      <c r="BO38" s="54"/>
      <c r="BP38" s="54"/>
      <c r="BQ38" s="54"/>
      <c r="BR38" s="54"/>
      <c r="BS38" s="54"/>
      <c r="BT38" s="54"/>
      <c r="BU38" s="49" t="s">
        <v>723</v>
      </c>
      <c r="BV38" s="49"/>
      <c r="BW38" s="49"/>
      <c r="BX38" s="49"/>
      <c r="BY38" s="49"/>
      <c r="BZ38" s="49" t="s">
        <v>732</v>
      </c>
      <c r="CA38" s="49"/>
      <c r="CB38" s="49"/>
      <c r="CC38" s="54"/>
      <c r="CD38" s="47" t="s">
        <v>238</v>
      </c>
      <c r="CE38" s="47"/>
      <c r="CF38" s="47"/>
      <c r="CG38" s="73"/>
      <c r="CH38" s="73"/>
    </row>
    <row r="39" spans="53:86" s="681" customFormat="1">
      <c r="BA39" s="54"/>
      <c r="BB39" s="54"/>
      <c r="BC39" s="54"/>
      <c r="BD39" s="49" t="s">
        <v>459</v>
      </c>
      <c r="BE39" s="54"/>
      <c r="BF39" s="54"/>
      <c r="BG39" s="54"/>
      <c r="BH39" s="54" t="s">
        <v>653</v>
      </c>
      <c r="BI39" s="54"/>
      <c r="BJ39" s="54"/>
      <c r="BK39" s="54"/>
      <c r="BL39" s="54"/>
      <c r="BM39" s="138" t="s">
        <v>513</v>
      </c>
      <c r="BN39" s="54"/>
      <c r="BO39" s="54"/>
      <c r="BP39" s="54"/>
      <c r="BQ39" s="54"/>
      <c r="BR39" s="54"/>
      <c r="BS39" s="54"/>
      <c r="BT39" s="54"/>
      <c r="BU39" s="49" t="s">
        <v>724</v>
      </c>
      <c r="BV39" s="49"/>
      <c r="BW39" s="49"/>
      <c r="BX39" s="49"/>
      <c r="BY39" s="49"/>
      <c r="BZ39" s="49" t="s">
        <v>743</v>
      </c>
      <c r="CA39" s="49"/>
      <c r="CB39" s="49"/>
      <c r="CC39" s="54"/>
      <c r="CD39" s="47" t="s">
        <v>239</v>
      </c>
      <c r="CE39" s="47"/>
      <c r="CF39" s="47"/>
      <c r="CG39" s="73"/>
      <c r="CH39" s="73"/>
    </row>
    <row r="40" spans="53:86" s="681" customFormat="1">
      <c r="BA40" s="54" t="s">
        <v>433</v>
      </c>
      <c r="BB40" s="54"/>
      <c r="BC40" s="54"/>
      <c r="BD40" s="49" t="s">
        <v>460</v>
      </c>
      <c r="BE40" s="54"/>
      <c r="BF40" s="54"/>
      <c r="BG40" s="54"/>
      <c r="BH40" s="54" t="s">
        <v>654</v>
      </c>
      <c r="BI40" s="54"/>
      <c r="BJ40" s="54"/>
      <c r="BK40" s="54"/>
      <c r="BL40" s="54"/>
      <c r="BM40" s="138" t="s">
        <v>514</v>
      </c>
      <c r="BN40" s="54"/>
      <c r="BO40" s="54"/>
      <c r="BP40" s="54"/>
      <c r="BQ40" s="54"/>
      <c r="BR40" s="54"/>
      <c r="BS40" s="54"/>
      <c r="BT40" s="54"/>
      <c r="BU40" s="49" t="s">
        <v>725</v>
      </c>
      <c r="BV40" s="49"/>
      <c r="BW40" s="49"/>
      <c r="BX40" s="49"/>
      <c r="BY40" s="49"/>
      <c r="BZ40" s="49" t="s">
        <v>733</v>
      </c>
      <c r="CA40" s="49"/>
      <c r="CB40" s="49"/>
      <c r="CC40" s="54"/>
      <c r="CD40" s="54"/>
      <c r="CE40" s="54"/>
      <c r="CF40" s="54"/>
      <c r="CG40" s="54"/>
      <c r="CH40" s="54"/>
    </row>
    <row r="41" spans="53:86" s="681" customFormat="1">
      <c r="BA41" s="54" t="s">
        <v>40</v>
      </c>
      <c r="BB41" s="54"/>
      <c r="BC41" s="54"/>
      <c r="BD41" s="49" t="s">
        <v>461</v>
      </c>
      <c r="BE41" s="54"/>
      <c r="BF41" s="54"/>
      <c r="BG41" s="54"/>
      <c r="BH41" s="54" t="s">
        <v>655</v>
      </c>
      <c r="BI41" s="54"/>
      <c r="BJ41" s="54"/>
      <c r="BK41" s="54"/>
      <c r="BL41" s="54"/>
      <c r="BM41" s="138" t="s">
        <v>515</v>
      </c>
      <c r="BN41" s="54"/>
      <c r="BO41" s="54"/>
      <c r="BP41" s="54"/>
      <c r="BQ41" s="54"/>
      <c r="BR41" s="54"/>
      <c r="BS41" s="54"/>
      <c r="BT41" s="54"/>
      <c r="BU41" s="49" t="s">
        <v>707</v>
      </c>
      <c r="BV41" s="49"/>
      <c r="BW41" s="49"/>
      <c r="BX41" s="49"/>
      <c r="BY41" s="49"/>
      <c r="BZ41" s="49" t="s">
        <v>735</v>
      </c>
      <c r="CA41" s="49"/>
      <c r="CB41" s="49"/>
      <c r="CC41" s="54"/>
      <c r="CD41" s="54"/>
      <c r="CE41" s="54"/>
      <c r="CF41" s="54"/>
      <c r="CG41" s="54"/>
      <c r="CH41" s="54"/>
    </row>
    <row r="42" spans="53:86" s="681" customFormat="1">
      <c r="BA42" s="54" t="s">
        <v>24</v>
      </c>
      <c r="BB42" s="54"/>
      <c r="BC42" s="54"/>
      <c r="BD42" s="49" t="s">
        <v>462</v>
      </c>
      <c r="BE42" s="54"/>
      <c r="BF42" s="54"/>
      <c r="BG42" s="54"/>
      <c r="BH42" s="54" t="s">
        <v>656</v>
      </c>
      <c r="BI42" s="54"/>
      <c r="BJ42" s="54"/>
      <c r="BK42" s="54"/>
      <c r="BL42" s="54"/>
      <c r="BM42" s="138" t="s">
        <v>516</v>
      </c>
      <c r="BN42" s="54"/>
      <c r="BO42" s="54"/>
      <c r="BP42" s="54"/>
      <c r="BQ42" s="54"/>
      <c r="BR42" s="54"/>
      <c r="BS42" s="54"/>
      <c r="BT42" s="54"/>
      <c r="BU42" s="49" t="s">
        <v>708</v>
      </c>
      <c r="BV42" s="49"/>
      <c r="BW42" s="49"/>
      <c r="BX42" s="49"/>
      <c r="BY42" s="49"/>
      <c r="BZ42" s="49" t="s">
        <v>461</v>
      </c>
      <c r="CA42" s="49"/>
      <c r="CB42" s="49"/>
      <c r="CC42" s="54"/>
      <c r="CD42" s="54"/>
      <c r="CE42" s="54"/>
      <c r="CF42" s="54"/>
      <c r="CG42" s="54"/>
      <c r="CH42" s="54"/>
    </row>
    <row r="43" spans="53:86" s="681" customFormat="1">
      <c r="BA43" s="54" t="s">
        <v>421</v>
      </c>
      <c r="BB43" s="54"/>
      <c r="BC43" s="54"/>
      <c r="BD43" s="49" t="s">
        <v>463</v>
      </c>
      <c r="BE43" s="54"/>
      <c r="BF43" s="54"/>
      <c r="BG43" s="54"/>
      <c r="BH43" s="54" t="s">
        <v>657</v>
      </c>
      <c r="BI43" s="54"/>
      <c r="BJ43" s="54"/>
      <c r="BK43" s="54"/>
      <c r="BL43" s="54"/>
      <c r="BM43" s="138" t="s">
        <v>517</v>
      </c>
      <c r="BN43" s="54"/>
      <c r="BO43" s="54"/>
      <c r="BP43" s="54"/>
      <c r="BQ43" s="54"/>
      <c r="BR43" s="54"/>
      <c r="BS43" s="54"/>
      <c r="BT43" s="54"/>
      <c r="BU43" s="49" t="s">
        <v>710</v>
      </c>
      <c r="BV43" s="49"/>
      <c r="BW43" s="49"/>
      <c r="BX43" s="49"/>
      <c r="BY43" s="49"/>
      <c r="BZ43" s="49" t="s">
        <v>736</v>
      </c>
      <c r="CA43" s="49"/>
      <c r="CB43" s="49"/>
      <c r="CC43" s="54"/>
      <c r="CD43" s="54"/>
      <c r="CE43" s="54"/>
      <c r="CF43" s="54"/>
      <c r="CG43" s="54"/>
      <c r="CH43" s="54"/>
    </row>
    <row r="44" spans="53:86" s="681" customFormat="1">
      <c r="BA44" s="54"/>
      <c r="BB44" s="54"/>
      <c r="BC44" s="54"/>
      <c r="BD44" s="54" t="s">
        <v>449</v>
      </c>
      <c r="BE44" s="54"/>
      <c r="BF44" s="54"/>
      <c r="BG44" s="54"/>
      <c r="BH44" s="54" t="s">
        <v>658</v>
      </c>
      <c r="BI44" s="54"/>
      <c r="BJ44" s="54"/>
      <c r="BK44" s="54"/>
      <c r="BL44" s="54"/>
      <c r="BM44" s="138" t="s">
        <v>518</v>
      </c>
      <c r="BN44" s="54"/>
      <c r="BO44" s="54"/>
      <c r="BP44" s="54"/>
      <c r="BQ44" s="54"/>
      <c r="BR44" s="54"/>
      <c r="BS44" s="54"/>
      <c r="BT44" s="54"/>
      <c r="BU44" s="49" t="s">
        <v>711</v>
      </c>
      <c r="BV44" s="49"/>
      <c r="BW44" s="49"/>
      <c r="BX44" s="49"/>
      <c r="BY44" s="49"/>
      <c r="BZ44" s="54"/>
      <c r="CA44" s="49"/>
      <c r="CB44" s="49"/>
      <c r="CC44" s="54"/>
      <c r="CD44" s="54"/>
      <c r="CE44" s="54"/>
      <c r="CF44" s="54"/>
      <c r="CG44" s="54"/>
      <c r="CH44" s="54"/>
    </row>
    <row r="45" spans="53:86" s="681" customFormat="1">
      <c r="BA45" s="54"/>
      <c r="BB45" s="54"/>
      <c r="BC45" s="54"/>
      <c r="BD45" s="54"/>
      <c r="BE45" s="54"/>
      <c r="BF45" s="54"/>
      <c r="BG45" s="54"/>
      <c r="BH45" s="54" t="s">
        <v>114</v>
      </c>
      <c r="BI45" s="54"/>
      <c r="BJ45" s="54"/>
      <c r="BK45" s="54"/>
      <c r="BL45" s="54"/>
      <c r="BM45" s="138" t="s">
        <v>519</v>
      </c>
      <c r="BN45" s="54"/>
      <c r="BO45" s="54"/>
      <c r="BP45" s="54"/>
      <c r="BQ45" s="54"/>
      <c r="BR45" s="54"/>
      <c r="BS45" s="54"/>
      <c r="BT45" s="54"/>
      <c r="BU45" s="54"/>
      <c r="BV45" s="49"/>
      <c r="BW45" s="49"/>
      <c r="BX45" s="49"/>
      <c r="BY45" s="49"/>
      <c r="BZ45" s="54"/>
      <c r="CA45" s="49"/>
      <c r="CB45" s="49"/>
      <c r="CC45" s="54"/>
      <c r="CD45" s="54"/>
      <c r="CE45" s="54"/>
      <c r="CF45" s="54"/>
      <c r="CG45" s="54"/>
      <c r="CH45" s="54"/>
    </row>
    <row r="46" spans="53:86" s="681" customFormat="1">
      <c r="BA46" s="134" t="s">
        <v>305</v>
      </c>
      <c r="BB46" s="54"/>
      <c r="BC46" s="54"/>
      <c r="BD46" s="54"/>
      <c r="BE46" s="54"/>
      <c r="BF46" s="54"/>
      <c r="BG46" s="54"/>
      <c r="BH46" s="54" t="s">
        <v>115</v>
      </c>
      <c r="BI46" s="54"/>
      <c r="BJ46" s="54"/>
      <c r="BK46" s="54"/>
      <c r="BL46" s="54"/>
      <c r="BM46" s="138" t="s">
        <v>520</v>
      </c>
      <c r="BN46" s="54"/>
      <c r="BO46" s="54"/>
      <c r="BP46" s="54"/>
      <c r="BQ46" s="54"/>
      <c r="BR46" s="54"/>
      <c r="BS46" s="54"/>
      <c r="BT46" s="54"/>
      <c r="BU46" s="54"/>
      <c r="BV46" s="49"/>
      <c r="BW46" s="49"/>
      <c r="BX46" s="49"/>
      <c r="BY46" s="49"/>
      <c r="BZ46" s="49"/>
      <c r="CA46" s="49"/>
      <c r="CB46" s="49"/>
      <c r="CC46" s="54"/>
      <c r="CD46" s="54"/>
      <c r="CE46" s="54"/>
      <c r="CF46" s="54"/>
      <c r="CG46" s="54"/>
      <c r="CH46" s="54"/>
    </row>
    <row r="47" spans="53:86" s="681" customFormat="1">
      <c r="BA47" s="54" t="s">
        <v>7</v>
      </c>
      <c r="BB47" s="54"/>
      <c r="BC47" s="54"/>
      <c r="BD47" s="134" t="s">
        <v>290</v>
      </c>
      <c r="BE47" s="54"/>
      <c r="BF47" s="54"/>
      <c r="BG47" s="54"/>
      <c r="BH47" s="54" t="s">
        <v>116</v>
      </c>
      <c r="BI47" s="54"/>
      <c r="BJ47" s="54"/>
      <c r="BK47" s="54"/>
      <c r="BL47" s="54"/>
      <c r="BM47" s="138" t="s">
        <v>521</v>
      </c>
      <c r="BN47" s="54"/>
      <c r="BO47" s="54"/>
      <c r="BP47" s="54"/>
      <c r="BQ47" s="54"/>
      <c r="BR47" s="54"/>
      <c r="BS47" s="54"/>
      <c r="BT47" s="54"/>
      <c r="BU47" s="49"/>
      <c r="BV47" s="49"/>
      <c r="BW47" s="49"/>
      <c r="BX47" s="49"/>
      <c r="BY47" s="49"/>
      <c r="BZ47" s="49"/>
      <c r="CA47" s="49"/>
      <c r="CB47" s="49"/>
      <c r="CC47" s="54"/>
      <c r="CD47" s="54"/>
      <c r="CE47" s="54"/>
      <c r="CF47" s="54"/>
      <c r="CG47" s="54"/>
      <c r="CH47" s="54"/>
    </row>
    <row r="48" spans="53:86" s="681" customFormat="1">
      <c r="BA48" s="54" t="s">
        <v>99</v>
      </c>
      <c r="BB48" s="54"/>
      <c r="BC48" s="54"/>
      <c r="BD48" s="54" t="s">
        <v>464</v>
      </c>
      <c r="BE48" s="54"/>
      <c r="BF48" s="54"/>
      <c r="BG48" s="54"/>
      <c r="BH48" s="54"/>
      <c r="BI48" s="54"/>
      <c r="BJ48" s="54"/>
      <c r="BK48" s="54"/>
      <c r="BL48" s="54"/>
      <c r="BM48" s="138" t="s">
        <v>522</v>
      </c>
      <c r="BN48" s="54"/>
      <c r="BO48" s="54"/>
      <c r="BP48" s="54"/>
      <c r="BQ48" s="54"/>
      <c r="BR48" s="54"/>
      <c r="BS48" s="54"/>
      <c r="BT48" s="54"/>
      <c r="BU48" s="54"/>
      <c r="BV48" s="49"/>
      <c r="BW48" s="49"/>
      <c r="BX48" s="49"/>
      <c r="BY48" s="49"/>
      <c r="BZ48" s="49"/>
      <c r="CA48" s="49"/>
      <c r="CB48" s="49"/>
      <c r="CC48" s="54"/>
      <c r="CD48" s="54"/>
      <c r="CE48" s="54"/>
      <c r="CF48" s="54"/>
      <c r="CG48" s="54"/>
      <c r="CH48" s="54"/>
    </row>
    <row r="49" spans="53:86" s="681" customFormat="1">
      <c r="BA49" s="54" t="s">
        <v>211</v>
      </c>
      <c r="BB49" s="54"/>
      <c r="BC49" s="54"/>
      <c r="BD49" s="54" t="s">
        <v>465</v>
      </c>
      <c r="BE49" s="54"/>
      <c r="BF49" s="54"/>
      <c r="BG49" s="54"/>
      <c r="BH49" s="54"/>
      <c r="BI49" s="54"/>
      <c r="BJ49" s="54"/>
      <c r="BK49" s="54"/>
      <c r="BL49" s="54"/>
      <c r="BM49" s="138" t="s">
        <v>523</v>
      </c>
      <c r="BN49" s="54"/>
      <c r="BO49" s="54"/>
      <c r="BP49" s="54"/>
      <c r="BQ49" s="54"/>
      <c r="BR49" s="54"/>
      <c r="BS49" s="54"/>
      <c r="BT49" s="54"/>
      <c r="BU49" s="54"/>
      <c r="BV49" s="49"/>
      <c r="BW49" s="49"/>
      <c r="BX49" s="49"/>
      <c r="BY49" s="49"/>
      <c r="BZ49" s="49"/>
      <c r="CA49" s="49"/>
      <c r="CB49" s="49"/>
      <c r="CC49" s="54"/>
      <c r="CD49" s="54"/>
      <c r="CE49" s="54"/>
      <c r="CF49" s="54"/>
      <c r="CG49" s="54"/>
      <c r="CH49" s="54"/>
    </row>
    <row r="50" spans="53:86" s="681" customFormat="1">
      <c r="BA50" s="54" t="s">
        <v>423</v>
      </c>
      <c r="BB50" s="54"/>
      <c r="BC50" s="54"/>
      <c r="BD50" s="54" t="s">
        <v>466</v>
      </c>
      <c r="BE50" s="54"/>
      <c r="BF50" s="54"/>
      <c r="BG50" s="54"/>
      <c r="BH50" s="54"/>
      <c r="BI50" s="54"/>
      <c r="BJ50" s="54"/>
      <c r="BK50" s="54"/>
      <c r="BL50" s="54"/>
      <c r="BM50" s="138" t="s">
        <v>524</v>
      </c>
      <c r="BN50" s="54"/>
      <c r="BO50" s="54"/>
      <c r="BP50" s="54"/>
      <c r="BQ50" s="54"/>
      <c r="BR50" s="54"/>
      <c r="BS50" s="54"/>
      <c r="BT50" s="54"/>
      <c r="BU50" s="54"/>
      <c r="BV50" s="49"/>
      <c r="BW50" s="49"/>
      <c r="BX50" s="49"/>
      <c r="BY50" s="49"/>
      <c r="BZ50" s="49"/>
      <c r="CA50" s="49"/>
      <c r="CB50" s="49"/>
      <c r="CC50" s="54"/>
      <c r="CD50" s="54"/>
      <c r="CE50" s="54"/>
      <c r="CF50" s="54"/>
      <c r="CG50" s="54"/>
      <c r="CH50" s="54"/>
    </row>
    <row r="51" spans="53:86" s="681" customFormat="1">
      <c r="BA51" s="54" t="s">
        <v>424</v>
      </c>
      <c r="BB51" s="54"/>
      <c r="BC51" s="54"/>
      <c r="BD51" s="54"/>
      <c r="BE51" s="54"/>
      <c r="BF51" s="54"/>
      <c r="BG51" s="54"/>
      <c r="BH51" s="54"/>
      <c r="BI51" s="54"/>
      <c r="BJ51" s="54"/>
      <c r="BK51" s="54"/>
      <c r="BL51" s="54"/>
      <c r="BM51" s="138" t="s">
        <v>93</v>
      </c>
      <c r="BN51" s="54"/>
      <c r="BO51" s="54"/>
      <c r="BP51" s="54"/>
      <c r="BQ51" s="54"/>
      <c r="BR51" s="54"/>
      <c r="BS51" s="54"/>
      <c r="BT51" s="54"/>
      <c r="BU51" s="54"/>
      <c r="BV51" s="49"/>
      <c r="BW51" s="49"/>
      <c r="BX51" s="49"/>
      <c r="BY51" s="49"/>
      <c r="BZ51" s="49"/>
      <c r="CA51" s="49"/>
      <c r="CB51" s="49"/>
      <c r="CC51" s="54"/>
      <c r="CD51" s="54"/>
      <c r="CE51" s="54"/>
      <c r="CF51" s="54"/>
      <c r="CG51" s="54"/>
      <c r="CH51" s="54"/>
    </row>
    <row r="52" spans="53:86" s="681" customFormat="1">
      <c r="BA52" s="54" t="s">
        <v>276</v>
      </c>
      <c r="BB52" s="54"/>
      <c r="BC52" s="54"/>
      <c r="BD52" s="54"/>
      <c r="BE52" s="54"/>
      <c r="BF52" s="54"/>
      <c r="BG52" s="54"/>
      <c r="BH52" s="54"/>
      <c r="BI52" s="54"/>
      <c r="BJ52" s="54"/>
      <c r="BK52" s="54"/>
      <c r="BL52" s="54"/>
      <c r="BM52" s="138" t="s">
        <v>525</v>
      </c>
      <c r="BN52" s="54"/>
      <c r="BO52" s="54"/>
      <c r="BP52" s="54"/>
      <c r="BQ52" s="54"/>
      <c r="BR52" s="54"/>
      <c r="BS52" s="54"/>
      <c r="BT52" s="54"/>
      <c r="BU52" s="54"/>
      <c r="BV52" s="54"/>
      <c r="BW52" s="54"/>
      <c r="BX52" s="54"/>
      <c r="BY52" s="54"/>
      <c r="BZ52" s="54"/>
      <c r="CA52" s="54"/>
      <c r="CB52" s="54"/>
      <c r="CC52" s="54"/>
      <c r="CD52" s="54"/>
      <c r="CE52" s="54"/>
      <c r="CF52" s="54"/>
      <c r="CG52" s="54"/>
      <c r="CH52" s="54"/>
    </row>
    <row r="53" spans="53:86" s="681" customFormat="1">
      <c r="BA53" s="54" t="s">
        <v>425</v>
      </c>
      <c r="BB53" s="54"/>
      <c r="BC53" s="54"/>
      <c r="BD53" s="54"/>
      <c r="BE53" s="54"/>
      <c r="BF53" s="54"/>
      <c r="BG53" s="54"/>
      <c r="BH53" s="54"/>
      <c r="BI53" s="54"/>
      <c r="BJ53" s="54"/>
      <c r="BK53" s="54"/>
      <c r="BL53" s="54"/>
      <c r="BM53" s="138" t="s">
        <v>526</v>
      </c>
      <c r="BN53" s="54"/>
      <c r="BO53" s="54"/>
      <c r="BP53" s="54"/>
      <c r="BQ53" s="54"/>
      <c r="BR53" s="54"/>
      <c r="BS53" s="54"/>
      <c r="BT53" s="54"/>
      <c r="BU53" s="54"/>
      <c r="BV53" s="54"/>
      <c r="BW53" s="54"/>
      <c r="BX53" s="54"/>
      <c r="BY53" s="54"/>
      <c r="BZ53" s="54"/>
      <c r="CA53" s="54"/>
      <c r="CB53" s="54"/>
      <c r="CC53" s="54"/>
      <c r="CD53" s="54"/>
      <c r="CE53" s="54"/>
      <c r="CF53" s="54"/>
      <c r="CG53" s="54"/>
      <c r="CH53" s="54"/>
    </row>
    <row r="54" spans="53:86" s="681" customFormat="1">
      <c r="BA54" s="54" t="s">
        <v>426</v>
      </c>
      <c r="BB54" s="54"/>
      <c r="BC54" s="54"/>
      <c r="BD54" s="54"/>
      <c r="BE54" s="54"/>
      <c r="BF54" s="54"/>
      <c r="BG54" s="54"/>
      <c r="BH54" s="54"/>
      <c r="BI54" s="54"/>
      <c r="BJ54" s="54"/>
      <c r="BK54" s="54"/>
      <c r="BL54" s="54"/>
      <c r="BM54" s="138" t="s">
        <v>527</v>
      </c>
      <c r="BN54" s="54"/>
      <c r="BO54" s="54"/>
      <c r="BP54" s="54"/>
      <c r="BQ54" s="54"/>
      <c r="BR54" s="54"/>
      <c r="BS54" s="54"/>
      <c r="BT54" s="54"/>
      <c r="BU54" s="54"/>
      <c r="BV54" s="54"/>
      <c r="BW54" s="54"/>
      <c r="BX54" s="54"/>
      <c r="BY54" s="54"/>
      <c r="BZ54" s="54"/>
      <c r="CA54" s="54"/>
      <c r="CB54" s="54"/>
      <c r="CC54" s="54"/>
      <c r="CD54" s="54"/>
      <c r="CE54" s="54"/>
      <c r="CF54" s="54"/>
      <c r="CG54" s="54"/>
      <c r="CH54" s="54"/>
    </row>
    <row r="55" spans="53:86" s="681" customFormat="1">
      <c r="BA55" s="54" t="s">
        <v>427</v>
      </c>
      <c r="BB55" s="54"/>
      <c r="BC55" s="54"/>
      <c r="BD55" s="54"/>
      <c r="BE55" s="54"/>
      <c r="BF55" s="54"/>
      <c r="BG55" s="54"/>
      <c r="BH55" s="54"/>
      <c r="BI55" s="54"/>
      <c r="BJ55" s="54"/>
      <c r="BK55" s="54"/>
      <c r="BL55" s="54"/>
      <c r="BM55" s="138" t="s">
        <v>528</v>
      </c>
      <c r="BN55" s="54"/>
      <c r="BO55" s="54"/>
      <c r="BP55" s="54"/>
      <c r="BQ55" s="54"/>
      <c r="BR55" s="54"/>
      <c r="BS55" s="54"/>
      <c r="BT55" s="54"/>
      <c r="BU55" s="54"/>
      <c r="BV55" s="54"/>
      <c r="BW55" s="54"/>
      <c r="BX55" s="54"/>
      <c r="BY55" s="54"/>
      <c r="BZ55" s="54"/>
      <c r="CA55" s="54"/>
      <c r="CB55" s="54"/>
      <c r="CC55" s="54"/>
      <c r="CD55" s="54"/>
      <c r="CE55" s="54"/>
      <c r="CF55" s="54"/>
      <c r="CG55" s="54"/>
      <c r="CH55" s="54"/>
    </row>
    <row r="56" spans="53:86" s="681" customFormat="1">
      <c r="BA56" s="54" t="s">
        <v>428</v>
      </c>
      <c r="BB56" s="54"/>
      <c r="BC56" s="54"/>
      <c r="BD56" s="54"/>
      <c r="BE56" s="54"/>
      <c r="BF56" s="54"/>
      <c r="BG56" s="54"/>
      <c r="BH56" s="54"/>
      <c r="BI56" s="54"/>
      <c r="BJ56" s="54"/>
      <c r="BK56" s="54"/>
      <c r="BL56" s="54"/>
      <c r="BM56" s="138" t="s">
        <v>529</v>
      </c>
      <c r="BN56" s="54"/>
      <c r="BO56" s="54"/>
      <c r="BP56" s="54"/>
      <c r="BQ56" s="54"/>
      <c r="BR56" s="54"/>
      <c r="BS56" s="54"/>
      <c r="BT56" s="54"/>
      <c r="BU56" s="54"/>
      <c r="BV56" s="54"/>
      <c r="BW56" s="54"/>
      <c r="BX56" s="54"/>
      <c r="BY56" s="54"/>
      <c r="BZ56" s="54"/>
      <c r="CA56" s="54"/>
      <c r="CB56" s="54"/>
      <c r="CC56" s="54"/>
      <c r="CD56" s="54"/>
      <c r="CE56" s="54"/>
      <c r="CF56" s="54"/>
      <c r="CG56" s="54"/>
      <c r="CH56" s="54"/>
    </row>
    <row r="57" spans="53:86" s="681" customFormat="1">
      <c r="BA57" s="54" t="s">
        <v>429</v>
      </c>
      <c r="BB57" s="54"/>
      <c r="BC57" s="54"/>
      <c r="BD57" s="54"/>
      <c r="BE57" s="54"/>
      <c r="BF57" s="54"/>
      <c r="BG57" s="54"/>
      <c r="BH57" s="54"/>
      <c r="BI57" s="54"/>
      <c r="BJ57" s="54"/>
      <c r="BK57" s="54"/>
      <c r="BL57" s="54"/>
      <c r="BM57" s="138" t="s">
        <v>530</v>
      </c>
      <c r="BN57" s="54"/>
      <c r="BO57" s="54"/>
      <c r="BP57" s="54"/>
      <c r="BQ57" s="54"/>
      <c r="BR57" s="54"/>
      <c r="BS57" s="54"/>
      <c r="BT57" s="54"/>
      <c r="BU57" s="54"/>
      <c r="BV57" s="54"/>
      <c r="BW57" s="54"/>
      <c r="BX57" s="54"/>
      <c r="BY57" s="54"/>
      <c r="BZ57" s="54"/>
      <c r="CA57" s="54"/>
      <c r="CB57" s="54"/>
      <c r="CC57" s="54"/>
      <c r="CD57" s="54"/>
      <c r="CE57" s="54"/>
      <c r="CF57" s="54"/>
      <c r="CG57" s="54"/>
      <c r="CH57" s="54"/>
    </row>
    <row r="58" spans="53:86" s="681" customFormat="1">
      <c r="BA58" s="54" t="s">
        <v>430</v>
      </c>
      <c r="BB58" s="54"/>
      <c r="BC58" s="54"/>
      <c r="BD58" s="54"/>
      <c r="BE58" s="54"/>
      <c r="BF58" s="54"/>
      <c r="BG58" s="54"/>
      <c r="BH58" s="54"/>
      <c r="BI58" s="54"/>
      <c r="BJ58" s="54"/>
      <c r="BK58" s="54"/>
      <c r="BL58" s="54"/>
      <c r="BM58" s="138" t="s">
        <v>531</v>
      </c>
      <c r="BN58" s="54"/>
      <c r="BO58" s="54"/>
      <c r="BP58" s="54"/>
      <c r="BQ58" s="54"/>
      <c r="BR58" s="54"/>
      <c r="BS58" s="54"/>
      <c r="BT58" s="54"/>
      <c r="BU58" s="54"/>
      <c r="BV58" s="54"/>
      <c r="BW58" s="54"/>
      <c r="BX58" s="54"/>
      <c r="BY58" s="54"/>
      <c r="BZ58" s="54"/>
      <c r="CA58" s="54"/>
      <c r="CB58" s="54"/>
      <c r="CC58" s="54"/>
      <c r="CD58" s="54"/>
      <c r="CE58" s="54"/>
      <c r="CF58" s="54"/>
      <c r="CG58" s="54"/>
      <c r="CH58" s="54"/>
    </row>
    <row r="59" spans="53:86" s="681" customFormat="1">
      <c r="BA59" s="54" t="s">
        <v>431</v>
      </c>
      <c r="BB59" s="54"/>
      <c r="BC59" s="54"/>
      <c r="BD59" s="54"/>
      <c r="BE59" s="54"/>
      <c r="BF59" s="54"/>
      <c r="BG59" s="54"/>
      <c r="BH59" s="54"/>
      <c r="BI59" s="54"/>
      <c r="BJ59" s="54"/>
      <c r="BK59" s="54"/>
      <c r="BL59" s="54"/>
      <c r="BM59" s="138" t="s">
        <v>532</v>
      </c>
      <c r="BN59" s="54"/>
      <c r="BO59" s="54"/>
      <c r="BP59" s="54"/>
      <c r="BQ59" s="54"/>
      <c r="BR59" s="54"/>
      <c r="BS59" s="54"/>
      <c r="BT59" s="54"/>
      <c r="BU59" s="54"/>
      <c r="BV59" s="54"/>
      <c r="BW59" s="54"/>
      <c r="BX59" s="54"/>
      <c r="BY59" s="54"/>
      <c r="BZ59" s="54"/>
      <c r="CA59" s="54"/>
      <c r="CB59" s="54"/>
      <c r="CC59" s="54"/>
      <c r="CD59" s="54"/>
      <c r="CE59" s="54"/>
      <c r="CF59" s="54"/>
      <c r="CG59" s="54"/>
      <c r="CH59" s="54"/>
    </row>
    <row r="60" spans="53:86" s="681" customFormat="1">
      <c r="BA60" s="54"/>
      <c r="BB60" s="54"/>
      <c r="BC60" s="54"/>
      <c r="BD60" s="54"/>
      <c r="BE60" s="54"/>
      <c r="BF60" s="54"/>
      <c r="BG60" s="54"/>
      <c r="BH60" s="54"/>
      <c r="BI60" s="54"/>
      <c r="BJ60" s="54"/>
      <c r="BK60" s="54"/>
      <c r="BL60" s="54"/>
      <c r="BM60" s="138" t="s">
        <v>533</v>
      </c>
      <c r="BN60" s="54"/>
      <c r="BO60" s="54"/>
      <c r="BP60" s="54"/>
      <c r="BQ60" s="54"/>
      <c r="BR60" s="54"/>
      <c r="BS60" s="54"/>
      <c r="BT60" s="54"/>
      <c r="BU60" s="54"/>
      <c r="BV60" s="54"/>
      <c r="BW60" s="54"/>
      <c r="BX60" s="54"/>
      <c r="BY60" s="54"/>
      <c r="BZ60" s="54"/>
      <c r="CA60" s="54"/>
      <c r="CB60" s="54"/>
      <c r="CC60" s="54"/>
      <c r="CD60" s="54"/>
      <c r="CE60" s="54"/>
      <c r="CF60" s="54"/>
      <c r="CG60" s="54"/>
      <c r="CH60" s="54"/>
    </row>
    <row r="61" spans="53:86" s="681" customFormat="1">
      <c r="BA61" s="54"/>
      <c r="BB61" s="54"/>
      <c r="BC61" s="54"/>
      <c r="BD61" s="54"/>
      <c r="BE61" s="54"/>
      <c r="BF61" s="54"/>
      <c r="BG61" s="54"/>
      <c r="BH61" s="54"/>
      <c r="BI61" s="54"/>
      <c r="BJ61" s="54"/>
      <c r="BK61" s="54"/>
      <c r="BL61" s="54"/>
      <c r="BM61" s="138" t="s">
        <v>534</v>
      </c>
      <c r="BN61" s="54"/>
      <c r="BO61" s="54"/>
      <c r="BP61" s="54"/>
      <c r="BQ61" s="54"/>
      <c r="BR61" s="54"/>
      <c r="BS61" s="54"/>
      <c r="BT61" s="54"/>
      <c r="BU61" s="54"/>
      <c r="BV61" s="54"/>
      <c r="BW61" s="54"/>
      <c r="BX61" s="54"/>
      <c r="BY61" s="54"/>
      <c r="BZ61" s="54"/>
      <c r="CA61" s="54"/>
      <c r="CB61" s="54"/>
      <c r="CC61" s="54"/>
      <c r="CD61" s="54"/>
      <c r="CE61" s="54"/>
      <c r="CF61" s="54"/>
      <c r="CG61" s="54"/>
      <c r="CH61" s="54"/>
    </row>
    <row r="62" spans="53:86" s="681" customFormat="1">
      <c r="BA62" s="150" t="s">
        <v>767</v>
      </c>
      <c r="BB62" s="54"/>
      <c r="BC62" s="54"/>
      <c r="BD62" s="54"/>
      <c r="BE62" s="54"/>
      <c r="BF62" s="54"/>
      <c r="BG62" s="54"/>
      <c r="BH62" s="54"/>
      <c r="BI62" s="54"/>
      <c r="BJ62" s="54"/>
      <c r="BK62" s="54"/>
      <c r="BL62" s="54"/>
      <c r="BM62" s="138" t="s">
        <v>663</v>
      </c>
      <c r="BN62" s="54"/>
      <c r="BO62" s="54"/>
      <c r="BP62" s="54"/>
      <c r="BQ62" s="54"/>
      <c r="BR62" s="54"/>
      <c r="BS62" s="54"/>
      <c r="BT62" s="54"/>
      <c r="BU62" s="54"/>
      <c r="BV62" s="54"/>
      <c r="BW62" s="54"/>
      <c r="BX62" s="54"/>
      <c r="BY62" s="54"/>
      <c r="BZ62" s="54"/>
      <c r="CA62" s="54"/>
      <c r="CB62" s="54"/>
      <c r="CC62" s="54"/>
      <c r="CD62" s="54"/>
      <c r="CE62" s="54"/>
      <c r="CF62" s="54"/>
      <c r="CG62" s="54"/>
      <c r="CH62" s="54"/>
    </row>
    <row r="63" spans="53:86" s="681" customFormat="1" ht="15">
      <c r="BA63" s="151" t="s">
        <v>768</v>
      </c>
      <c r="BB63" s="54"/>
      <c r="BC63" s="54"/>
      <c r="BD63" s="54"/>
      <c r="BE63" s="54"/>
      <c r="BF63" s="54"/>
      <c r="BG63" s="54"/>
      <c r="BH63" s="54"/>
      <c r="BI63" s="54"/>
      <c r="BJ63" s="54"/>
      <c r="BK63" s="54"/>
      <c r="BL63" s="54"/>
      <c r="BM63" s="139" t="s">
        <v>535</v>
      </c>
      <c r="BN63" s="54"/>
      <c r="BO63" s="54"/>
      <c r="BP63" s="54"/>
      <c r="BQ63" s="54"/>
      <c r="BR63" s="54"/>
      <c r="BS63" s="54"/>
      <c r="BT63" s="54"/>
      <c r="BU63" s="54"/>
      <c r="BV63" s="54"/>
      <c r="BW63" s="54"/>
      <c r="BX63" s="54"/>
      <c r="BY63" s="54"/>
      <c r="BZ63" s="54"/>
      <c r="CA63" s="54"/>
      <c r="CB63" s="54"/>
      <c r="CC63" s="54"/>
      <c r="CD63" s="54"/>
      <c r="CE63" s="54"/>
      <c r="CF63" s="54"/>
      <c r="CG63" s="54"/>
      <c r="CH63" s="54"/>
    </row>
    <row r="64" spans="53:86" s="681" customFormat="1">
      <c r="BA64" s="568" t="s">
        <v>210</v>
      </c>
      <c r="BB64" s="54"/>
      <c r="BC64" s="54"/>
      <c r="BD64" s="54"/>
      <c r="BE64" s="54"/>
      <c r="BF64" s="54"/>
      <c r="BG64" s="54"/>
      <c r="BH64" s="54"/>
      <c r="BI64" s="54"/>
      <c r="BJ64" s="54"/>
      <c r="BK64" s="54"/>
      <c r="BL64" s="54"/>
      <c r="BM64" s="138" t="s">
        <v>536</v>
      </c>
      <c r="BN64" s="54"/>
      <c r="BO64" s="54"/>
      <c r="BP64" s="54"/>
      <c r="BQ64" s="54"/>
      <c r="BR64" s="54"/>
      <c r="BS64" s="54"/>
      <c r="BT64" s="54"/>
      <c r="BU64" s="54"/>
      <c r="BV64" s="54"/>
      <c r="BW64" s="54"/>
      <c r="BX64" s="54"/>
      <c r="BY64" s="54"/>
      <c r="BZ64" s="54"/>
      <c r="CA64" s="54"/>
      <c r="CB64" s="54"/>
      <c r="CC64" s="54"/>
      <c r="CD64" s="54"/>
      <c r="CE64" s="54"/>
      <c r="CF64" s="54"/>
      <c r="CG64" s="54"/>
      <c r="CH64" s="54"/>
    </row>
    <row r="65" spans="53:86" s="681" customFormat="1" ht="25.5">
      <c r="BA65" s="568" t="s">
        <v>825</v>
      </c>
      <c r="BB65" s="54"/>
      <c r="BC65" s="54"/>
      <c r="BD65" s="54"/>
      <c r="BE65" s="54"/>
      <c r="BF65" s="54"/>
      <c r="BG65" s="54"/>
      <c r="BH65" s="54"/>
      <c r="BI65" s="54"/>
      <c r="BJ65" s="54"/>
      <c r="BK65" s="54"/>
      <c r="BL65" s="54"/>
      <c r="BM65" s="138" t="s">
        <v>537</v>
      </c>
      <c r="BN65" s="54"/>
      <c r="BO65" s="54"/>
      <c r="BP65" s="54"/>
      <c r="BQ65" s="54"/>
      <c r="BR65" s="54"/>
      <c r="BS65" s="54"/>
      <c r="BT65" s="54"/>
      <c r="BU65" s="54"/>
      <c r="BV65" s="54"/>
      <c r="BW65" s="54"/>
      <c r="BX65" s="54"/>
      <c r="BY65" s="54"/>
      <c r="BZ65" s="54"/>
      <c r="CA65" s="54"/>
      <c r="CB65" s="54"/>
      <c r="CC65" s="54"/>
      <c r="CD65" s="54"/>
      <c r="CE65" s="54"/>
      <c r="CF65" s="54"/>
      <c r="CG65" s="54"/>
      <c r="CH65" s="54"/>
    </row>
    <row r="66" spans="53:86" s="681" customFormat="1">
      <c r="BA66" s="568" t="s">
        <v>826</v>
      </c>
      <c r="BB66" s="54"/>
      <c r="BC66" s="54"/>
      <c r="BD66" s="54"/>
      <c r="BE66" s="54"/>
      <c r="BF66" s="54"/>
      <c r="BG66" s="54"/>
      <c r="BH66" s="54"/>
      <c r="BI66" s="54"/>
      <c r="BJ66" s="54"/>
      <c r="BK66" s="54"/>
      <c r="BL66" s="54"/>
      <c r="BM66" s="138" t="s">
        <v>538</v>
      </c>
      <c r="BN66" s="54"/>
      <c r="BO66" s="54"/>
      <c r="BP66" s="54"/>
      <c r="BQ66" s="54"/>
      <c r="BR66" s="54"/>
      <c r="BS66" s="54"/>
      <c r="BT66" s="54"/>
      <c r="BU66" s="54"/>
      <c r="BV66" s="54"/>
      <c r="BW66" s="54"/>
      <c r="BX66" s="54"/>
      <c r="BY66" s="54"/>
      <c r="BZ66" s="54"/>
      <c r="CA66" s="54"/>
      <c r="CB66" s="54"/>
      <c r="CC66" s="54"/>
      <c r="CD66" s="54"/>
      <c r="CE66" s="54"/>
      <c r="CF66" s="54"/>
      <c r="CG66" s="54"/>
      <c r="CH66" s="54"/>
    </row>
    <row r="67" spans="53:86" s="681" customFormat="1">
      <c r="BA67" s="568" t="s">
        <v>63</v>
      </c>
      <c r="BB67" s="54"/>
      <c r="BC67" s="54"/>
      <c r="BD67" s="54"/>
      <c r="BE67" s="54"/>
      <c r="BF67" s="54"/>
      <c r="BG67" s="54"/>
      <c r="BH67" s="54"/>
      <c r="BI67" s="54"/>
      <c r="BJ67" s="54"/>
      <c r="BK67" s="54"/>
      <c r="BL67" s="54"/>
      <c r="BM67" s="138" t="s">
        <v>539</v>
      </c>
      <c r="BN67" s="54"/>
      <c r="BO67" s="54"/>
      <c r="BP67" s="54"/>
      <c r="BQ67" s="54"/>
      <c r="BR67" s="54"/>
      <c r="BS67" s="54"/>
      <c r="BT67" s="54"/>
      <c r="BU67" s="54"/>
      <c r="BV67" s="54"/>
      <c r="BW67" s="54"/>
      <c r="BX67" s="54"/>
      <c r="BY67" s="54"/>
      <c r="BZ67" s="54"/>
      <c r="CA67" s="54"/>
      <c r="CB67" s="54"/>
      <c r="CC67" s="54"/>
      <c r="CD67" s="54"/>
      <c r="CE67" s="54"/>
      <c r="CF67" s="54"/>
      <c r="CG67" s="54"/>
      <c r="CH67" s="54"/>
    </row>
    <row r="68" spans="53:86" s="681" customFormat="1">
      <c r="BA68" s="568" t="s">
        <v>827</v>
      </c>
      <c r="BB68" s="54"/>
      <c r="BC68" s="54"/>
      <c r="BD68" s="54"/>
      <c r="BE68" s="54"/>
      <c r="BF68" s="54"/>
      <c r="BG68" s="54"/>
      <c r="BH68" s="54"/>
      <c r="BI68" s="54"/>
      <c r="BJ68" s="54"/>
      <c r="BK68" s="54"/>
      <c r="BL68" s="54"/>
      <c r="BM68" s="138" t="s">
        <v>540</v>
      </c>
      <c r="BN68" s="54"/>
      <c r="BO68" s="54"/>
      <c r="BP68" s="54"/>
      <c r="BQ68" s="54"/>
      <c r="BR68" s="54"/>
      <c r="BS68" s="54"/>
      <c r="BT68" s="54"/>
      <c r="BU68" s="54"/>
      <c r="BV68" s="54"/>
      <c r="BW68" s="54"/>
      <c r="BX68" s="54"/>
      <c r="BY68" s="54"/>
      <c r="BZ68" s="54"/>
      <c r="CA68" s="54"/>
      <c r="CB68" s="54"/>
      <c r="CC68" s="54"/>
      <c r="CD68" s="54"/>
      <c r="CE68" s="54"/>
      <c r="CF68" s="54"/>
      <c r="CG68" s="54"/>
      <c r="CH68" s="54"/>
    </row>
    <row r="69" spans="53:86" s="681" customFormat="1" ht="15">
      <c r="BA69" s="151" t="s">
        <v>769</v>
      </c>
      <c r="BB69" s="54"/>
      <c r="BC69" s="54"/>
      <c r="BD69" s="54"/>
      <c r="BE69" s="54"/>
      <c r="BF69" s="54"/>
      <c r="BG69" s="54"/>
      <c r="BH69" s="54"/>
      <c r="BI69" s="54"/>
      <c r="BJ69" s="54"/>
      <c r="BK69" s="54"/>
      <c r="BL69" s="54"/>
      <c r="BM69" s="138" t="s">
        <v>541</v>
      </c>
      <c r="BN69" s="54"/>
      <c r="BO69" s="54"/>
      <c r="BP69" s="54"/>
      <c r="BQ69" s="54"/>
      <c r="BR69" s="54"/>
      <c r="BS69" s="54"/>
      <c r="BT69" s="54"/>
      <c r="BU69" s="54"/>
      <c r="BV69" s="54"/>
      <c r="BW69" s="54"/>
      <c r="BX69" s="54"/>
      <c r="BY69" s="54"/>
      <c r="BZ69" s="54"/>
      <c r="CA69" s="54"/>
      <c r="CB69" s="54"/>
      <c r="CC69" s="54"/>
      <c r="CD69" s="54"/>
      <c r="CE69" s="54"/>
      <c r="CF69" s="54"/>
      <c r="CG69" s="54"/>
      <c r="CH69" s="54"/>
    </row>
    <row r="70" spans="53:86" s="681" customFormat="1">
      <c r="BA70" s="681" t="s">
        <v>770</v>
      </c>
      <c r="BB70" s="54"/>
      <c r="BC70" s="54"/>
      <c r="BD70" s="54"/>
      <c r="BE70" s="54"/>
      <c r="BF70" s="54"/>
      <c r="BG70" s="54"/>
      <c r="BH70" s="54"/>
      <c r="BI70" s="54"/>
      <c r="BJ70" s="54"/>
      <c r="BK70" s="54"/>
      <c r="BL70" s="54"/>
      <c r="BM70" s="138" t="s">
        <v>542</v>
      </c>
      <c r="BN70" s="54"/>
      <c r="BO70" s="54"/>
      <c r="BP70" s="54"/>
      <c r="BQ70" s="54"/>
      <c r="BR70" s="54"/>
      <c r="BS70" s="54"/>
      <c r="BT70" s="54"/>
      <c r="BU70" s="54"/>
      <c r="BV70" s="54"/>
      <c r="BW70" s="54"/>
      <c r="BX70" s="54"/>
      <c r="BY70" s="54"/>
      <c r="BZ70" s="54"/>
      <c r="CA70" s="54"/>
      <c r="CB70" s="54"/>
      <c r="CC70" s="54"/>
      <c r="CD70" s="54"/>
      <c r="CE70" s="54"/>
      <c r="CF70" s="54"/>
      <c r="CG70" s="54"/>
      <c r="CH70" s="54"/>
    </row>
    <row r="71" spans="53:86" s="681" customFormat="1">
      <c r="BA71" s="681" t="s">
        <v>771</v>
      </c>
      <c r="BB71" s="54"/>
      <c r="BC71" s="54"/>
      <c r="BD71" s="54"/>
      <c r="BE71" s="54"/>
      <c r="BF71" s="54"/>
      <c r="BG71" s="54"/>
      <c r="BH71" s="54"/>
      <c r="BI71" s="54"/>
      <c r="BJ71" s="54"/>
      <c r="BK71" s="54"/>
      <c r="BL71" s="54"/>
      <c r="BM71" s="138" t="s">
        <v>543</v>
      </c>
      <c r="BN71" s="54"/>
      <c r="BO71" s="54"/>
      <c r="BP71" s="54"/>
      <c r="BQ71" s="54"/>
      <c r="BR71" s="54"/>
      <c r="BS71" s="54"/>
      <c r="BT71" s="54"/>
      <c r="BU71" s="54"/>
      <c r="BV71" s="54"/>
      <c r="BW71" s="54"/>
      <c r="BX71" s="54"/>
      <c r="BY71" s="54"/>
      <c r="BZ71" s="54"/>
      <c r="CA71" s="54"/>
      <c r="CB71" s="54"/>
      <c r="CC71" s="54"/>
      <c r="CD71" s="54"/>
      <c r="CE71" s="54"/>
      <c r="CF71" s="54"/>
      <c r="CG71" s="54"/>
      <c r="CH71" s="54"/>
    </row>
    <row r="72" spans="53:86" s="681" customFormat="1">
      <c r="BA72" s="681" t="s">
        <v>772</v>
      </c>
      <c r="BB72" s="54"/>
      <c r="BC72" s="54"/>
      <c r="BD72" s="54"/>
      <c r="BE72" s="54"/>
      <c r="BF72" s="54"/>
      <c r="BG72" s="54"/>
      <c r="BH72" s="54"/>
      <c r="BI72" s="54"/>
      <c r="BJ72" s="54"/>
      <c r="BK72" s="54"/>
      <c r="BL72" s="54"/>
      <c r="BM72" s="138" t="s">
        <v>544</v>
      </c>
      <c r="BN72" s="54"/>
      <c r="BO72" s="54"/>
      <c r="BP72" s="54"/>
      <c r="BQ72" s="54"/>
      <c r="BR72" s="54"/>
      <c r="BS72" s="54"/>
      <c r="BT72" s="54"/>
      <c r="BU72" s="54"/>
      <c r="BV72" s="54"/>
      <c r="BW72" s="54"/>
      <c r="BX72" s="54"/>
      <c r="BY72" s="54"/>
      <c r="BZ72" s="54"/>
      <c r="CA72" s="54"/>
      <c r="CB72" s="54"/>
      <c r="CC72" s="54"/>
      <c r="CD72" s="54"/>
      <c r="CE72" s="54"/>
      <c r="CF72" s="54"/>
      <c r="CG72" s="54"/>
      <c r="CH72" s="54"/>
    </row>
    <row r="73" spans="53:86" s="681" customFormat="1">
      <c r="BA73" s="681" t="s">
        <v>773</v>
      </c>
      <c r="BB73" s="54"/>
      <c r="BC73" s="54"/>
      <c r="BD73" s="54"/>
      <c r="BE73" s="54"/>
      <c r="BF73" s="54"/>
      <c r="BG73" s="54"/>
      <c r="BH73" s="54"/>
      <c r="BI73" s="54"/>
      <c r="BJ73" s="54"/>
      <c r="BK73" s="54"/>
      <c r="BL73" s="54"/>
      <c r="BM73" s="138" t="s">
        <v>545</v>
      </c>
      <c r="BN73" s="54"/>
      <c r="BO73" s="54"/>
      <c r="BP73" s="54"/>
      <c r="BQ73" s="54"/>
      <c r="BR73" s="54"/>
      <c r="BS73" s="54"/>
      <c r="BT73" s="54"/>
      <c r="BU73" s="54"/>
      <c r="BV73" s="54"/>
      <c r="BW73" s="54"/>
      <c r="BX73" s="54"/>
      <c r="BY73" s="54"/>
      <c r="BZ73" s="54"/>
      <c r="CA73" s="54"/>
      <c r="CB73" s="54"/>
      <c r="CC73" s="54"/>
      <c r="CD73" s="54"/>
      <c r="CE73" s="54"/>
      <c r="CF73" s="54"/>
      <c r="CG73" s="54"/>
      <c r="CH73" s="54"/>
    </row>
    <row r="74" spans="53:86" s="681" customFormat="1">
      <c r="BA74" s="681" t="s">
        <v>774</v>
      </c>
      <c r="BB74" s="54"/>
      <c r="BC74" s="54"/>
      <c r="BD74" s="54"/>
      <c r="BE74" s="54"/>
      <c r="BF74" s="54"/>
      <c r="BG74" s="54"/>
      <c r="BH74" s="54"/>
      <c r="BI74" s="54"/>
      <c r="BJ74" s="54"/>
      <c r="BK74" s="54"/>
      <c r="BL74" s="54"/>
      <c r="BM74" s="138" t="s">
        <v>546</v>
      </c>
      <c r="BN74" s="54"/>
      <c r="BO74" s="54"/>
      <c r="BP74" s="54"/>
      <c r="BQ74" s="54"/>
      <c r="BR74" s="54"/>
      <c r="BS74" s="54"/>
      <c r="BT74" s="54"/>
      <c r="BU74" s="54"/>
      <c r="BV74" s="54"/>
      <c r="BW74" s="54"/>
      <c r="BX74" s="54"/>
      <c r="BY74" s="54"/>
      <c r="BZ74" s="54"/>
      <c r="CA74" s="54"/>
      <c r="CB74" s="54"/>
      <c r="CC74" s="54"/>
      <c r="CD74" s="54"/>
      <c r="CE74" s="54"/>
      <c r="CF74" s="54"/>
      <c r="CG74" s="54"/>
      <c r="CH74" s="54"/>
    </row>
    <row r="75" spans="53:86" s="681" customFormat="1">
      <c r="BA75" s="681" t="s">
        <v>775</v>
      </c>
      <c r="BB75" s="54"/>
      <c r="BC75" s="54"/>
      <c r="BD75" s="54"/>
      <c r="BE75" s="54"/>
      <c r="BF75" s="54"/>
      <c r="BG75" s="54"/>
      <c r="BH75" s="54"/>
      <c r="BI75" s="54"/>
      <c r="BJ75" s="54"/>
      <c r="BK75" s="54"/>
      <c r="BL75" s="54"/>
      <c r="BM75" s="138" t="s">
        <v>547</v>
      </c>
      <c r="BN75" s="54"/>
      <c r="BO75" s="54"/>
      <c r="BP75" s="54"/>
      <c r="BQ75" s="54"/>
      <c r="BR75" s="54"/>
      <c r="BS75" s="54"/>
      <c r="BT75" s="54"/>
      <c r="BU75" s="54"/>
      <c r="BV75" s="54"/>
      <c r="BW75" s="54"/>
      <c r="BX75" s="54"/>
      <c r="BY75" s="54"/>
      <c r="BZ75" s="54"/>
      <c r="CA75" s="54"/>
      <c r="CB75" s="54"/>
      <c r="CC75" s="54"/>
      <c r="CD75" s="54"/>
      <c r="CE75" s="54"/>
      <c r="CF75" s="54"/>
      <c r="CG75" s="54"/>
      <c r="CH75" s="54"/>
    </row>
    <row r="76" spans="53:86" s="681" customFormat="1">
      <c r="BA76" s="681" t="s">
        <v>776</v>
      </c>
      <c r="BB76" s="54"/>
      <c r="BC76" s="54"/>
      <c r="BD76" s="54"/>
      <c r="BE76" s="54"/>
      <c r="BF76" s="54"/>
      <c r="BG76" s="54"/>
      <c r="BH76" s="54"/>
      <c r="BI76" s="54"/>
      <c r="BJ76" s="54"/>
      <c r="BK76" s="54"/>
      <c r="BL76" s="54"/>
      <c r="BM76" s="138" t="s">
        <v>548</v>
      </c>
      <c r="BN76" s="54"/>
      <c r="BO76" s="54"/>
      <c r="BP76" s="54"/>
      <c r="BQ76" s="54"/>
      <c r="BR76" s="54"/>
      <c r="BS76" s="54"/>
      <c r="BT76" s="54"/>
      <c r="BU76" s="54"/>
      <c r="BV76" s="54"/>
      <c r="BW76" s="54"/>
      <c r="BX76" s="54"/>
      <c r="BY76" s="54"/>
      <c r="BZ76" s="54"/>
      <c r="CA76" s="54"/>
      <c r="CB76" s="54"/>
      <c r="CC76" s="54"/>
      <c r="CD76" s="54"/>
      <c r="CE76" s="54"/>
      <c r="CF76" s="54"/>
      <c r="CG76" s="54"/>
      <c r="CH76" s="54"/>
    </row>
    <row r="77" spans="53:86" s="681" customFormat="1">
      <c r="BA77" s="681" t="s">
        <v>777</v>
      </c>
      <c r="BB77" s="54"/>
      <c r="BC77" s="54"/>
      <c r="BD77" s="54"/>
      <c r="BE77" s="54"/>
      <c r="BF77" s="54"/>
      <c r="BG77" s="54"/>
      <c r="BH77" s="54"/>
      <c r="BI77" s="54"/>
      <c r="BJ77" s="54"/>
      <c r="BK77" s="54"/>
      <c r="BL77" s="54"/>
      <c r="BM77" s="138" t="s">
        <v>549</v>
      </c>
      <c r="BN77" s="54"/>
      <c r="BO77" s="54"/>
      <c r="BP77" s="54"/>
      <c r="BQ77" s="54"/>
      <c r="BR77" s="54"/>
      <c r="BS77" s="54"/>
      <c r="BT77" s="54"/>
      <c r="BU77" s="54"/>
      <c r="BV77" s="54"/>
      <c r="BW77" s="54"/>
      <c r="BX77" s="54"/>
      <c r="BY77" s="54"/>
      <c r="BZ77" s="54"/>
      <c r="CA77" s="54"/>
      <c r="CB77" s="54"/>
      <c r="CC77" s="54"/>
      <c r="CD77" s="54"/>
      <c r="CE77" s="54"/>
      <c r="CF77" s="54"/>
      <c r="CG77" s="54"/>
      <c r="CH77" s="54"/>
    </row>
    <row r="78" spans="53:86" s="681" customFormat="1">
      <c r="BA78" s="681" t="s">
        <v>778</v>
      </c>
      <c r="BB78" s="54"/>
      <c r="BC78" s="54"/>
      <c r="BD78" s="54"/>
      <c r="BE78" s="54"/>
      <c r="BF78" s="54"/>
      <c r="BG78" s="54"/>
      <c r="BH78" s="54"/>
      <c r="BI78" s="54"/>
      <c r="BJ78" s="54"/>
      <c r="BK78" s="54"/>
      <c r="BL78" s="54"/>
      <c r="BM78" s="138" t="s">
        <v>550</v>
      </c>
      <c r="BN78" s="54"/>
      <c r="BO78" s="54"/>
      <c r="BP78" s="54"/>
      <c r="BQ78" s="54"/>
      <c r="BR78" s="54"/>
      <c r="BS78" s="54"/>
      <c r="BT78" s="54"/>
      <c r="BU78" s="54"/>
      <c r="BV78" s="54"/>
      <c r="BW78" s="54"/>
      <c r="BX78" s="54"/>
      <c r="BY78" s="54"/>
      <c r="BZ78" s="54"/>
      <c r="CA78" s="54"/>
      <c r="CB78" s="54"/>
      <c r="CC78" s="54"/>
      <c r="CD78" s="54"/>
      <c r="CE78" s="54"/>
      <c r="CF78" s="54"/>
      <c r="CG78" s="54"/>
      <c r="CH78" s="54"/>
    </row>
    <row r="79" spans="53:86" s="681" customFormat="1" ht="15">
      <c r="BA79" s="151" t="s">
        <v>821</v>
      </c>
      <c r="BB79" s="54"/>
      <c r="BC79" s="54"/>
      <c r="BD79" s="54"/>
      <c r="BE79" s="54"/>
      <c r="BF79" s="54"/>
      <c r="BG79" s="54"/>
      <c r="BH79" s="54"/>
      <c r="BI79" s="54"/>
      <c r="BJ79" s="54"/>
      <c r="BK79" s="54"/>
      <c r="BL79" s="54"/>
      <c r="BM79" s="138"/>
      <c r="BN79" s="54"/>
      <c r="BO79" s="54"/>
      <c r="BP79" s="54"/>
      <c r="BQ79" s="54"/>
      <c r="BR79" s="54"/>
      <c r="BS79" s="54"/>
      <c r="BT79" s="54"/>
      <c r="BU79" s="54"/>
      <c r="BV79" s="54"/>
      <c r="BW79" s="54"/>
      <c r="BX79" s="54"/>
      <c r="BY79" s="54"/>
      <c r="BZ79" s="54"/>
      <c r="CA79" s="54"/>
      <c r="CB79" s="54"/>
      <c r="CC79" s="54"/>
      <c r="CD79" s="54"/>
      <c r="CE79" s="54"/>
      <c r="CF79" s="54"/>
      <c r="CG79" s="54"/>
      <c r="CH79" s="54"/>
    </row>
    <row r="80" spans="53:86" s="681" customFormat="1">
      <c r="BA80" s="681" t="s">
        <v>818</v>
      </c>
      <c r="BB80" s="54"/>
      <c r="BC80" s="54"/>
      <c r="BD80" s="54"/>
      <c r="BE80" s="54"/>
      <c r="BF80" s="54"/>
      <c r="BG80" s="54"/>
      <c r="BH80" s="54"/>
      <c r="BI80" s="54"/>
      <c r="BJ80" s="54"/>
      <c r="BK80" s="54"/>
      <c r="BL80" s="54"/>
      <c r="BM80" s="138"/>
      <c r="BN80" s="54"/>
      <c r="BO80" s="54"/>
      <c r="BP80" s="54"/>
      <c r="BQ80" s="54"/>
      <c r="BR80" s="54"/>
      <c r="BS80" s="54"/>
      <c r="BT80" s="54"/>
      <c r="BU80" s="54"/>
      <c r="BV80" s="54"/>
      <c r="BW80" s="54"/>
      <c r="BX80" s="54"/>
      <c r="BY80" s="54"/>
      <c r="BZ80" s="54"/>
      <c r="CA80" s="54"/>
      <c r="CB80" s="54"/>
      <c r="CC80" s="54"/>
      <c r="CD80" s="54"/>
      <c r="CE80" s="54"/>
      <c r="CF80" s="54"/>
      <c r="CG80" s="54"/>
      <c r="CH80" s="54"/>
    </row>
    <row r="81" spans="53:86" s="681" customFormat="1">
      <c r="BA81" s="681" t="s">
        <v>819</v>
      </c>
      <c r="BB81" s="54"/>
      <c r="BC81" s="54"/>
      <c r="BD81" s="54"/>
      <c r="BE81" s="54"/>
      <c r="BF81" s="54"/>
      <c r="BG81" s="54"/>
      <c r="BH81" s="54"/>
      <c r="BI81" s="54"/>
      <c r="BJ81" s="54"/>
      <c r="BK81" s="54"/>
      <c r="BL81" s="54"/>
      <c r="BM81" s="138"/>
      <c r="BN81" s="54"/>
      <c r="BO81" s="54"/>
      <c r="BP81" s="54"/>
      <c r="BQ81" s="54"/>
      <c r="BR81" s="54"/>
      <c r="BS81" s="54"/>
      <c r="BT81" s="54"/>
      <c r="BU81" s="54"/>
      <c r="BV81" s="54"/>
      <c r="BW81" s="54"/>
      <c r="BX81" s="54"/>
      <c r="BY81" s="54"/>
      <c r="BZ81" s="54"/>
      <c r="CA81" s="54"/>
      <c r="CB81" s="54"/>
      <c r="CC81" s="54"/>
      <c r="CD81" s="54"/>
      <c r="CE81" s="54"/>
      <c r="CF81" s="54"/>
      <c r="CG81" s="54"/>
      <c r="CH81" s="54"/>
    </row>
    <row r="82" spans="53:86" s="681" customFormat="1">
      <c r="BA82" s="681" t="s">
        <v>820</v>
      </c>
      <c r="BB82" s="54"/>
      <c r="BC82" s="54"/>
      <c r="BD82" s="54"/>
      <c r="BE82" s="54"/>
      <c r="BF82" s="54"/>
      <c r="BG82" s="54"/>
      <c r="BH82" s="54"/>
      <c r="BI82" s="54"/>
      <c r="BJ82" s="54"/>
      <c r="BK82" s="54"/>
      <c r="BL82" s="54"/>
      <c r="BM82" s="138"/>
      <c r="BN82" s="54"/>
      <c r="BO82" s="54"/>
      <c r="BP82" s="54"/>
      <c r="BQ82" s="54"/>
      <c r="BR82" s="54"/>
      <c r="BS82" s="54"/>
      <c r="BT82" s="54"/>
      <c r="BU82" s="54"/>
      <c r="BV82" s="54"/>
      <c r="BW82" s="54"/>
      <c r="BX82" s="54"/>
      <c r="BY82" s="54"/>
      <c r="BZ82" s="54"/>
      <c r="CA82" s="54"/>
      <c r="CB82" s="54"/>
      <c r="CC82" s="54"/>
      <c r="CD82" s="54"/>
      <c r="CE82" s="54"/>
      <c r="CF82" s="54"/>
      <c r="CG82" s="54"/>
      <c r="CH82" s="54"/>
    </row>
    <row r="83" spans="53:86" s="681" customFormat="1" ht="15">
      <c r="BA83" s="151" t="s">
        <v>779</v>
      </c>
      <c r="BB83" s="54"/>
      <c r="BC83" s="54"/>
      <c r="BD83" s="54"/>
      <c r="BE83" s="54"/>
      <c r="BF83" s="54"/>
      <c r="BG83" s="54"/>
      <c r="BH83" s="54"/>
      <c r="BI83" s="54"/>
      <c r="BJ83" s="54"/>
      <c r="BK83" s="54"/>
      <c r="BL83" s="54"/>
      <c r="BM83" s="139" t="s">
        <v>551</v>
      </c>
      <c r="BN83" s="54"/>
      <c r="BO83" s="54"/>
      <c r="BP83" s="54"/>
      <c r="BQ83" s="54"/>
      <c r="BR83" s="54"/>
      <c r="BS83" s="54"/>
      <c r="BT83" s="54"/>
      <c r="BU83" s="54"/>
      <c r="BV83" s="54"/>
      <c r="BW83" s="54"/>
      <c r="BX83" s="54"/>
      <c r="BY83" s="54"/>
      <c r="BZ83" s="54"/>
      <c r="CA83" s="54"/>
      <c r="CB83" s="54"/>
      <c r="CC83" s="54"/>
      <c r="CD83" s="54"/>
      <c r="CE83" s="54"/>
      <c r="CF83" s="54"/>
      <c r="CG83" s="54"/>
      <c r="CH83" s="54"/>
    </row>
    <row r="84" spans="53:86" s="681" customFormat="1">
      <c r="BA84" s="681" t="s">
        <v>780</v>
      </c>
      <c r="BB84" s="54"/>
      <c r="BC84" s="54"/>
      <c r="BD84" s="54"/>
      <c r="BE84" s="54"/>
      <c r="BF84" s="54"/>
      <c r="BG84" s="54"/>
      <c r="BH84" s="54"/>
      <c r="BI84" s="54"/>
      <c r="BJ84" s="54"/>
      <c r="BK84" s="54"/>
      <c r="BL84" s="54"/>
      <c r="BM84" s="138" t="s">
        <v>552</v>
      </c>
      <c r="BN84" s="54"/>
      <c r="BO84" s="54"/>
      <c r="BP84" s="54"/>
      <c r="BQ84" s="54"/>
      <c r="BR84" s="54"/>
      <c r="BS84" s="54"/>
      <c r="BT84" s="54"/>
      <c r="BU84" s="54"/>
      <c r="BV84" s="54"/>
      <c r="BW84" s="54"/>
      <c r="BX84" s="54"/>
      <c r="BY84" s="54"/>
      <c r="BZ84" s="54"/>
      <c r="CA84" s="54"/>
      <c r="CB84" s="54"/>
      <c r="CC84" s="54"/>
      <c r="CD84" s="54"/>
      <c r="CE84" s="54"/>
      <c r="CF84" s="54"/>
      <c r="CG84" s="54"/>
      <c r="CH84" s="54"/>
    </row>
    <row r="85" spans="53:86" s="681" customFormat="1">
      <c r="BA85" s="681" t="s">
        <v>781</v>
      </c>
      <c r="BB85" s="54"/>
      <c r="BC85" s="54"/>
      <c r="BD85" s="54"/>
      <c r="BE85" s="54"/>
      <c r="BF85" s="54"/>
      <c r="BG85" s="54"/>
      <c r="BH85" s="54"/>
      <c r="BI85" s="54"/>
      <c r="BJ85" s="54"/>
      <c r="BK85" s="54"/>
      <c r="BL85" s="54"/>
      <c r="BM85" s="138" t="s">
        <v>553</v>
      </c>
      <c r="BN85" s="54"/>
      <c r="BO85" s="54"/>
      <c r="BP85" s="54"/>
      <c r="BQ85" s="54"/>
      <c r="BR85" s="54"/>
      <c r="BS85" s="54"/>
      <c r="BT85" s="54"/>
      <c r="BU85" s="54"/>
      <c r="BV85" s="54"/>
      <c r="BW85" s="54"/>
      <c r="BX85" s="54"/>
      <c r="BY85" s="54"/>
      <c r="BZ85" s="54"/>
      <c r="CA85" s="54"/>
      <c r="CB85" s="54"/>
      <c r="CC85" s="54"/>
      <c r="CD85" s="54"/>
      <c r="CE85" s="54"/>
      <c r="CF85" s="54"/>
      <c r="CG85" s="54"/>
      <c r="CH85" s="54"/>
    </row>
    <row r="86" spans="53:86" s="681" customFormat="1">
      <c r="BA86" s="681" t="s">
        <v>782</v>
      </c>
      <c r="BB86" s="54"/>
      <c r="BC86" s="54"/>
      <c r="BD86" s="54"/>
      <c r="BE86" s="54"/>
      <c r="BF86" s="54"/>
      <c r="BG86" s="54"/>
      <c r="BH86" s="54"/>
      <c r="BI86" s="54"/>
      <c r="BJ86" s="54"/>
      <c r="BK86" s="54"/>
      <c r="BL86" s="54"/>
      <c r="BM86" s="138" t="s">
        <v>554</v>
      </c>
      <c r="BN86" s="54"/>
      <c r="BO86" s="54"/>
      <c r="BP86" s="54"/>
      <c r="BQ86" s="54"/>
      <c r="BR86" s="54"/>
      <c r="BS86" s="54"/>
      <c r="BT86" s="54"/>
      <c r="BU86" s="54"/>
      <c r="BV86" s="54"/>
      <c r="BW86" s="54"/>
      <c r="BX86" s="54"/>
      <c r="BY86" s="54"/>
      <c r="BZ86" s="54"/>
      <c r="CA86" s="54"/>
      <c r="CB86" s="54"/>
      <c r="CC86" s="54"/>
      <c r="CD86" s="54"/>
      <c r="CE86" s="54"/>
      <c r="CF86" s="54"/>
      <c r="CG86" s="54"/>
      <c r="CH86" s="54"/>
    </row>
    <row r="87" spans="53:86" s="681" customFormat="1">
      <c r="BA87" s="681" t="s">
        <v>783</v>
      </c>
      <c r="BB87" s="54"/>
      <c r="BC87" s="54"/>
      <c r="BD87" s="54"/>
      <c r="BE87" s="54"/>
      <c r="BF87" s="54"/>
      <c r="BG87" s="54"/>
      <c r="BH87" s="54"/>
      <c r="BI87" s="54"/>
      <c r="BJ87" s="54"/>
      <c r="BK87" s="54"/>
      <c r="BL87" s="54"/>
      <c r="BM87" s="138" t="s">
        <v>555</v>
      </c>
      <c r="BN87" s="54"/>
      <c r="BO87" s="54"/>
      <c r="BP87" s="54"/>
      <c r="BQ87" s="54"/>
      <c r="BR87" s="54"/>
      <c r="BS87" s="54"/>
      <c r="BT87" s="54"/>
      <c r="BU87" s="54"/>
      <c r="BV87" s="54"/>
      <c r="BW87" s="54"/>
      <c r="BX87" s="54"/>
      <c r="BY87" s="54"/>
      <c r="BZ87" s="54"/>
      <c r="CA87" s="54"/>
      <c r="CB87" s="54"/>
      <c r="CC87" s="54"/>
      <c r="CD87" s="54"/>
      <c r="CE87" s="54"/>
      <c r="CF87" s="54"/>
      <c r="CG87" s="54"/>
      <c r="CH87" s="54"/>
    </row>
    <row r="88" spans="53:86" s="681" customFormat="1">
      <c r="BA88" s="681" t="s">
        <v>81</v>
      </c>
      <c r="BB88" s="54"/>
      <c r="BC88" s="54"/>
      <c r="BD88" s="54"/>
      <c r="BE88" s="54"/>
      <c r="BF88" s="54"/>
      <c r="BG88" s="54"/>
      <c r="BH88" s="54"/>
      <c r="BI88" s="54"/>
      <c r="BJ88" s="54"/>
      <c r="BK88" s="54"/>
      <c r="BL88" s="54"/>
      <c r="BM88" s="138" t="s">
        <v>100</v>
      </c>
      <c r="BN88" s="54"/>
      <c r="BO88" s="54"/>
      <c r="BP88" s="54"/>
      <c r="BQ88" s="54"/>
      <c r="BR88" s="54"/>
      <c r="BS88" s="54"/>
      <c r="BT88" s="54"/>
      <c r="BU88" s="54"/>
      <c r="BV88" s="54"/>
      <c r="BW88" s="54"/>
      <c r="BX88" s="54"/>
      <c r="BY88" s="54"/>
      <c r="BZ88" s="54"/>
      <c r="CA88" s="54"/>
      <c r="CB88" s="54"/>
      <c r="CC88" s="54"/>
      <c r="CD88" s="54"/>
      <c r="CE88" s="54"/>
      <c r="CF88" s="54"/>
      <c r="CG88" s="54"/>
      <c r="CH88" s="54"/>
    </row>
    <row r="89" spans="53:86" s="681" customFormat="1">
      <c r="BA89" s="681" t="s">
        <v>784</v>
      </c>
      <c r="BB89" s="54"/>
      <c r="BC89" s="54"/>
      <c r="BD89" s="54"/>
      <c r="BE89" s="54"/>
      <c r="BF89" s="54"/>
      <c r="BG89" s="54"/>
      <c r="BH89" s="54"/>
      <c r="BI89" s="54"/>
      <c r="BJ89" s="54"/>
      <c r="BK89" s="54"/>
      <c r="BL89" s="54"/>
      <c r="BM89" s="138" t="s">
        <v>664</v>
      </c>
      <c r="BN89" s="54"/>
      <c r="BO89" s="54"/>
      <c r="BP89" s="54"/>
      <c r="BQ89" s="54"/>
      <c r="BR89" s="54"/>
      <c r="BS89" s="54"/>
      <c r="BT89" s="54"/>
      <c r="BU89" s="54"/>
      <c r="BV89" s="54"/>
      <c r="BW89" s="54"/>
      <c r="BX89" s="54"/>
      <c r="BY89" s="54"/>
      <c r="BZ89" s="54"/>
      <c r="CA89" s="54"/>
      <c r="CB89" s="54"/>
      <c r="CC89" s="54"/>
      <c r="CD89" s="54"/>
      <c r="CE89" s="54"/>
      <c r="CF89" s="54"/>
      <c r="CG89" s="54"/>
      <c r="CH89" s="54"/>
    </row>
    <row r="90" spans="53:86" s="681" customFormat="1">
      <c r="BA90" s="681" t="s">
        <v>785</v>
      </c>
      <c r="BB90" s="54"/>
      <c r="BC90" s="54"/>
      <c r="BD90" s="54"/>
      <c r="BE90" s="54"/>
      <c r="BF90" s="54"/>
      <c r="BG90" s="54"/>
      <c r="BH90" s="54"/>
      <c r="BI90" s="54"/>
      <c r="BJ90" s="54"/>
      <c r="BK90" s="54"/>
      <c r="BL90" s="54"/>
      <c r="BM90" s="138" t="s">
        <v>556</v>
      </c>
      <c r="BN90" s="54"/>
      <c r="BO90" s="54"/>
      <c r="BP90" s="54"/>
      <c r="BQ90" s="54"/>
      <c r="BR90" s="54"/>
      <c r="BS90" s="54"/>
      <c r="BT90" s="54"/>
      <c r="BU90" s="54"/>
      <c r="BV90" s="54"/>
      <c r="BW90" s="54"/>
      <c r="BX90" s="54"/>
      <c r="BY90" s="54"/>
      <c r="BZ90" s="54"/>
      <c r="CA90" s="54"/>
      <c r="CB90" s="54"/>
      <c r="CC90" s="54"/>
      <c r="CD90" s="54"/>
      <c r="CE90" s="54"/>
      <c r="CF90" s="54"/>
      <c r="CG90" s="54"/>
      <c r="CH90" s="54"/>
    </row>
    <row r="91" spans="53:86" s="681" customFormat="1">
      <c r="BA91" s="681" t="s">
        <v>786</v>
      </c>
      <c r="BB91" s="54"/>
      <c r="BC91" s="54"/>
      <c r="BD91" s="54"/>
      <c r="BE91" s="54"/>
      <c r="BF91" s="54"/>
      <c r="BG91" s="54"/>
      <c r="BH91" s="54"/>
      <c r="BI91" s="54"/>
      <c r="BJ91" s="54"/>
      <c r="BK91" s="54"/>
      <c r="BL91" s="54"/>
      <c r="BM91" s="138" t="s">
        <v>557</v>
      </c>
      <c r="BN91" s="54"/>
      <c r="BO91" s="54"/>
      <c r="BP91" s="54"/>
      <c r="BQ91" s="54"/>
      <c r="BR91" s="54"/>
      <c r="BS91" s="54"/>
      <c r="BT91" s="54"/>
      <c r="BU91" s="54"/>
      <c r="BV91" s="54"/>
      <c r="BW91" s="54"/>
      <c r="BX91" s="54"/>
      <c r="BY91" s="54"/>
      <c r="BZ91" s="54"/>
      <c r="CA91" s="54"/>
      <c r="CB91" s="54"/>
      <c r="CC91" s="54"/>
      <c r="CD91" s="54"/>
      <c r="CE91" s="54"/>
      <c r="CF91" s="54"/>
      <c r="CG91" s="54"/>
      <c r="CH91" s="54"/>
    </row>
    <row r="92" spans="53:86" s="681" customFormat="1">
      <c r="BA92" s="681" t="s">
        <v>787</v>
      </c>
      <c r="BB92" s="54"/>
      <c r="BC92" s="54"/>
      <c r="BD92" s="54"/>
      <c r="BE92" s="54"/>
      <c r="BF92" s="54"/>
      <c r="BG92" s="54"/>
      <c r="BH92" s="54"/>
      <c r="BI92" s="54"/>
      <c r="BJ92" s="54"/>
      <c r="BK92" s="54"/>
      <c r="BL92" s="54"/>
      <c r="BM92" s="138" t="s">
        <v>558</v>
      </c>
      <c r="BN92" s="54"/>
      <c r="BO92" s="54"/>
      <c r="BP92" s="54"/>
      <c r="BQ92" s="54"/>
      <c r="BR92" s="54"/>
      <c r="BS92" s="54"/>
      <c r="BT92" s="54"/>
      <c r="BU92" s="54"/>
      <c r="BV92" s="54"/>
      <c r="BW92" s="54"/>
      <c r="BX92" s="54"/>
      <c r="BY92" s="54"/>
      <c r="BZ92" s="54"/>
      <c r="CA92" s="54"/>
      <c r="CB92" s="54"/>
      <c r="CC92" s="54"/>
      <c r="CD92" s="54"/>
      <c r="CE92" s="54"/>
      <c r="CF92" s="54"/>
      <c r="CG92" s="54"/>
      <c r="CH92" s="54"/>
    </row>
    <row r="93" spans="53:86" s="681" customFormat="1">
      <c r="BA93" s="681" t="s">
        <v>788</v>
      </c>
      <c r="BB93" s="54"/>
      <c r="BC93" s="54"/>
      <c r="BD93" s="54"/>
      <c r="BE93" s="54"/>
      <c r="BF93" s="54"/>
      <c r="BG93" s="54"/>
      <c r="BH93" s="54"/>
      <c r="BI93" s="54"/>
      <c r="BJ93" s="54"/>
      <c r="BK93" s="54"/>
      <c r="BL93" s="54"/>
      <c r="BM93" s="138" t="s">
        <v>559</v>
      </c>
      <c r="BN93" s="54"/>
      <c r="BO93" s="54"/>
      <c r="BP93" s="54"/>
      <c r="BQ93" s="54"/>
      <c r="BR93" s="54"/>
      <c r="BS93" s="54"/>
      <c r="BT93" s="54"/>
      <c r="BU93" s="54"/>
      <c r="BV93" s="54"/>
      <c r="BW93" s="54"/>
      <c r="BX93" s="54"/>
      <c r="BY93" s="54"/>
      <c r="BZ93" s="54"/>
      <c r="CA93" s="54"/>
      <c r="CB93" s="54"/>
      <c r="CC93" s="54"/>
      <c r="CD93" s="54"/>
      <c r="CE93" s="54"/>
      <c r="CF93" s="54"/>
      <c r="CG93" s="54"/>
      <c r="CH93" s="54"/>
    </row>
    <row r="94" spans="53:86" s="681" customFormat="1">
      <c r="BA94" s="681" t="s">
        <v>789</v>
      </c>
      <c r="BB94" s="54"/>
      <c r="BC94" s="54"/>
      <c r="BD94" s="54"/>
      <c r="BE94" s="54"/>
      <c r="BF94" s="54"/>
      <c r="BG94" s="54"/>
      <c r="BH94" s="54"/>
      <c r="BI94" s="54"/>
      <c r="BJ94" s="54"/>
      <c r="BK94" s="54"/>
      <c r="BL94" s="54"/>
      <c r="BM94" s="138" t="s">
        <v>560</v>
      </c>
      <c r="BN94" s="54"/>
      <c r="BO94" s="54"/>
      <c r="BP94" s="54"/>
      <c r="BQ94" s="54"/>
      <c r="BR94" s="54"/>
      <c r="BS94" s="54"/>
      <c r="BT94" s="54"/>
      <c r="BU94" s="54"/>
      <c r="BV94" s="54"/>
      <c r="BW94" s="54"/>
      <c r="BX94" s="54"/>
      <c r="BY94" s="54"/>
      <c r="BZ94" s="54"/>
      <c r="CA94" s="54"/>
      <c r="CB94" s="54"/>
      <c r="CC94" s="54"/>
      <c r="CD94" s="54"/>
      <c r="CE94" s="54"/>
      <c r="CF94" s="54"/>
      <c r="CG94" s="54"/>
      <c r="CH94" s="54"/>
    </row>
    <row r="95" spans="53:86" s="681" customFormat="1">
      <c r="BA95" s="681" t="s">
        <v>790</v>
      </c>
      <c r="BB95" s="54"/>
      <c r="BC95" s="54"/>
      <c r="BD95" s="54"/>
      <c r="BE95" s="54"/>
      <c r="BF95" s="54"/>
      <c r="BG95" s="54"/>
      <c r="BH95" s="54"/>
      <c r="BI95" s="54"/>
      <c r="BJ95" s="54"/>
      <c r="BK95" s="54"/>
      <c r="BL95" s="54"/>
      <c r="BM95" s="139" t="s">
        <v>561</v>
      </c>
      <c r="BN95" s="54"/>
      <c r="BO95" s="54"/>
      <c r="BP95" s="54"/>
      <c r="BQ95" s="54"/>
      <c r="BR95" s="54"/>
      <c r="BS95" s="54"/>
      <c r="BT95" s="54"/>
      <c r="BU95" s="54"/>
      <c r="BV95" s="54"/>
      <c r="BW95" s="54"/>
      <c r="BX95" s="54"/>
      <c r="BY95" s="54"/>
      <c r="BZ95" s="54"/>
      <c r="CA95" s="54"/>
      <c r="CB95" s="54"/>
      <c r="CC95" s="54"/>
      <c r="CD95" s="54"/>
      <c r="CE95" s="54"/>
      <c r="CF95" s="54"/>
      <c r="CG95" s="54"/>
      <c r="CH95" s="54"/>
    </row>
    <row r="96" spans="53:86" s="681" customFormat="1">
      <c r="BA96" s="681" t="s">
        <v>791</v>
      </c>
      <c r="BB96" s="54"/>
      <c r="BC96" s="54"/>
      <c r="BD96" s="54"/>
      <c r="BE96" s="54"/>
      <c r="BF96" s="54"/>
      <c r="BG96" s="54"/>
      <c r="BH96" s="54"/>
      <c r="BI96" s="54"/>
      <c r="BJ96" s="54"/>
      <c r="BK96" s="54"/>
      <c r="BL96" s="54"/>
      <c r="BM96" s="138" t="s">
        <v>562</v>
      </c>
      <c r="BN96" s="54"/>
      <c r="BO96" s="54"/>
      <c r="BP96" s="54"/>
      <c r="BQ96" s="54"/>
      <c r="BR96" s="54"/>
      <c r="BS96" s="54"/>
      <c r="BT96" s="54"/>
      <c r="BU96" s="54"/>
      <c r="BV96" s="54"/>
      <c r="BW96" s="54"/>
      <c r="BX96" s="54"/>
      <c r="BY96" s="54"/>
      <c r="BZ96" s="54"/>
      <c r="CA96" s="54"/>
      <c r="CB96" s="54"/>
      <c r="CC96" s="54"/>
      <c r="CD96" s="54"/>
      <c r="CE96" s="54"/>
      <c r="CF96" s="54"/>
      <c r="CG96" s="54"/>
      <c r="CH96" s="54"/>
    </row>
    <row r="97" spans="53:86" s="681" customFormat="1">
      <c r="BA97" s="681" t="s">
        <v>792</v>
      </c>
      <c r="BB97" s="54"/>
      <c r="BC97" s="54"/>
      <c r="BD97" s="54"/>
      <c r="BE97" s="54"/>
      <c r="BF97" s="54"/>
      <c r="BG97" s="54"/>
      <c r="BH97" s="54"/>
      <c r="BI97" s="54"/>
      <c r="BJ97" s="54"/>
      <c r="BK97" s="54"/>
      <c r="BL97" s="54"/>
      <c r="BM97" s="138" t="s">
        <v>563</v>
      </c>
      <c r="BN97" s="54"/>
      <c r="BO97" s="54"/>
      <c r="BP97" s="54"/>
      <c r="BQ97" s="54"/>
      <c r="BR97" s="54"/>
      <c r="BS97" s="54"/>
      <c r="BT97" s="54"/>
      <c r="BU97" s="54"/>
      <c r="BV97" s="54"/>
      <c r="BW97" s="54"/>
      <c r="BX97" s="54"/>
      <c r="BY97" s="54"/>
      <c r="BZ97" s="54"/>
      <c r="CA97" s="54"/>
      <c r="CB97" s="54"/>
      <c r="CC97" s="54"/>
      <c r="CD97" s="54"/>
      <c r="CE97" s="54"/>
      <c r="CF97" s="54"/>
      <c r="CG97" s="54"/>
      <c r="CH97" s="54"/>
    </row>
    <row r="98" spans="53:86" s="681" customFormat="1">
      <c r="BA98" s="681" t="s">
        <v>793</v>
      </c>
      <c r="BB98" s="54"/>
      <c r="BC98" s="54"/>
      <c r="BD98" s="54"/>
      <c r="BE98" s="54"/>
      <c r="BF98" s="54"/>
      <c r="BG98" s="54"/>
      <c r="BH98" s="54"/>
      <c r="BI98" s="54"/>
      <c r="BJ98" s="54"/>
      <c r="BK98" s="54"/>
      <c r="BL98" s="54"/>
      <c r="BM98" s="138" t="s">
        <v>564</v>
      </c>
      <c r="BN98" s="54"/>
      <c r="BO98" s="54"/>
      <c r="BP98" s="54"/>
      <c r="BQ98" s="54"/>
      <c r="BR98" s="54"/>
      <c r="BS98" s="54"/>
      <c r="BT98" s="54"/>
      <c r="BU98" s="54"/>
      <c r="BV98" s="54"/>
      <c r="BW98" s="54"/>
      <c r="BX98" s="54"/>
      <c r="BY98" s="54"/>
      <c r="BZ98" s="54"/>
      <c r="CA98" s="54"/>
      <c r="CB98" s="54"/>
      <c r="CC98" s="54"/>
      <c r="CD98" s="54"/>
      <c r="CE98" s="54"/>
      <c r="CF98" s="54"/>
      <c r="CG98" s="54"/>
      <c r="CH98" s="54"/>
    </row>
    <row r="99" spans="53:86" s="681" customFormat="1">
      <c r="BA99" s="681" t="s">
        <v>794</v>
      </c>
      <c r="BB99" s="54"/>
      <c r="BC99" s="54"/>
      <c r="BD99" s="54"/>
      <c r="BE99" s="54"/>
      <c r="BF99" s="54"/>
      <c r="BG99" s="54"/>
      <c r="BH99" s="54"/>
      <c r="BI99" s="54"/>
      <c r="BJ99" s="54"/>
      <c r="BK99" s="54"/>
      <c r="BL99" s="54"/>
      <c r="BM99" s="138" t="s">
        <v>565</v>
      </c>
      <c r="BN99" s="54"/>
      <c r="BO99" s="54"/>
      <c r="BP99" s="54"/>
      <c r="BQ99" s="54"/>
      <c r="BR99" s="54"/>
      <c r="BS99" s="54"/>
      <c r="BT99" s="54"/>
      <c r="BU99" s="54"/>
      <c r="BV99" s="54"/>
      <c r="BW99" s="54"/>
      <c r="BX99" s="54"/>
      <c r="BY99" s="54"/>
      <c r="BZ99" s="54"/>
      <c r="CA99" s="54"/>
      <c r="CB99" s="54"/>
      <c r="CC99" s="54"/>
      <c r="CD99" s="54"/>
      <c r="CE99" s="54"/>
      <c r="CF99" s="54"/>
      <c r="CG99" s="54"/>
      <c r="CH99" s="54"/>
    </row>
    <row r="100" spans="53:86" s="681" customFormat="1">
      <c r="BA100" s="681" t="s">
        <v>795</v>
      </c>
      <c r="BB100" s="54"/>
      <c r="BC100" s="54"/>
      <c r="BD100" s="54"/>
      <c r="BE100" s="54"/>
      <c r="BF100" s="54"/>
      <c r="BG100" s="54"/>
      <c r="BH100" s="54"/>
      <c r="BI100" s="54"/>
      <c r="BJ100" s="54"/>
      <c r="BK100" s="54"/>
      <c r="BL100" s="54"/>
      <c r="BM100" s="138" t="s">
        <v>566</v>
      </c>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53:86" s="681" customFormat="1">
      <c r="BA101" s="681" t="s">
        <v>796</v>
      </c>
      <c r="BB101" s="54"/>
      <c r="BC101" s="54"/>
      <c r="BD101" s="54"/>
      <c r="BE101" s="54"/>
      <c r="BF101" s="54"/>
      <c r="BG101" s="54"/>
      <c r="BH101" s="54"/>
      <c r="BI101" s="54"/>
      <c r="BJ101" s="54"/>
      <c r="BK101" s="54"/>
      <c r="BL101" s="54"/>
      <c r="BM101" s="138" t="s">
        <v>665</v>
      </c>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53:86" s="681" customFormat="1">
      <c r="BA102" s="681" t="s">
        <v>797</v>
      </c>
      <c r="BB102" s="54"/>
      <c r="BC102" s="54"/>
      <c r="BD102" s="54"/>
      <c r="BE102" s="54"/>
      <c r="BF102" s="54"/>
      <c r="BG102" s="54"/>
      <c r="BH102" s="54"/>
      <c r="BI102" s="54"/>
      <c r="BJ102" s="54"/>
      <c r="BK102" s="54"/>
      <c r="BL102" s="54"/>
      <c r="BM102" s="138" t="s">
        <v>567</v>
      </c>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53:86" s="681" customFormat="1" ht="15">
      <c r="BA103" s="151" t="s">
        <v>798</v>
      </c>
      <c r="BB103" s="54"/>
      <c r="BC103" s="54"/>
      <c r="BD103" s="54"/>
      <c r="BE103" s="54"/>
      <c r="BF103" s="54"/>
      <c r="BG103" s="54"/>
      <c r="BH103" s="54"/>
      <c r="BI103" s="54"/>
      <c r="BJ103" s="54"/>
      <c r="BK103" s="54"/>
      <c r="BL103" s="54"/>
      <c r="BM103" s="138" t="s">
        <v>96</v>
      </c>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53:86" s="681" customFormat="1">
      <c r="BA104" s="681" t="s">
        <v>822</v>
      </c>
      <c r="BB104" s="54"/>
      <c r="BC104" s="54"/>
      <c r="BD104" s="54"/>
      <c r="BE104" s="54"/>
      <c r="BF104" s="54"/>
      <c r="BG104" s="54"/>
      <c r="BH104" s="54"/>
      <c r="BI104" s="54"/>
      <c r="BJ104" s="54"/>
      <c r="BK104" s="54"/>
      <c r="BL104" s="54"/>
      <c r="BM104" s="138" t="s">
        <v>568</v>
      </c>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53:86" s="681" customFormat="1">
      <c r="BA105" s="681" t="s">
        <v>823</v>
      </c>
      <c r="BB105" s="54"/>
      <c r="BC105" s="54"/>
      <c r="BD105" s="54"/>
      <c r="BE105" s="54"/>
      <c r="BF105" s="54"/>
      <c r="BG105" s="54"/>
      <c r="BH105" s="54"/>
      <c r="BI105" s="54"/>
      <c r="BJ105" s="54"/>
      <c r="BK105" s="54"/>
      <c r="BL105" s="54"/>
      <c r="BM105" s="138" t="s">
        <v>569</v>
      </c>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53:86" s="681" customFormat="1">
      <c r="BA106" s="681" t="s">
        <v>824</v>
      </c>
      <c r="BB106" s="54"/>
      <c r="BC106" s="54"/>
      <c r="BD106" s="54"/>
      <c r="BE106" s="54"/>
      <c r="BF106" s="54"/>
      <c r="BG106" s="54"/>
      <c r="BH106" s="54"/>
      <c r="BI106" s="54"/>
      <c r="BJ106" s="54"/>
      <c r="BK106" s="54"/>
      <c r="BL106" s="54"/>
      <c r="BM106" s="138" t="s">
        <v>570</v>
      </c>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53:86" s="681" customFormat="1" ht="15">
      <c r="BA107" s="151" t="s">
        <v>799</v>
      </c>
      <c r="BB107" s="54"/>
      <c r="BC107" s="54"/>
      <c r="BD107" s="54"/>
      <c r="BE107" s="54"/>
      <c r="BF107" s="54"/>
      <c r="BG107" s="54"/>
      <c r="BH107" s="54"/>
      <c r="BI107" s="54"/>
      <c r="BJ107" s="54"/>
      <c r="BK107" s="54"/>
      <c r="BL107" s="54"/>
      <c r="BM107" s="138" t="s">
        <v>571</v>
      </c>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53:86" s="681" customFormat="1">
      <c r="BA108" s="681" t="s">
        <v>800</v>
      </c>
      <c r="BB108" s="54"/>
      <c r="BC108" s="54"/>
      <c r="BD108" s="54"/>
      <c r="BE108" s="54"/>
      <c r="BF108" s="54"/>
      <c r="BG108" s="54"/>
      <c r="BH108" s="54"/>
      <c r="BI108" s="54"/>
      <c r="BJ108" s="54"/>
      <c r="BK108" s="54"/>
      <c r="BL108" s="54"/>
      <c r="BM108" s="138" t="s">
        <v>572</v>
      </c>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53:86" s="681" customFormat="1" ht="15">
      <c r="BA109" s="151" t="s">
        <v>801</v>
      </c>
      <c r="BB109" s="54"/>
      <c r="BC109" s="54"/>
      <c r="BD109" s="54"/>
      <c r="BE109" s="54"/>
      <c r="BF109" s="54"/>
      <c r="BG109" s="54"/>
      <c r="BH109" s="54"/>
      <c r="BI109" s="54"/>
      <c r="BJ109" s="54"/>
      <c r="BK109" s="54"/>
      <c r="BL109" s="54"/>
      <c r="BM109" s="138" t="s">
        <v>573</v>
      </c>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53:86" s="681" customFormat="1">
      <c r="BA110" s="681" t="s">
        <v>802</v>
      </c>
      <c r="BB110" s="54"/>
      <c r="BC110" s="54"/>
      <c r="BD110" s="54"/>
      <c r="BE110" s="54"/>
      <c r="BF110" s="54"/>
      <c r="BG110" s="54"/>
      <c r="BH110" s="54"/>
      <c r="BI110" s="54"/>
      <c r="BJ110" s="54"/>
      <c r="BK110" s="54"/>
      <c r="BL110" s="54"/>
      <c r="BM110" s="138" t="s">
        <v>666</v>
      </c>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53:86" s="681" customFormat="1">
      <c r="BA111" s="681" t="s">
        <v>803</v>
      </c>
      <c r="BB111" s="54"/>
      <c r="BC111" s="54"/>
      <c r="BD111" s="54"/>
      <c r="BE111" s="54"/>
      <c r="BF111" s="54"/>
      <c r="BG111" s="54"/>
      <c r="BH111" s="54"/>
      <c r="BI111" s="54"/>
      <c r="BJ111" s="54"/>
      <c r="BK111" s="54"/>
      <c r="BL111" s="54"/>
      <c r="BM111" s="138" t="s">
        <v>82</v>
      </c>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53:86" s="681" customFormat="1">
      <c r="BA112" s="681" t="s">
        <v>804</v>
      </c>
      <c r="BB112" s="54"/>
      <c r="BC112" s="54"/>
      <c r="BD112" s="54"/>
      <c r="BE112" s="54"/>
      <c r="BF112" s="54"/>
      <c r="BG112" s="54"/>
      <c r="BH112" s="54"/>
      <c r="BI112" s="54"/>
      <c r="BJ112" s="54"/>
      <c r="BK112" s="54"/>
      <c r="BL112" s="54"/>
      <c r="BM112" s="138" t="s">
        <v>574</v>
      </c>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53:86" s="681" customFormat="1">
      <c r="BA113" s="681" t="s">
        <v>805</v>
      </c>
      <c r="BB113" s="54"/>
      <c r="BC113" s="54"/>
      <c r="BD113" s="54"/>
      <c r="BE113" s="54"/>
      <c r="BF113" s="54"/>
      <c r="BG113" s="54"/>
      <c r="BH113" s="54"/>
      <c r="BI113" s="54"/>
      <c r="BJ113" s="54"/>
      <c r="BK113" s="54"/>
      <c r="BL113" s="54"/>
      <c r="BM113" s="138" t="s">
        <v>575</v>
      </c>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53:86" s="681" customFormat="1" ht="15">
      <c r="BA114" s="151" t="s">
        <v>806</v>
      </c>
      <c r="BB114" s="54"/>
      <c r="BC114" s="54"/>
      <c r="BD114" s="54"/>
      <c r="BE114" s="54"/>
      <c r="BF114" s="54"/>
      <c r="BG114" s="54"/>
      <c r="BH114" s="54"/>
      <c r="BI114" s="54"/>
      <c r="BJ114" s="54"/>
      <c r="BK114" s="54"/>
      <c r="BL114" s="54"/>
      <c r="BM114" s="138" t="s">
        <v>576</v>
      </c>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53:86" s="681" customFormat="1">
      <c r="BA115" s="681" t="s">
        <v>807</v>
      </c>
      <c r="BB115" s="54"/>
      <c r="BC115" s="54"/>
      <c r="BD115" s="54"/>
      <c r="BE115" s="54"/>
      <c r="BF115" s="54"/>
      <c r="BG115" s="54"/>
      <c r="BH115" s="54"/>
      <c r="BI115" s="54"/>
      <c r="BJ115" s="54"/>
      <c r="BK115" s="54"/>
      <c r="BL115" s="54"/>
      <c r="BM115" s="138" t="s">
        <v>577</v>
      </c>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53:86" s="681" customFormat="1">
      <c r="BA116" s="681" t="s">
        <v>808</v>
      </c>
      <c r="BB116" s="54"/>
      <c r="BC116" s="54"/>
      <c r="BD116" s="54"/>
      <c r="BE116" s="54"/>
      <c r="BF116" s="54"/>
      <c r="BG116" s="54"/>
      <c r="BH116" s="54"/>
      <c r="BI116" s="54"/>
      <c r="BJ116" s="54"/>
      <c r="BK116" s="54"/>
      <c r="BL116" s="54"/>
      <c r="BM116" s="138" t="s">
        <v>578</v>
      </c>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53:86" s="681" customFormat="1">
      <c r="BA117" s="681" t="s">
        <v>809</v>
      </c>
      <c r="BB117" s="54"/>
      <c r="BC117" s="54"/>
      <c r="BD117" s="54"/>
      <c r="BE117" s="54"/>
      <c r="BF117" s="54"/>
      <c r="BG117" s="54"/>
      <c r="BH117" s="54"/>
      <c r="BI117" s="54"/>
      <c r="BJ117" s="54"/>
      <c r="BK117" s="54"/>
      <c r="BL117" s="54"/>
      <c r="BM117" s="138" t="s">
        <v>579</v>
      </c>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53:86" s="681" customFormat="1">
      <c r="BA118" s="681" t="s">
        <v>810</v>
      </c>
      <c r="BB118" s="54"/>
      <c r="BC118" s="54"/>
      <c r="BD118" s="54"/>
      <c r="BE118" s="54"/>
      <c r="BF118" s="54"/>
      <c r="BG118" s="54"/>
      <c r="BH118" s="54"/>
      <c r="BI118" s="54"/>
      <c r="BJ118" s="54"/>
      <c r="BK118" s="54"/>
      <c r="BL118" s="54"/>
      <c r="BM118" s="138" t="s">
        <v>580</v>
      </c>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53:86" s="681" customFormat="1">
      <c r="BA119" s="681" t="s">
        <v>811</v>
      </c>
      <c r="BB119" s="54"/>
      <c r="BC119" s="54"/>
      <c r="BD119" s="54"/>
      <c r="BE119" s="54"/>
      <c r="BF119" s="54"/>
      <c r="BG119" s="54"/>
      <c r="BH119" s="54"/>
      <c r="BI119" s="54"/>
      <c r="BJ119" s="54"/>
      <c r="BK119" s="54"/>
      <c r="BL119" s="54"/>
      <c r="BM119" s="138" t="s">
        <v>83</v>
      </c>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53:86" s="681" customFormat="1">
      <c r="BA120" s="681" t="s">
        <v>812</v>
      </c>
      <c r="BB120" s="54"/>
      <c r="BC120" s="54"/>
      <c r="BD120" s="54"/>
      <c r="BE120" s="54"/>
      <c r="BF120" s="54"/>
      <c r="BG120" s="54"/>
      <c r="BH120" s="54"/>
      <c r="BI120" s="54"/>
      <c r="BJ120" s="54"/>
      <c r="BK120" s="54"/>
      <c r="BL120" s="54"/>
      <c r="BM120" s="138" t="s">
        <v>581</v>
      </c>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53:86" s="681" customFormat="1" ht="15">
      <c r="BA121" s="151" t="s">
        <v>813</v>
      </c>
      <c r="BB121" s="54"/>
      <c r="BC121" s="54"/>
      <c r="BD121" s="54"/>
      <c r="BE121" s="54"/>
      <c r="BF121" s="54"/>
      <c r="BG121" s="54"/>
      <c r="BH121" s="54"/>
      <c r="BI121" s="54"/>
      <c r="BJ121" s="54"/>
      <c r="BK121" s="54"/>
      <c r="BL121" s="54"/>
      <c r="BM121" s="138" t="s">
        <v>582</v>
      </c>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53:86" s="681" customFormat="1">
      <c r="BA122" s="681" t="s">
        <v>814</v>
      </c>
      <c r="BB122" s="54"/>
      <c r="BC122" s="54"/>
      <c r="BD122" s="54"/>
      <c r="BE122" s="54"/>
      <c r="BF122" s="54"/>
      <c r="BG122" s="54"/>
      <c r="BH122" s="54"/>
      <c r="BI122" s="54"/>
      <c r="BJ122" s="54"/>
      <c r="BK122" s="54"/>
      <c r="BL122" s="54"/>
      <c r="BM122" s="138" t="s">
        <v>583</v>
      </c>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53:86" s="681" customFormat="1" ht="15">
      <c r="BA123" s="151" t="s">
        <v>815</v>
      </c>
      <c r="BB123" s="54"/>
      <c r="BC123" s="54"/>
      <c r="BD123" s="54"/>
      <c r="BE123" s="54"/>
      <c r="BF123" s="54"/>
      <c r="BG123" s="54"/>
      <c r="BH123" s="54"/>
      <c r="BI123" s="54"/>
      <c r="BJ123" s="54"/>
      <c r="BK123" s="54"/>
      <c r="BL123" s="54"/>
      <c r="BM123" s="138" t="s">
        <v>584</v>
      </c>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53:86" s="681" customFormat="1">
      <c r="BA124" s="681" t="s">
        <v>816</v>
      </c>
      <c r="BB124" s="54"/>
      <c r="BC124" s="54"/>
      <c r="BD124" s="54"/>
      <c r="BE124" s="54"/>
      <c r="BF124" s="54"/>
      <c r="BG124" s="54"/>
      <c r="BH124" s="54"/>
      <c r="BI124" s="54"/>
      <c r="BJ124" s="54"/>
      <c r="BK124" s="54"/>
      <c r="BL124" s="54"/>
      <c r="BM124" s="138" t="s">
        <v>585</v>
      </c>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53:86" s="681" customFormat="1">
      <c r="BA125" s="54"/>
      <c r="BB125" s="54"/>
      <c r="BC125" s="54"/>
      <c r="BD125" s="54"/>
      <c r="BE125" s="54"/>
      <c r="BF125" s="54"/>
      <c r="BG125" s="54"/>
      <c r="BH125" s="54"/>
      <c r="BI125" s="54"/>
      <c r="BJ125" s="54"/>
      <c r="BK125" s="54"/>
      <c r="BL125" s="54"/>
      <c r="BM125" s="138" t="s">
        <v>586</v>
      </c>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53:86" s="681" customFormat="1">
      <c r="BA126" s="54"/>
      <c r="BB126" s="54"/>
      <c r="BC126" s="54"/>
      <c r="BD126" s="54"/>
      <c r="BE126" s="54"/>
      <c r="BF126" s="54"/>
      <c r="BG126" s="54"/>
      <c r="BH126" s="54"/>
      <c r="BI126" s="54"/>
      <c r="BJ126" s="54"/>
      <c r="BK126" s="54"/>
      <c r="BL126" s="54"/>
      <c r="BM126" s="138" t="s">
        <v>587</v>
      </c>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53:86" s="681" customFormat="1">
      <c r="BA127" s="54"/>
      <c r="BB127" s="54"/>
      <c r="BC127" s="54"/>
      <c r="BD127" s="54"/>
      <c r="BE127" s="54"/>
      <c r="BF127" s="54"/>
      <c r="BG127" s="54"/>
      <c r="BH127" s="54"/>
      <c r="BI127" s="54"/>
      <c r="BJ127" s="54"/>
      <c r="BK127" s="54"/>
      <c r="BL127" s="54"/>
      <c r="BM127" s="138" t="s">
        <v>588</v>
      </c>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53:86" s="681" customFormat="1">
      <c r="BA128" s="54"/>
      <c r="BB128" s="54"/>
      <c r="BC128" s="54"/>
      <c r="BD128" s="54"/>
      <c r="BE128" s="54"/>
      <c r="BF128" s="54"/>
      <c r="BG128" s="54"/>
      <c r="BH128" s="54"/>
      <c r="BI128" s="54"/>
      <c r="BJ128" s="54"/>
      <c r="BK128" s="54"/>
      <c r="BL128" s="54"/>
      <c r="BM128" s="138" t="s">
        <v>589</v>
      </c>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53:86" s="681" customFormat="1">
      <c r="BA129" s="54"/>
      <c r="BB129" s="54"/>
      <c r="BC129" s="54"/>
      <c r="BD129" s="54"/>
      <c r="BE129" s="54"/>
      <c r="BF129" s="54"/>
      <c r="BG129" s="54"/>
      <c r="BH129" s="54"/>
      <c r="BI129" s="54"/>
      <c r="BJ129" s="54"/>
      <c r="BK129" s="54"/>
      <c r="BL129" s="54"/>
      <c r="BM129" s="138" t="s">
        <v>590</v>
      </c>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53:86" s="681" customFormat="1">
      <c r="BA130" s="54"/>
      <c r="BB130" s="54"/>
      <c r="BC130" s="54"/>
      <c r="BD130" s="54"/>
      <c r="BE130" s="54"/>
      <c r="BF130" s="54"/>
      <c r="BG130" s="54"/>
      <c r="BH130" s="54"/>
      <c r="BI130" s="54"/>
      <c r="BJ130" s="54"/>
      <c r="BK130" s="54"/>
      <c r="BL130" s="54"/>
      <c r="BM130" s="138" t="s">
        <v>591</v>
      </c>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53:86" s="681" customFormat="1">
      <c r="BA131" s="54"/>
      <c r="BB131" s="54"/>
      <c r="BC131" s="54"/>
      <c r="BD131" s="54"/>
      <c r="BE131" s="54"/>
      <c r="BF131" s="54"/>
      <c r="BG131" s="54"/>
      <c r="BH131" s="54"/>
      <c r="BI131" s="54"/>
      <c r="BJ131" s="54"/>
      <c r="BK131" s="54"/>
      <c r="BL131" s="54"/>
      <c r="BM131" s="138" t="s">
        <v>592</v>
      </c>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53:86" s="681" customFormat="1">
      <c r="BA132" s="54"/>
      <c r="BB132" s="54"/>
      <c r="BC132" s="54"/>
      <c r="BD132" s="54"/>
      <c r="BE132" s="54"/>
      <c r="BF132" s="54"/>
      <c r="BG132" s="54"/>
      <c r="BH132" s="54"/>
      <c r="BI132" s="54"/>
      <c r="BJ132" s="54"/>
      <c r="BK132" s="54"/>
      <c r="BL132" s="54"/>
      <c r="BM132" s="138" t="s">
        <v>593</v>
      </c>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53:86" s="681" customFormat="1">
      <c r="BA133" s="54"/>
      <c r="BB133" s="54"/>
      <c r="BC133" s="54"/>
      <c r="BD133" s="54"/>
      <c r="BE133" s="54"/>
      <c r="BF133" s="54"/>
      <c r="BG133" s="54"/>
      <c r="BH133" s="54"/>
      <c r="BI133" s="54"/>
      <c r="BJ133" s="54"/>
      <c r="BK133" s="54"/>
      <c r="BL133" s="54"/>
      <c r="BM133" s="138" t="s">
        <v>594</v>
      </c>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53:86" s="681" customFormat="1">
      <c r="BA134" s="54"/>
      <c r="BB134" s="54"/>
      <c r="BC134" s="54"/>
      <c r="BD134" s="54"/>
      <c r="BE134" s="54"/>
      <c r="BF134" s="54"/>
      <c r="BG134" s="54"/>
      <c r="BH134" s="54"/>
      <c r="BI134" s="54"/>
      <c r="BJ134" s="54"/>
      <c r="BK134" s="54"/>
      <c r="BL134" s="54"/>
      <c r="BM134" s="138" t="s">
        <v>595</v>
      </c>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53:86" s="681" customFormat="1">
      <c r="BA135" s="54"/>
      <c r="BB135" s="54"/>
      <c r="BC135" s="54"/>
      <c r="BD135" s="54"/>
      <c r="BE135" s="54"/>
      <c r="BF135" s="54"/>
      <c r="BG135" s="54"/>
      <c r="BH135" s="54"/>
      <c r="BI135" s="54"/>
      <c r="BJ135" s="54"/>
      <c r="BK135" s="54"/>
      <c r="BL135" s="54"/>
      <c r="BM135" s="138" t="s">
        <v>596</v>
      </c>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53:86" s="681" customFormat="1">
      <c r="BA136" s="54"/>
      <c r="BB136" s="54"/>
      <c r="BC136" s="54"/>
      <c r="BD136" s="54"/>
      <c r="BE136" s="54"/>
      <c r="BF136" s="54"/>
      <c r="BG136" s="54"/>
      <c r="BH136" s="54"/>
      <c r="BI136" s="54"/>
      <c r="BJ136" s="54"/>
      <c r="BK136" s="54"/>
      <c r="BL136" s="54"/>
      <c r="BM136" s="138" t="s">
        <v>597</v>
      </c>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53:86" s="681" customFormat="1">
      <c r="BA137" s="54"/>
      <c r="BB137" s="54"/>
      <c r="BC137" s="54"/>
      <c r="BD137" s="54"/>
      <c r="BE137" s="54"/>
      <c r="BF137" s="54"/>
      <c r="BG137" s="54"/>
      <c r="BH137" s="54"/>
      <c r="BI137" s="54"/>
      <c r="BJ137" s="54"/>
      <c r="BK137" s="54"/>
      <c r="BL137" s="54"/>
      <c r="BM137" s="138" t="s">
        <v>667</v>
      </c>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53:86" s="681" customFormat="1">
      <c r="BA138" s="54"/>
      <c r="BB138" s="54"/>
      <c r="BC138" s="54"/>
      <c r="BD138" s="54"/>
      <c r="BE138" s="54"/>
      <c r="BF138" s="54"/>
      <c r="BG138" s="54"/>
      <c r="BH138" s="54"/>
      <c r="BI138" s="54"/>
      <c r="BJ138" s="54"/>
      <c r="BK138" s="54"/>
      <c r="BL138" s="54"/>
      <c r="BM138" s="138" t="s">
        <v>598</v>
      </c>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53:86" s="681" customFormat="1">
      <c r="BA139" s="54"/>
      <c r="BB139" s="54"/>
      <c r="BC139" s="54"/>
      <c r="BD139" s="54"/>
      <c r="BE139" s="54"/>
      <c r="BF139" s="54"/>
      <c r="BG139" s="54"/>
      <c r="BH139" s="54"/>
      <c r="BI139" s="54"/>
      <c r="BJ139" s="54"/>
      <c r="BK139" s="54"/>
      <c r="BL139" s="54"/>
      <c r="BM139" s="139" t="s">
        <v>599</v>
      </c>
      <c r="BN139" s="54"/>
      <c r="BO139" s="54"/>
      <c r="BP139" s="54"/>
      <c r="BQ139" s="54"/>
      <c r="BR139" s="54"/>
      <c r="BS139" s="54"/>
      <c r="BT139" s="54"/>
      <c r="BU139" s="54"/>
      <c r="BV139" s="54"/>
      <c r="BW139" s="54"/>
      <c r="BX139" s="54"/>
      <c r="BY139" s="54"/>
      <c r="BZ139" s="54"/>
      <c r="CA139" s="54"/>
      <c r="CB139" s="54"/>
      <c r="CC139" s="54"/>
      <c r="CD139" s="54"/>
      <c r="CE139" s="54"/>
      <c r="CF139" s="54"/>
      <c r="CG139" s="54"/>
      <c r="CH139" s="54"/>
    </row>
    <row r="140" spans="53:86" s="681" customFormat="1">
      <c r="BA140" s="54"/>
      <c r="BB140" s="54"/>
      <c r="BC140" s="54"/>
      <c r="BD140" s="54"/>
      <c r="BE140" s="54"/>
      <c r="BF140" s="54"/>
      <c r="BG140" s="54"/>
      <c r="BH140" s="54"/>
      <c r="BI140" s="54"/>
      <c r="BJ140" s="54"/>
      <c r="BK140" s="54"/>
      <c r="BL140" s="54"/>
      <c r="BM140" s="138" t="s">
        <v>600</v>
      </c>
      <c r="BN140" s="54"/>
      <c r="BO140" s="54"/>
      <c r="BP140" s="54"/>
      <c r="BQ140" s="54"/>
      <c r="BR140" s="54"/>
      <c r="BS140" s="54"/>
      <c r="BT140" s="54"/>
      <c r="BU140" s="54"/>
      <c r="BV140" s="54"/>
      <c r="BW140" s="54"/>
      <c r="BX140" s="54"/>
      <c r="BY140" s="54"/>
      <c r="BZ140" s="54"/>
      <c r="CA140" s="54"/>
      <c r="CB140" s="54"/>
      <c r="CC140" s="54"/>
      <c r="CD140" s="54"/>
      <c r="CE140" s="54"/>
      <c r="CF140" s="54"/>
      <c r="CG140" s="54"/>
      <c r="CH140" s="54"/>
    </row>
    <row r="141" spans="53:86" s="681" customFormat="1">
      <c r="BA141" s="54"/>
      <c r="BB141" s="54"/>
      <c r="BC141" s="54"/>
      <c r="BD141" s="54"/>
      <c r="BE141" s="54"/>
      <c r="BF141" s="54"/>
      <c r="BG141" s="54"/>
      <c r="BH141" s="54"/>
      <c r="BI141" s="54"/>
      <c r="BJ141" s="54"/>
      <c r="BK141" s="54"/>
      <c r="BL141" s="54"/>
      <c r="BM141" s="138" t="s">
        <v>601</v>
      </c>
      <c r="BN141" s="54"/>
      <c r="BO141" s="54"/>
      <c r="BP141" s="54"/>
      <c r="BQ141" s="54"/>
      <c r="BR141" s="54"/>
      <c r="BS141" s="54"/>
      <c r="BT141" s="54"/>
      <c r="BU141" s="54"/>
      <c r="BV141" s="54"/>
      <c r="BW141" s="54"/>
      <c r="BX141" s="54"/>
      <c r="BY141" s="54"/>
      <c r="BZ141" s="54"/>
      <c r="CA141" s="54"/>
      <c r="CB141" s="54"/>
      <c r="CC141" s="54"/>
      <c r="CD141" s="54"/>
      <c r="CE141" s="54"/>
      <c r="CF141" s="54"/>
      <c r="CG141" s="54"/>
      <c r="CH141" s="54"/>
    </row>
    <row r="142" spans="53:86" s="681" customFormat="1">
      <c r="BA142" s="54"/>
      <c r="BB142" s="54"/>
      <c r="BC142" s="54"/>
      <c r="BD142" s="54"/>
      <c r="BE142" s="54"/>
      <c r="BF142" s="54"/>
      <c r="BG142" s="54"/>
      <c r="BH142" s="54"/>
      <c r="BI142" s="54"/>
      <c r="BJ142" s="54"/>
      <c r="BK142" s="54"/>
      <c r="BL142" s="54"/>
      <c r="BM142" s="138" t="s">
        <v>602</v>
      </c>
      <c r="BN142" s="54"/>
      <c r="BO142" s="54"/>
      <c r="BP142" s="54"/>
      <c r="BQ142" s="54"/>
      <c r="BR142" s="54"/>
      <c r="BS142" s="54"/>
      <c r="BT142" s="54"/>
      <c r="BU142" s="54"/>
      <c r="BV142" s="54"/>
      <c r="BW142" s="54"/>
      <c r="BX142" s="54"/>
      <c r="BY142" s="54"/>
      <c r="BZ142" s="54"/>
      <c r="CA142" s="54"/>
      <c r="CB142" s="54"/>
      <c r="CC142" s="54"/>
      <c r="CD142" s="54"/>
      <c r="CE142" s="54"/>
      <c r="CF142" s="54"/>
      <c r="CG142" s="54"/>
      <c r="CH142" s="54"/>
    </row>
    <row r="143" spans="53:86" s="681" customFormat="1">
      <c r="BA143" s="54"/>
      <c r="BB143" s="54"/>
      <c r="BC143" s="54"/>
      <c r="BD143" s="54"/>
      <c r="BE143" s="54"/>
      <c r="BF143" s="54"/>
      <c r="BG143" s="54"/>
      <c r="BH143" s="54"/>
      <c r="BI143" s="54"/>
      <c r="BJ143" s="54"/>
      <c r="BK143" s="54"/>
      <c r="BL143" s="54"/>
      <c r="BM143" s="138" t="s">
        <v>603</v>
      </c>
      <c r="BN143" s="54"/>
      <c r="BO143" s="54"/>
      <c r="BP143" s="54"/>
      <c r="BQ143" s="54"/>
      <c r="BR143" s="54"/>
      <c r="BS143" s="54"/>
      <c r="BT143" s="54"/>
      <c r="BU143" s="54"/>
      <c r="BV143" s="54"/>
      <c r="BW143" s="54"/>
      <c r="BX143" s="54"/>
      <c r="BY143" s="54"/>
      <c r="BZ143" s="54"/>
      <c r="CA143" s="54"/>
      <c r="CB143" s="54"/>
      <c r="CC143" s="54"/>
      <c r="CD143" s="54"/>
      <c r="CE143" s="54"/>
      <c r="CF143" s="54"/>
      <c r="CG143" s="54"/>
      <c r="CH143" s="54"/>
    </row>
    <row r="144" spans="53:86" s="681" customFormat="1">
      <c r="BA144" s="54"/>
      <c r="BB144" s="54"/>
      <c r="BC144" s="54"/>
      <c r="BD144" s="54"/>
      <c r="BE144" s="54"/>
      <c r="BF144" s="54"/>
      <c r="BG144" s="54"/>
      <c r="BH144" s="54"/>
      <c r="BI144" s="54"/>
      <c r="BJ144" s="54"/>
      <c r="BK144" s="54"/>
      <c r="BL144" s="54"/>
      <c r="BM144" s="138" t="s">
        <v>604</v>
      </c>
      <c r="BN144" s="54"/>
      <c r="BO144" s="54"/>
      <c r="BP144" s="54"/>
      <c r="BQ144" s="54"/>
      <c r="BR144" s="54"/>
      <c r="BS144" s="54"/>
      <c r="BT144" s="54"/>
      <c r="BU144" s="54"/>
      <c r="BV144" s="54"/>
      <c r="BW144" s="54"/>
      <c r="BX144" s="54"/>
      <c r="BY144" s="54"/>
      <c r="BZ144" s="54"/>
      <c r="CA144" s="54"/>
      <c r="CB144" s="54"/>
      <c r="CC144" s="54"/>
      <c r="CD144" s="54"/>
      <c r="CE144" s="54"/>
      <c r="CF144" s="54"/>
      <c r="CG144" s="54"/>
      <c r="CH144" s="54"/>
    </row>
    <row r="145" spans="53:86" s="681" customFormat="1">
      <c r="BA145" s="54"/>
      <c r="BB145" s="54"/>
      <c r="BC145" s="54"/>
      <c r="BD145" s="54"/>
      <c r="BE145" s="54"/>
      <c r="BF145" s="54"/>
      <c r="BG145" s="54"/>
      <c r="BH145" s="54"/>
      <c r="BI145" s="54"/>
      <c r="BJ145" s="54"/>
      <c r="BK145" s="54"/>
      <c r="BL145" s="54"/>
      <c r="BM145" s="138" t="s">
        <v>605</v>
      </c>
      <c r="BN145" s="54"/>
      <c r="BO145" s="54"/>
      <c r="BP145" s="54"/>
      <c r="BQ145" s="54"/>
      <c r="BR145" s="54"/>
      <c r="BS145" s="54"/>
      <c r="BT145" s="54"/>
      <c r="BU145" s="54"/>
      <c r="BV145" s="54"/>
      <c r="BW145" s="54"/>
      <c r="BX145" s="54"/>
      <c r="BY145" s="54"/>
      <c r="BZ145" s="54"/>
      <c r="CA145" s="54"/>
      <c r="CB145" s="54"/>
      <c r="CC145" s="54"/>
      <c r="CD145" s="54"/>
      <c r="CE145" s="54"/>
      <c r="CF145" s="54"/>
      <c r="CG145" s="54"/>
      <c r="CH145" s="54"/>
    </row>
    <row r="146" spans="53:86" s="681" customFormat="1">
      <c r="BA146" s="54"/>
      <c r="BB146" s="54"/>
      <c r="BC146" s="54"/>
      <c r="BD146" s="54"/>
      <c r="BE146" s="54"/>
      <c r="BF146" s="54"/>
      <c r="BG146" s="54"/>
      <c r="BH146" s="54"/>
      <c r="BI146" s="54"/>
      <c r="BJ146" s="54"/>
      <c r="BK146" s="54"/>
      <c r="BL146" s="54"/>
      <c r="BM146" s="138" t="s">
        <v>606</v>
      </c>
      <c r="BN146" s="54"/>
      <c r="BO146" s="54"/>
      <c r="BP146" s="54"/>
      <c r="BQ146" s="54"/>
      <c r="BR146" s="54"/>
      <c r="BS146" s="54"/>
      <c r="BT146" s="54"/>
      <c r="BU146" s="54"/>
      <c r="BV146" s="54"/>
      <c r="BW146" s="54"/>
      <c r="BX146" s="54"/>
      <c r="BY146" s="54"/>
      <c r="BZ146" s="54"/>
      <c r="CA146" s="54"/>
      <c r="CB146" s="54"/>
      <c r="CC146" s="54"/>
      <c r="CD146" s="54"/>
      <c r="CE146" s="54"/>
      <c r="CF146" s="54"/>
      <c r="CG146" s="54"/>
      <c r="CH146" s="54"/>
    </row>
    <row r="147" spans="53:86" s="681" customFormat="1">
      <c r="BA147" s="54"/>
      <c r="BB147" s="54"/>
      <c r="BC147" s="54"/>
      <c r="BD147" s="54"/>
      <c r="BE147" s="54"/>
      <c r="BF147" s="54"/>
      <c r="BG147" s="54"/>
      <c r="BH147" s="54"/>
      <c r="BI147" s="54"/>
      <c r="BJ147" s="54"/>
      <c r="BK147" s="54"/>
      <c r="BL147" s="54"/>
      <c r="BM147" s="138" t="s">
        <v>607</v>
      </c>
      <c r="BN147" s="54"/>
      <c r="BO147" s="54"/>
      <c r="BP147" s="54"/>
      <c r="BQ147" s="54"/>
      <c r="BR147" s="54"/>
      <c r="BS147" s="54"/>
      <c r="BT147" s="54"/>
      <c r="BU147" s="54"/>
      <c r="BV147" s="54"/>
      <c r="BW147" s="54"/>
      <c r="BX147" s="54"/>
      <c r="BY147" s="54"/>
      <c r="BZ147" s="54"/>
      <c r="CA147" s="54"/>
      <c r="CB147" s="54"/>
      <c r="CC147" s="54"/>
      <c r="CD147" s="54"/>
      <c r="CE147" s="54"/>
      <c r="CF147" s="54"/>
      <c r="CG147" s="54"/>
      <c r="CH147" s="54"/>
    </row>
    <row r="148" spans="53:86" s="681" customFormat="1">
      <c r="BA148" s="54"/>
      <c r="BB148" s="54"/>
      <c r="BC148" s="54"/>
      <c r="BD148" s="54"/>
      <c r="BE148" s="54"/>
      <c r="BF148" s="54"/>
      <c r="BG148" s="54"/>
      <c r="BH148" s="54"/>
      <c r="BI148" s="54"/>
      <c r="BJ148" s="54"/>
      <c r="BK148" s="54"/>
      <c r="BL148" s="54"/>
      <c r="BM148" s="138" t="s">
        <v>608</v>
      </c>
      <c r="BN148" s="54"/>
      <c r="BO148" s="54"/>
      <c r="BP148" s="54"/>
      <c r="BQ148" s="54"/>
      <c r="BR148" s="54"/>
      <c r="BS148" s="54"/>
      <c r="BT148" s="54"/>
      <c r="BU148" s="54"/>
      <c r="BV148" s="54"/>
      <c r="BW148" s="54"/>
      <c r="BX148" s="54"/>
      <c r="BY148" s="54"/>
      <c r="BZ148" s="54"/>
      <c r="CA148" s="54"/>
      <c r="CB148" s="54"/>
      <c r="CC148" s="54"/>
      <c r="CD148" s="54"/>
      <c r="CE148" s="54"/>
      <c r="CF148" s="54"/>
      <c r="CG148" s="54"/>
      <c r="CH148" s="54"/>
    </row>
    <row r="149" spans="53:86" s="681" customFormat="1">
      <c r="BA149" s="54"/>
      <c r="BB149" s="54"/>
      <c r="BC149" s="54"/>
      <c r="BD149" s="54"/>
      <c r="BE149" s="54"/>
      <c r="BF149" s="54"/>
      <c r="BG149" s="54"/>
      <c r="BH149" s="54"/>
      <c r="BI149" s="54"/>
      <c r="BJ149" s="54"/>
      <c r="BK149" s="54"/>
      <c r="BL149" s="54"/>
      <c r="BM149" s="138" t="s">
        <v>609</v>
      </c>
      <c r="BN149" s="54"/>
      <c r="BO149" s="54"/>
      <c r="BP149" s="54"/>
      <c r="BQ149" s="54"/>
      <c r="BR149" s="54"/>
      <c r="BS149" s="54"/>
      <c r="BT149" s="54"/>
      <c r="BU149" s="54"/>
      <c r="BV149" s="54"/>
      <c r="BW149" s="54"/>
      <c r="BX149" s="54"/>
      <c r="BY149" s="54"/>
      <c r="BZ149" s="54"/>
      <c r="CA149" s="54"/>
      <c r="CB149" s="54"/>
      <c r="CC149" s="54"/>
      <c r="CD149" s="54"/>
      <c r="CE149" s="54"/>
      <c r="CF149" s="54"/>
      <c r="CG149" s="54"/>
      <c r="CH149" s="54"/>
    </row>
    <row r="150" spans="53:86" s="681" customFormat="1">
      <c r="BA150" s="54"/>
      <c r="BB150" s="54"/>
      <c r="BC150" s="54"/>
      <c r="BD150" s="54"/>
      <c r="BE150" s="54"/>
      <c r="BF150" s="54"/>
      <c r="BG150" s="54"/>
      <c r="BH150" s="54"/>
      <c r="BI150" s="54"/>
      <c r="BJ150" s="54"/>
      <c r="BK150" s="54"/>
      <c r="BL150" s="54"/>
      <c r="BM150" s="138" t="s">
        <v>610</v>
      </c>
      <c r="BN150" s="54"/>
      <c r="BO150" s="54"/>
      <c r="BP150" s="54"/>
      <c r="BQ150" s="54"/>
      <c r="BR150" s="54"/>
      <c r="BS150" s="54"/>
      <c r="BT150" s="54"/>
      <c r="BU150" s="54"/>
      <c r="BV150" s="54"/>
      <c r="BW150" s="54"/>
      <c r="BX150" s="54"/>
      <c r="BY150" s="54"/>
      <c r="BZ150" s="54"/>
      <c r="CA150" s="54"/>
      <c r="CB150" s="54"/>
      <c r="CC150" s="54"/>
      <c r="CD150" s="54"/>
      <c r="CE150" s="54"/>
      <c r="CF150" s="54"/>
      <c r="CG150" s="54"/>
      <c r="CH150" s="54"/>
    </row>
    <row r="151" spans="53:86" s="681" customFormat="1">
      <c r="BA151" s="54"/>
      <c r="BB151" s="54"/>
      <c r="BC151" s="54"/>
      <c r="BD151" s="54"/>
      <c r="BE151" s="54"/>
      <c r="BF151" s="54"/>
      <c r="BG151" s="54"/>
      <c r="BH151" s="54"/>
      <c r="BI151" s="54"/>
      <c r="BJ151" s="54"/>
      <c r="BK151" s="54"/>
      <c r="BL151" s="54"/>
      <c r="BM151" s="138" t="s">
        <v>611</v>
      </c>
      <c r="BN151" s="54"/>
      <c r="BO151" s="54"/>
      <c r="BP151" s="54"/>
      <c r="BQ151" s="54"/>
      <c r="BR151" s="54"/>
      <c r="BS151" s="54"/>
      <c r="BT151" s="54"/>
      <c r="BU151" s="54"/>
      <c r="BV151" s="54"/>
      <c r="BW151" s="54"/>
      <c r="BX151" s="54"/>
      <c r="BY151" s="54"/>
      <c r="BZ151" s="54"/>
      <c r="CA151" s="54"/>
      <c r="CB151" s="54"/>
      <c r="CC151" s="54"/>
      <c r="CD151" s="54"/>
      <c r="CE151" s="54"/>
      <c r="CF151" s="54"/>
      <c r="CG151" s="54"/>
      <c r="CH151" s="54"/>
    </row>
    <row r="152" spans="53:86" s="681" customFormat="1">
      <c r="BA152" s="54"/>
      <c r="BB152" s="54"/>
      <c r="BC152" s="54"/>
      <c r="BD152" s="54"/>
      <c r="BE152" s="54"/>
      <c r="BF152" s="54"/>
      <c r="BG152" s="54"/>
      <c r="BH152" s="54"/>
      <c r="BI152" s="54"/>
      <c r="BJ152" s="54"/>
      <c r="BK152" s="54"/>
      <c r="BL152" s="54"/>
      <c r="BM152" s="138" t="s">
        <v>612</v>
      </c>
      <c r="BN152" s="54"/>
      <c r="BO152" s="54"/>
      <c r="BP152" s="54"/>
      <c r="BQ152" s="54"/>
      <c r="BR152" s="54"/>
      <c r="BS152" s="54"/>
      <c r="BT152" s="54"/>
      <c r="BU152" s="54"/>
      <c r="BV152" s="54"/>
      <c r="BW152" s="54"/>
      <c r="BX152" s="54"/>
      <c r="BY152" s="54"/>
      <c r="BZ152" s="54"/>
      <c r="CA152" s="54"/>
      <c r="CB152" s="54"/>
      <c r="CC152" s="54"/>
      <c r="CD152" s="54"/>
      <c r="CE152" s="54"/>
      <c r="CF152" s="54"/>
      <c r="CG152" s="54"/>
      <c r="CH152" s="54"/>
    </row>
    <row r="153" spans="53:86" s="681" customFormat="1">
      <c r="BA153" s="54"/>
      <c r="BB153" s="54"/>
      <c r="BC153" s="54"/>
      <c r="BD153" s="54"/>
      <c r="BE153" s="54"/>
      <c r="BF153" s="54"/>
      <c r="BG153" s="54"/>
      <c r="BH153" s="54"/>
      <c r="BI153" s="54"/>
      <c r="BJ153" s="54"/>
      <c r="BK153" s="54"/>
      <c r="BL153" s="54"/>
      <c r="BM153" s="138" t="s">
        <v>668</v>
      </c>
      <c r="BN153" s="54"/>
      <c r="BO153" s="54"/>
      <c r="BP153" s="54"/>
      <c r="BQ153" s="54"/>
      <c r="BR153" s="54"/>
      <c r="BS153" s="54"/>
      <c r="BT153" s="54"/>
      <c r="BU153" s="54"/>
      <c r="BV153" s="54"/>
      <c r="BW153" s="54"/>
      <c r="BX153" s="54"/>
      <c r="BY153" s="54"/>
      <c r="BZ153" s="54"/>
      <c r="CA153" s="54"/>
      <c r="CB153" s="54"/>
      <c r="CC153" s="54"/>
      <c r="CD153" s="54"/>
      <c r="CE153" s="54"/>
      <c r="CF153" s="54"/>
      <c r="CG153" s="54"/>
      <c r="CH153" s="54"/>
    </row>
    <row r="154" spans="53:86" s="681" customFormat="1">
      <c r="BA154" s="54"/>
      <c r="BB154" s="54"/>
      <c r="BC154" s="54"/>
      <c r="BD154" s="54"/>
      <c r="BE154" s="54"/>
      <c r="BF154" s="54"/>
      <c r="BG154" s="54"/>
      <c r="BH154" s="54"/>
      <c r="BI154" s="54"/>
      <c r="BJ154" s="54"/>
      <c r="BK154" s="54"/>
      <c r="BL154" s="54"/>
      <c r="BM154" s="138" t="s">
        <v>613</v>
      </c>
      <c r="BN154" s="54"/>
      <c r="BO154" s="54"/>
      <c r="BP154" s="54"/>
      <c r="BQ154" s="54"/>
      <c r="BR154" s="54"/>
      <c r="BS154" s="54"/>
      <c r="BT154" s="54"/>
      <c r="BU154" s="54"/>
      <c r="BV154" s="54"/>
      <c r="BW154" s="54"/>
      <c r="BX154" s="54"/>
      <c r="BY154" s="54"/>
      <c r="BZ154" s="54"/>
      <c r="CA154" s="54"/>
      <c r="CB154" s="54"/>
      <c r="CC154" s="54"/>
      <c r="CD154" s="54"/>
      <c r="CE154" s="54"/>
      <c r="CF154" s="54"/>
      <c r="CG154" s="54"/>
      <c r="CH154" s="54"/>
    </row>
    <row r="155" spans="53:86" s="681" customFormat="1">
      <c r="BA155" s="54"/>
      <c r="BB155" s="54"/>
      <c r="BC155" s="54"/>
      <c r="BD155" s="54"/>
      <c r="BE155" s="54"/>
      <c r="BF155" s="54"/>
      <c r="BG155" s="54"/>
      <c r="BH155" s="54"/>
      <c r="BI155" s="54"/>
      <c r="BJ155" s="54"/>
      <c r="BK155" s="54"/>
      <c r="BL155" s="54"/>
      <c r="BM155" s="138" t="s">
        <v>614</v>
      </c>
      <c r="BN155" s="54"/>
      <c r="BO155" s="54"/>
      <c r="BP155" s="54"/>
      <c r="BQ155" s="54"/>
      <c r="BR155" s="54"/>
      <c r="BS155" s="54"/>
      <c r="BT155" s="54"/>
      <c r="BU155" s="54"/>
      <c r="BV155" s="54"/>
      <c r="BW155" s="54"/>
      <c r="BX155" s="54"/>
      <c r="BY155" s="54"/>
      <c r="BZ155" s="54"/>
      <c r="CA155" s="54"/>
      <c r="CB155" s="54"/>
      <c r="CC155" s="54"/>
      <c r="CD155" s="54"/>
      <c r="CE155" s="54"/>
      <c r="CF155" s="54"/>
      <c r="CG155" s="54"/>
      <c r="CH155" s="54"/>
    </row>
    <row r="156" spans="53:86" s="681" customFormat="1">
      <c r="BA156" s="54"/>
      <c r="BB156" s="54"/>
      <c r="BC156" s="54"/>
      <c r="BD156" s="54"/>
      <c r="BE156" s="54"/>
      <c r="BF156" s="54"/>
      <c r="BG156" s="54"/>
      <c r="BH156" s="54"/>
      <c r="BI156" s="54"/>
      <c r="BJ156" s="54"/>
      <c r="BK156" s="54"/>
      <c r="BL156" s="54"/>
      <c r="BM156" s="138" t="s">
        <v>615</v>
      </c>
      <c r="BN156" s="54"/>
      <c r="BO156" s="54"/>
      <c r="BP156" s="54"/>
      <c r="BQ156" s="54"/>
      <c r="BR156" s="54"/>
      <c r="BS156" s="54"/>
      <c r="BT156" s="54"/>
      <c r="BU156" s="54"/>
      <c r="BV156" s="54"/>
      <c r="BW156" s="54"/>
      <c r="BX156" s="54"/>
      <c r="BY156" s="54"/>
      <c r="BZ156" s="54"/>
      <c r="CA156" s="54"/>
      <c r="CB156" s="54"/>
      <c r="CC156" s="54"/>
      <c r="CD156" s="54"/>
      <c r="CE156" s="54"/>
      <c r="CF156" s="54"/>
      <c r="CG156" s="54"/>
      <c r="CH156" s="54"/>
    </row>
    <row r="157" spans="53:86" s="681" customFormat="1">
      <c r="BA157" s="54"/>
      <c r="BB157" s="54"/>
      <c r="BC157" s="54"/>
      <c r="BD157" s="54"/>
      <c r="BE157" s="54"/>
      <c r="BF157" s="54"/>
      <c r="BG157" s="54"/>
      <c r="BH157" s="54"/>
      <c r="BI157" s="54"/>
      <c r="BJ157" s="54"/>
      <c r="BK157" s="54"/>
      <c r="BL157" s="54"/>
      <c r="BM157" s="138" t="s">
        <v>616</v>
      </c>
      <c r="BN157" s="54"/>
      <c r="BO157" s="54"/>
      <c r="BP157" s="54"/>
      <c r="BQ157" s="54"/>
      <c r="BR157" s="54"/>
      <c r="BS157" s="54"/>
      <c r="BT157" s="54"/>
      <c r="BU157" s="54"/>
      <c r="BV157" s="54"/>
      <c r="BW157" s="54"/>
      <c r="BX157" s="54"/>
      <c r="BY157" s="54"/>
      <c r="BZ157" s="54"/>
      <c r="CA157" s="54"/>
      <c r="CB157" s="54"/>
      <c r="CC157" s="54"/>
      <c r="CD157" s="54"/>
      <c r="CE157" s="54"/>
      <c r="CF157" s="54"/>
      <c r="CG157" s="54"/>
      <c r="CH157" s="54"/>
    </row>
    <row r="158" spans="53:86" s="681" customFormat="1">
      <c r="BA158" s="54"/>
      <c r="BB158" s="54"/>
      <c r="BC158" s="54"/>
      <c r="BD158" s="54"/>
      <c r="BE158" s="54"/>
      <c r="BF158" s="54"/>
      <c r="BG158" s="54"/>
      <c r="BH158" s="54"/>
      <c r="BI158" s="54"/>
      <c r="BJ158" s="54"/>
      <c r="BK158" s="54"/>
      <c r="BL158" s="54"/>
      <c r="BM158" s="138" t="s">
        <v>617</v>
      </c>
      <c r="BN158" s="54"/>
      <c r="BO158" s="54"/>
      <c r="BP158" s="54"/>
      <c r="BQ158" s="54"/>
      <c r="BR158" s="54"/>
      <c r="BS158" s="54"/>
      <c r="BT158" s="54"/>
      <c r="BU158" s="54"/>
      <c r="BV158" s="54"/>
      <c r="BW158" s="54"/>
      <c r="BX158" s="54"/>
      <c r="BY158" s="54"/>
      <c r="BZ158" s="54"/>
      <c r="CA158" s="54"/>
      <c r="CB158" s="54"/>
      <c r="CC158" s="54"/>
      <c r="CD158" s="54"/>
      <c r="CE158" s="54"/>
      <c r="CF158" s="54"/>
      <c r="CG158" s="54"/>
      <c r="CH158" s="54"/>
    </row>
    <row r="159" spans="53:86" s="681" customFormat="1">
      <c r="BA159" s="54"/>
      <c r="BB159" s="54"/>
      <c r="BC159" s="54"/>
      <c r="BD159" s="54"/>
      <c r="BE159" s="54"/>
      <c r="BF159" s="54"/>
      <c r="BG159" s="54"/>
      <c r="BH159" s="54"/>
      <c r="BI159" s="54"/>
      <c r="BJ159" s="54"/>
      <c r="BK159" s="54"/>
      <c r="BL159" s="54"/>
      <c r="BM159" s="138" t="s">
        <v>669</v>
      </c>
      <c r="BN159" s="54"/>
      <c r="BO159" s="54"/>
      <c r="BP159" s="54"/>
      <c r="BQ159" s="54"/>
      <c r="BR159" s="54"/>
      <c r="BS159" s="54"/>
      <c r="BT159" s="54"/>
      <c r="BU159" s="54"/>
      <c r="BV159" s="54"/>
      <c r="BW159" s="54"/>
      <c r="BX159" s="54"/>
      <c r="BY159" s="54"/>
      <c r="BZ159" s="54"/>
      <c r="CA159" s="54"/>
      <c r="CB159" s="54"/>
      <c r="CC159" s="54"/>
      <c r="CD159" s="54"/>
      <c r="CE159" s="54"/>
      <c r="CF159" s="54"/>
      <c r="CG159" s="54"/>
      <c r="CH159" s="54"/>
    </row>
    <row r="160" spans="53:86" s="681" customFormat="1">
      <c r="BA160" s="54"/>
      <c r="BB160" s="54"/>
      <c r="BC160" s="54"/>
      <c r="BD160" s="54"/>
      <c r="BE160" s="54"/>
      <c r="BF160" s="54"/>
      <c r="BG160" s="54"/>
      <c r="BH160" s="54"/>
      <c r="BI160" s="54"/>
      <c r="BJ160" s="54"/>
      <c r="BK160" s="54"/>
      <c r="BL160" s="54"/>
      <c r="BM160" s="138" t="s">
        <v>618</v>
      </c>
      <c r="BN160" s="54"/>
      <c r="BO160" s="54"/>
      <c r="BP160" s="54"/>
      <c r="BQ160" s="54"/>
      <c r="BR160" s="54"/>
      <c r="BS160" s="54"/>
      <c r="BT160" s="54"/>
      <c r="BU160" s="54"/>
      <c r="BV160" s="54"/>
      <c r="BW160" s="54"/>
      <c r="BX160" s="54"/>
      <c r="BY160" s="54"/>
      <c r="BZ160" s="54"/>
      <c r="CA160" s="54"/>
      <c r="CB160" s="54"/>
      <c r="CC160" s="54"/>
      <c r="CD160" s="54"/>
      <c r="CE160" s="54"/>
      <c r="CF160" s="54"/>
      <c r="CG160" s="54"/>
      <c r="CH160" s="54"/>
    </row>
    <row r="161" spans="53:86" s="681" customFormat="1">
      <c r="BA161" s="54"/>
      <c r="BB161" s="54"/>
      <c r="BC161" s="54"/>
      <c r="BD161" s="54"/>
      <c r="BE161" s="54"/>
      <c r="BF161" s="54"/>
      <c r="BG161" s="54"/>
      <c r="BH161" s="54"/>
      <c r="BI161" s="54"/>
      <c r="BJ161" s="54"/>
      <c r="BK161" s="54"/>
      <c r="BL161" s="54"/>
      <c r="BM161" s="138" t="s">
        <v>619</v>
      </c>
      <c r="BN161" s="54"/>
      <c r="BO161" s="54"/>
      <c r="BP161" s="54"/>
      <c r="BQ161" s="54"/>
      <c r="BR161" s="54"/>
      <c r="BS161" s="54"/>
      <c r="BT161" s="54"/>
      <c r="BU161" s="54"/>
      <c r="BV161" s="54"/>
      <c r="BW161" s="54"/>
      <c r="BX161" s="54"/>
      <c r="BY161" s="54"/>
      <c r="BZ161" s="54"/>
      <c r="CA161" s="54"/>
      <c r="CB161" s="54"/>
      <c r="CC161" s="54"/>
      <c r="CD161" s="54"/>
      <c r="CE161" s="54"/>
      <c r="CF161" s="54"/>
      <c r="CG161" s="54"/>
      <c r="CH161" s="54"/>
    </row>
    <row r="162" spans="53:86" s="681" customFormat="1">
      <c r="BA162" s="54"/>
      <c r="BB162" s="54"/>
      <c r="BC162" s="54"/>
      <c r="BD162" s="54"/>
      <c r="BE162" s="54"/>
      <c r="BF162" s="54"/>
      <c r="BG162" s="54"/>
      <c r="BH162" s="54"/>
      <c r="BI162" s="54"/>
      <c r="BJ162" s="54"/>
      <c r="BK162" s="54"/>
      <c r="BL162" s="54"/>
      <c r="BM162" s="139" t="s">
        <v>620</v>
      </c>
      <c r="BN162" s="54"/>
      <c r="BO162" s="54"/>
      <c r="BP162" s="54"/>
      <c r="BQ162" s="54"/>
      <c r="BR162" s="54"/>
      <c r="BS162" s="54"/>
      <c r="BT162" s="54"/>
      <c r="BU162" s="54"/>
      <c r="BV162" s="54"/>
      <c r="BW162" s="54"/>
      <c r="BX162" s="54"/>
      <c r="BY162" s="54"/>
      <c r="BZ162" s="54"/>
      <c r="CA162" s="54"/>
      <c r="CB162" s="54"/>
      <c r="CC162" s="54"/>
      <c r="CD162" s="54"/>
      <c r="CE162" s="54"/>
      <c r="CF162" s="54"/>
      <c r="CG162" s="54"/>
      <c r="CH162" s="54"/>
    </row>
    <row r="163" spans="53:86" s="681" customFormat="1">
      <c r="BA163" s="54"/>
      <c r="BB163" s="54"/>
      <c r="BC163" s="54"/>
      <c r="BD163" s="54"/>
      <c r="BE163" s="54"/>
      <c r="BF163" s="54"/>
      <c r="BG163" s="54"/>
      <c r="BH163" s="54"/>
      <c r="BI163" s="54"/>
      <c r="BJ163" s="54"/>
      <c r="BK163" s="54"/>
      <c r="BL163" s="54"/>
      <c r="BM163" s="138" t="s">
        <v>80</v>
      </c>
      <c r="BN163" s="54"/>
      <c r="BO163" s="54"/>
      <c r="BP163" s="54"/>
      <c r="BQ163" s="54"/>
      <c r="BR163" s="54"/>
      <c r="BS163" s="54"/>
      <c r="BT163" s="54"/>
      <c r="BU163" s="54"/>
      <c r="BV163" s="54"/>
      <c r="BW163" s="54"/>
      <c r="BX163" s="54"/>
      <c r="BY163" s="54"/>
      <c r="BZ163" s="54"/>
      <c r="CA163" s="54"/>
      <c r="CB163" s="54"/>
      <c r="CC163" s="54"/>
      <c r="CD163" s="54"/>
      <c r="CE163" s="54"/>
      <c r="CF163" s="54"/>
      <c r="CG163" s="54"/>
      <c r="CH163" s="54"/>
    </row>
    <row r="164" spans="53:86" s="681" customFormat="1">
      <c r="BA164" s="54"/>
      <c r="BB164" s="54"/>
      <c r="BC164" s="54"/>
      <c r="BD164" s="54"/>
      <c r="BE164" s="54"/>
      <c r="BF164" s="54"/>
      <c r="BG164" s="54"/>
      <c r="BH164" s="54"/>
      <c r="BI164" s="54"/>
      <c r="BJ164" s="54"/>
      <c r="BK164" s="54"/>
      <c r="BL164" s="54"/>
      <c r="BM164" s="139" t="s">
        <v>621</v>
      </c>
      <c r="BN164" s="54"/>
      <c r="BO164" s="54"/>
      <c r="BP164" s="54"/>
      <c r="BQ164" s="54"/>
      <c r="BR164" s="54"/>
      <c r="BS164" s="54"/>
      <c r="BT164" s="54"/>
      <c r="BU164" s="54"/>
      <c r="BV164" s="54"/>
      <c r="BW164" s="54"/>
      <c r="BX164" s="54"/>
      <c r="BY164" s="54"/>
      <c r="BZ164" s="54"/>
      <c r="CA164" s="54"/>
      <c r="CB164" s="54"/>
      <c r="CC164" s="54"/>
      <c r="CD164" s="54"/>
      <c r="CE164" s="54"/>
      <c r="CF164" s="54"/>
      <c r="CG164" s="54"/>
      <c r="CH164" s="54"/>
    </row>
    <row r="165" spans="53:86" s="681" customFormat="1">
      <c r="BA165" s="54"/>
      <c r="BB165" s="54"/>
      <c r="BC165" s="54"/>
      <c r="BD165" s="54"/>
      <c r="BE165" s="54"/>
      <c r="BF165" s="54"/>
      <c r="BG165" s="54"/>
      <c r="BH165" s="54"/>
      <c r="BI165" s="54"/>
      <c r="BJ165" s="54"/>
      <c r="BK165" s="54"/>
      <c r="BL165" s="54"/>
      <c r="BM165" s="138" t="s">
        <v>622</v>
      </c>
      <c r="BN165" s="54"/>
      <c r="BO165" s="54"/>
      <c r="BP165" s="54"/>
      <c r="BQ165" s="54"/>
      <c r="BR165" s="54"/>
      <c r="BS165" s="54"/>
      <c r="BT165" s="54"/>
      <c r="BU165" s="54"/>
      <c r="BV165" s="54"/>
      <c r="BW165" s="54"/>
      <c r="BX165" s="54"/>
      <c r="BY165" s="54"/>
      <c r="BZ165" s="54"/>
      <c r="CA165" s="54"/>
      <c r="CB165" s="54"/>
      <c r="CC165" s="54"/>
      <c r="CD165" s="54"/>
      <c r="CE165" s="54"/>
      <c r="CF165" s="54"/>
      <c r="CG165" s="54"/>
      <c r="CH165" s="54"/>
    </row>
    <row r="166" spans="53:86" s="681" customFormat="1">
      <c r="BA166" s="54"/>
      <c r="BB166" s="54"/>
      <c r="BC166" s="54"/>
      <c r="BD166" s="54"/>
      <c r="BE166" s="54"/>
      <c r="BF166" s="54"/>
      <c r="BG166" s="54"/>
      <c r="BH166" s="54"/>
      <c r="BI166" s="54"/>
      <c r="BJ166" s="54"/>
      <c r="BK166" s="54"/>
      <c r="BL166" s="54"/>
      <c r="BM166" s="138" t="s">
        <v>623</v>
      </c>
      <c r="BN166" s="54"/>
      <c r="BO166" s="54"/>
      <c r="BP166" s="54"/>
      <c r="BQ166" s="54"/>
      <c r="BR166" s="54"/>
      <c r="BS166" s="54"/>
      <c r="BT166" s="54"/>
      <c r="BU166" s="54"/>
      <c r="BV166" s="54"/>
      <c r="BW166" s="54"/>
      <c r="BX166" s="54"/>
      <c r="BY166" s="54"/>
      <c r="BZ166" s="54"/>
      <c r="CA166" s="54"/>
      <c r="CB166" s="54"/>
      <c r="CC166" s="54"/>
      <c r="CD166" s="54"/>
      <c r="CE166" s="54"/>
      <c r="CF166" s="54"/>
      <c r="CG166" s="54"/>
      <c r="CH166" s="54"/>
    </row>
    <row r="167" spans="53:86" s="681" customFormat="1">
      <c r="BA167" s="54"/>
      <c r="BB167" s="54"/>
      <c r="BC167" s="54"/>
      <c r="BD167" s="54"/>
      <c r="BE167" s="54"/>
      <c r="BF167" s="54"/>
      <c r="BG167" s="54"/>
      <c r="BH167" s="54"/>
      <c r="BI167" s="54"/>
      <c r="BJ167" s="54"/>
      <c r="BK167" s="54"/>
      <c r="BL167" s="54"/>
      <c r="BM167" s="138" t="s">
        <v>624</v>
      </c>
      <c r="BN167" s="54"/>
      <c r="BO167" s="54"/>
      <c r="BP167" s="54"/>
      <c r="BQ167" s="54"/>
      <c r="BR167" s="54"/>
      <c r="BS167" s="54"/>
      <c r="BT167" s="54"/>
      <c r="BU167" s="54"/>
      <c r="BV167" s="54"/>
      <c r="BW167" s="54"/>
      <c r="BX167" s="54"/>
      <c r="BY167" s="54"/>
      <c r="BZ167" s="54"/>
      <c r="CA167" s="54"/>
      <c r="CB167" s="54"/>
      <c r="CC167" s="54"/>
      <c r="CD167" s="54"/>
      <c r="CE167" s="54"/>
      <c r="CF167" s="54"/>
      <c r="CG167" s="54"/>
      <c r="CH167" s="54"/>
    </row>
    <row r="168" spans="53:86" s="681" customFormat="1">
      <c r="BA168" s="54"/>
      <c r="BB168" s="54"/>
      <c r="BC168" s="54"/>
      <c r="BD168" s="54"/>
      <c r="BE168" s="54"/>
      <c r="BF168" s="54"/>
      <c r="BG168" s="54"/>
      <c r="BH168" s="54"/>
      <c r="BI168" s="54"/>
      <c r="BJ168" s="54"/>
      <c r="BK168" s="54"/>
      <c r="BL168" s="54"/>
      <c r="BM168" s="138" t="s">
        <v>625</v>
      </c>
      <c r="BN168" s="54"/>
      <c r="BO168" s="54"/>
      <c r="BP168" s="54"/>
      <c r="BQ168" s="54"/>
      <c r="BR168" s="54"/>
      <c r="BS168" s="54"/>
      <c r="BT168" s="54"/>
      <c r="BU168" s="54"/>
      <c r="BV168" s="54"/>
      <c r="BW168" s="54"/>
      <c r="BX168" s="54"/>
      <c r="BY168" s="54"/>
      <c r="BZ168" s="54"/>
      <c r="CA168" s="54"/>
      <c r="CB168" s="54"/>
      <c r="CC168" s="54"/>
      <c r="CD168" s="54"/>
      <c r="CE168" s="54"/>
      <c r="CF168" s="54"/>
      <c r="CG168" s="54"/>
      <c r="CH168" s="54"/>
    </row>
    <row r="169" spans="53:86" s="681" customFormat="1">
      <c r="BA169" s="54"/>
      <c r="BB169" s="54"/>
      <c r="BC169" s="54"/>
      <c r="BD169" s="54"/>
      <c r="BE169" s="54"/>
      <c r="BF169" s="54"/>
      <c r="BG169" s="54"/>
      <c r="BH169" s="54"/>
      <c r="BI169" s="54"/>
      <c r="BJ169" s="54"/>
      <c r="BK169" s="54"/>
      <c r="BL169" s="54"/>
      <c r="BM169" s="138" t="s">
        <v>626</v>
      </c>
      <c r="BN169" s="54"/>
      <c r="BO169" s="54"/>
      <c r="BP169" s="54"/>
      <c r="BQ169" s="54"/>
      <c r="BR169" s="54"/>
      <c r="BS169" s="54"/>
      <c r="BT169" s="54"/>
      <c r="BU169" s="54"/>
      <c r="BV169" s="54"/>
      <c r="BW169" s="54"/>
      <c r="BX169" s="54"/>
      <c r="BY169" s="54"/>
      <c r="BZ169" s="54"/>
      <c r="CA169" s="54"/>
      <c r="CB169" s="54"/>
      <c r="CC169" s="54"/>
      <c r="CD169" s="54"/>
      <c r="CE169" s="54"/>
      <c r="CF169" s="54"/>
      <c r="CG169" s="54"/>
      <c r="CH169" s="54"/>
    </row>
    <row r="170" spans="53:86" s="681" customFormat="1">
      <c r="BA170" s="54"/>
      <c r="BB170" s="54"/>
      <c r="BC170" s="54"/>
      <c r="BD170" s="54"/>
      <c r="BE170" s="54"/>
      <c r="BF170" s="54"/>
      <c r="BG170" s="54"/>
      <c r="BH170" s="54"/>
      <c r="BI170" s="54"/>
      <c r="BJ170" s="54"/>
      <c r="BK170" s="54"/>
      <c r="BL170" s="54"/>
      <c r="BM170" s="138" t="s">
        <v>627</v>
      </c>
      <c r="BN170" s="54"/>
      <c r="BO170" s="54"/>
      <c r="BP170" s="54"/>
      <c r="BQ170" s="54"/>
      <c r="BR170" s="54"/>
      <c r="BS170" s="54"/>
      <c r="BT170" s="54"/>
      <c r="BU170" s="54"/>
      <c r="BV170" s="54"/>
      <c r="BW170" s="54"/>
      <c r="BX170" s="54"/>
      <c r="BY170" s="54"/>
      <c r="BZ170" s="54"/>
      <c r="CA170" s="54"/>
      <c r="CB170" s="54"/>
      <c r="CC170" s="54"/>
      <c r="CD170" s="54"/>
      <c r="CE170" s="54"/>
      <c r="CF170" s="54"/>
      <c r="CG170" s="54"/>
      <c r="CH170" s="54"/>
    </row>
    <row r="171" spans="53:86" s="681" customFormat="1">
      <c r="BA171" s="54"/>
      <c r="BB171" s="54"/>
      <c r="BC171" s="54"/>
      <c r="BD171" s="54"/>
      <c r="BE171" s="54"/>
      <c r="BF171" s="54"/>
      <c r="BG171" s="54"/>
      <c r="BH171" s="54"/>
      <c r="BI171" s="54"/>
      <c r="BJ171" s="54"/>
      <c r="BK171" s="54"/>
      <c r="BL171" s="54"/>
      <c r="BM171" s="138" t="s">
        <v>628</v>
      </c>
      <c r="BN171" s="54"/>
      <c r="BO171" s="54"/>
      <c r="BP171" s="54"/>
      <c r="BQ171" s="54"/>
      <c r="BR171" s="54"/>
      <c r="BS171" s="54"/>
      <c r="BT171" s="54"/>
      <c r="BU171" s="54"/>
      <c r="BV171" s="54"/>
      <c r="BW171" s="54"/>
      <c r="BX171" s="54"/>
      <c r="BY171" s="54"/>
      <c r="BZ171" s="54"/>
      <c r="CA171" s="54"/>
      <c r="CB171" s="54"/>
      <c r="CC171" s="54"/>
      <c r="CD171" s="54"/>
      <c r="CE171" s="54"/>
      <c r="CF171" s="54"/>
      <c r="CG171" s="54"/>
      <c r="CH171" s="54"/>
    </row>
    <row r="172" spans="53:86" s="681" customFormat="1">
      <c r="BA172" s="54"/>
      <c r="BB172" s="54"/>
      <c r="BC172" s="54"/>
      <c r="BD172" s="54"/>
      <c r="BE172" s="54"/>
      <c r="BF172" s="54"/>
      <c r="BG172" s="54"/>
      <c r="BH172" s="54"/>
      <c r="BI172" s="54"/>
      <c r="BJ172" s="54"/>
      <c r="BK172" s="54"/>
      <c r="BL172" s="54"/>
      <c r="BM172" s="139" t="s">
        <v>629</v>
      </c>
      <c r="BN172" s="54"/>
      <c r="BO172" s="54"/>
      <c r="BP172" s="54"/>
      <c r="BQ172" s="54"/>
      <c r="BR172" s="54"/>
      <c r="BS172" s="54"/>
      <c r="BT172" s="54"/>
      <c r="BU172" s="54"/>
      <c r="BV172" s="54"/>
      <c r="BW172" s="54"/>
      <c r="BX172" s="54"/>
      <c r="BY172" s="54"/>
      <c r="BZ172" s="54"/>
      <c r="CA172" s="54"/>
      <c r="CB172" s="54"/>
      <c r="CC172" s="54"/>
      <c r="CD172" s="54"/>
      <c r="CE172" s="54"/>
      <c r="CF172" s="54"/>
      <c r="CG172" s="54"/>
      <c r="CH172" s="54"/>
    </row>
    <row r="173" spans="53:86" s="681" customFormat="1">
      <c r="BA173" s="54"/>
      <c r="BB173" s="54"/>
      <c r="BC173" s="54"/>
      <c r="BD173" s="54"/>
      <c r="BE173" s="54"/>
      <c r="BF173" s="54"/>
      <c r="BG173" s="54"/>
      <c r="BH173" s="54"/>
      <c r="BI173" s="54"/>
      <c r="BJ173" s="54"/>
      <c r="BK173" s="54"/>
      <c r="BL173" s="54"/>
      <c r="BM173" s="138" t="s">
        <v>630</v>
      </c>
      <c r="BN173" s="54"/>
      <c r="BO173" s="54"/>
      <c r="BP173" s="54"/>
      <c r="BQ173" s="54"/>
      <c r="BR173" s="54"/>
      <c r="BS173" s="54"/>
      <c r="BT173" s="54"/>
      <c r="BU173" s="54"/>
      <c r="BV173" s="54"/>
      <c r="BW173" s="54"/>
      <c r="BX173" s="54"/>
      <c r="BY173" s="54"/>
      <c r="BZ173" s="54"/>
      <c r="CA173" s="54"/>
      <c r="CB173" s="54"/>
      <c r="CC173" s="54"/>
      <c r="CD173" s="54"/>
      <c r="CE173" s="54"/>
      <c r="CF173" s="54"/>
      <c r="CG173" s="54"/>
      <c r="CH173" s="54"/>
    </row>
    <row r="174" spans="53:86" s="681" customFormat="1">
      <c r="BA174" s="54"/>
      <c r="BB174" s="54"/>
      <c r="BC174" s="54"/>
      <c r="BD174" s="54"/>
      <c r="BE174" s="54"/>
      <c r="BF174" s="54"/>
      <c r="BG174" s="54"/>
      <c r="BH174" s="54"/>
      <c r="BI174" s="54"/>
      <c r="BJ174" s="54"/>
      <c r="BK174" s="54"/>
      <c r="BL174" s="54"/>
      <c r="BM174" s="138" t="s">
        <v>631</v>
      </c>
      <c r="BN174" s="54"/>
      <c r="BO174" s="54"/>
      <c r="BP174" s="54"/>
      <c r="BQ174" s="54"/>
      <c r="BR174" s="54"/>
      <c r="BS174" s="54"/>
      <c r="BT174" s="54"/>
      <c r="BU174" s="54"/>
      <c r="BV174" s="54"/>
      <c r="BW174" s="54"/>
      <c r="BX174" s="54"/>
      <c r="BY174" s="54"/>
      <c r="BZ174" s="54"/>
      <c r="CA174" s="54"/>
      <c r="CB174" s="54"/>
      <c r="CC174" s="54"/>
      <c r="CD174" s="54"/>
      <c r="CE174" s="54"/>
      <c r="CF174" s="54"/>
      <c r="CG174" s="54"/>
      <c r="CH174" s="54"/>
    </row>
    <row r="175" spans="53:86" s="681" customFormat="1">
      <c r="BA175" s="54"/>
      <c r="BB175" s="54"/>
      <c r="BC175" s="54"/>
      <c r="BD175" s="54"/>
      <c r="BE175" s="54"/>
      <c r="BF175" s="54"/>
      <c r="BG175" s="54"/>
      <c r="BH175" s="54"/>
      <c r="BI175" s="54"/>
      <c r="BJ175" s="54"/>
      <c r="BK175" s="54"/>
      <c r="BL175" s="54"/>
      <c r="BM175" s="138" t="s">
        <v>632</v>
      </c>
      <c r="BN175" s="54"/>
      <c r="BO175" s="54"/>
      <c r="BP175" s="54"/>
      <c r="BQ175" s="54"/>
      <c r="BR175" s="54"/>
      <c r="BS175" s="54"/>
      <c r="BT175" s="54"/>
      <c r="BU175" s="54"/>
      <c r="BV175" s="54"/>
      <c r="BW175" s="54"/>
      <c r="BX175" s="54"/>
      <c r="BY175" s="54"/>
      <c r="BZ175" s="54"/>
      <c r="CA175" s="54"/>
      <c r="CB175" s="54"/>
      <c r="CC175" s="54"/>
      <c r="CD175" s="54"/>
      <c r="CE175" s="54"/>
      <c r="CF175" s="54"/>
      <c r="CG175" s="54"/>
      <c r="CH175" s="54"/>
    </row>
    <row r="176" spans="53:86" s="681" customFormat="1">
      <c r="BA176" s="54"/>
      <c r="BB176" s="54"/>
      <c r="BC176" s="54"/>
      <c r="BD176" s="54"/>
      <c r="BE176" s="54"/>
      <c r="BF176" s="54"/>
      <c r="BG176" s="54"/>
      <c r="BH176" s="54"/>
      <c r="BI176" s="54"/>
      <c r="BJ176" s="54"/>
      <c r="BK176" s="54"/>
      <c r="BL176" s="54"/>
      <c r="BM176" s="138" t="s">
        <v>633</v>
      </c>
      <c r="BN176" s="54"/>
      <c r="BO176" s="54"/>
      <c r="BP176" s="54"/>
      <c r="BQ176" s="54"/>
      <c r="BR176" s="54"/>
      <c r="BS176" s="54"/>
      <c r="BT176" s="54"/>
      <c r="BU176" s="54"/>
      <c r="BV176" s="54"/>
      <c r="BW176" s="54"/>
      <c r="BX176" s="54"/>
      <c r="BY176" s="54"/>
      <c r="BZ176" s="54"/>
      <c r="CA176" s="54"/>
      <c r="CB176" s="54"/>
      <c r="CC176" s="54"/>
      <c r="CD176" s="54"/>
      <c r="CE176" s="54"/>
      <c r="CF176" s="54"/>
      <c r="CG176" s="54"/>
      <c r="CH176" s="54"/>
    </row>
    <row r="177" spans="53:86" s="681" customFormat="1">
      <c r="BA177" s="54"/>
      <c r="BB177" s="54"/>
      <c r="BC177" s="54"/>
      <c r="BD177" s="54"/>
      <c r="BE177" s="54"/>
      <c r="BF177" s="54"/>
      <c r="BG177" s="54"/>
      <c r="BH177" s="54"/>
      <c r="BI177" s="54"/>
      <c r="BJ177" s="54"/>
      <c r="BK177" s="54"/>
      <c r="BL177" s="54"/>
      <c r="BM177" s="138" t="s">
        <v>634</v>
      </c>
      <c r="BN177" s="54"/>
      <c r="BO177" s="54"/>
      <c r="BP177" s="54"/>
      <c r="BQ177" s="54"/>
      <c r="BR177" s="54"/>
      <c r="BS177" s="54"/>
      <c r="BT177" s="54"/>
      <c r="BU177" s="54"/>
      <c r="BV177" s="54"/>
      <c r="BW177" s="54"/>
      <c r="BX177" s="54"/>
      <c r="BY177" s="54"/>
      <c r="BZ177" s="54"/>
      <c r="CA177" s="54"/>
      <c r="CB177" s="54"/>
      <c r="CC177" s="54"/>
      <c r="CD177" s="54"/>
      <c r="CE177" s="54"/>
      <c r="CF177" s="54"/>
      <c r="CG177" s="54"/>
      <c r="CH177" s="54"/>
    </row>
    <row r="178" spans="53:86" s="681" customFormat="1">
      <c r="BA178" s="54"/>
      <c r="BB178" s="54"/>
      <c r="BC178" s="54"/>
      <c r="BD178" s="54"/>
      <c r="BE178" s="54"/>
      <c r="BF178" s="54"/>
      <c r="BG178" s="54"/>
      <c r="BH178" s="54"/>
      <c r="BI178" s="54"/>
      <c r="BJ178" s="54"/>
      <c r="BK178" s="54"/>
      <c r="BL178" s="54"/>
      <c r="BM178" s="138" t="s">
        <v>635</v>
      </c>
      <c r="BN178" s="54"/>
      <c r="BO178" s="54"/>
      <c r="BP178" s="54"/>
      <c r="BQ178" s="54"/>
      <c r="BR178" s="54"/>
      <c r="BS178" s="54"/>
      <c r="BT178" s="54"/>
      <c r="BU178" s="54"/>
      <c r="BV178" s="54"/>
      <c r="BW178" s="54"/>
      <c r="BX178" s="54"/>
      <c r="BY178" s="54"/>
      <c r="BZ178" s="54"/>
      <c r="CA178" s="54"/>
      <c r="CB178" s="54"/>
      <c r="CC178" s="54"/>
      <c r="CD178" s="54"/>
      <c r="CE178" s="54"/>
      <c r="CF178" s="54"/>
      <c r="CG178" s="54"/>
      <c r="CH178" s="54"/>
    </row>
    <row r="179" spans="53:86" s="681" customFormat="1">
      <c r="BA179" s="54"/>
      <c r="BB179" s="54"/>
      <c r="BC179" s="54"/>
      <c r="BD179" s="54"/>
      <c r="BE179" s="54"/>
      <c r="BF179" s="54"/>
      <c r="BG179" s="54"/>
      <c r="BH179" s="54"/>
      <c r="BI179" s="54"/>
      <c r="BJ179" s="54"/>
      <c r="BK179" s="54"/>
      <c r="BL179" s="54"/>
      <c r="BM179" s="138" t="s">
        <v>636</v>
      </c>
      <c r="BN179" s="54"/>
      <c r="BO179" s="54"/>
      <c r="BP179" s="54"/>
      <c r="BQ179" s="54"/>
      <c r="BR179" s="54"/>
      <c r="BS179" s="54"/>
      <c r="BT179" s="54"/>
      <c r="BU179" s="54"/>
      <c r="BV179" s="54"/>
      <c r="BW179" s="54"/>
      <c r="BX179" s="54"/>
      <c r="BY179" s="54"/>
      <c r="BZ179" s="54"/>
      <c r="CA179" s="54"/>
      <c r="CB179" s="54"/>
      <c r="CC179" s="54"/>
      <c r="CD179" s="54"/>
      <c r="CE179" s="54"/>
      <c r="CF179" s="54"/>
      <c r="CG179" s="54"/>
      <c r="CH179" s="54"/>
    </row>
    <row r="180" spans="53:86" s="681" customFormat="1">
      <c r="BA180" s="54"/>
      <c r="BB180" s="54"/>
      <c r="BC180" s="54"/>
      <c r="BD180" s="54"/>
      <c r="BE180" s="54"/>
      <c r="BF180" s="54"/>
      <c r="BG180" s="54"/>
      <c r="BH180" s="54"/>
      <c r="BI180" s="54"/>
      <c r="BJ180" s="54"/>
      <c r="BK180" s="54"/>
      <c r="BL180" s="54"/>
      <c r="BM180" s="138" t="s">
        <v>637</v>
      </c>
      <c r="BN180" s="54"/>
      <c r="BO180" s="54"/>
      <c r="BP180" s="54"/>
      <c r="BQ180" s="54"/>
      <c r="BR180" s="54"/>
      <c r="BS180" s="54"/>
      <c r="BT180" s="54"/>
      <c r="BU180" s="54"/>
      <c r="BV180" s="54"/>
      <c r="BW180" s="54"/>
      <c r="BX180" s="54"/>
      <c r="BY180" s="54"/>
      <c r="BZ180" s="54"/>
      <c r="CA180" s="54"/>
      <c r="CB180" s="54"/>
      <c r="CC180" s="54"/>
      <c r="CD180" s="54"/>
      <c r="CE180" s="54"/>
      <c r="CF180" s="54"/>
      <c r="CG180" s="54"/>
      <c r="CH180" s="54"/>
    </row>
    <row r="181" spans="53:86" s="681" customFormat="1">
      <c r="BA181" s="54"/>
      <c r="BB181" s="54"/>
      <c r="BC181" s="54"/>
      <c r="BD181" s="54"/>
      <c r="BE181" s="54"/>
      <c r="BF181" s="54"/>
      <c r="BG181" s="54"/>
      <c r="BH181" s="54"/>
      <c r="BI181" s="54"/>
      <c r="BJ181" s="54"/>
      <c r="BK181" s="54"/>
      <c r="BL181" s="54"/>
      <c r="BM181" s="138" t="s">
        <v>638</v>
      </c>
      <c r="BN181" s="54"/>
      <c r="BO181" s="54"/>
      <c r="BP181" s="54"/>
      <c r="BQ181" s="54"/>
      <c r="BR181" s="54"/>
      <c r="BS181" s="54"/>
      <c r="BT181" s="54"/>
      <c r="BU181" s="54"/>
      <c r="BV181" s="54"/>
      <c r="BW181" s="54"/>
      <c r="BX181" s="54"/>
      <c r="BY181" s="54"/>
      <c r="BZ181" s="54"/>
      <c r="CA181" s="54"/>
      <c r="CB181" s="54"/>
      <c r="CC181" s="54"/>
      <c r="CD181" s="54"/>
      <c r="CE181" s="54"/>
      <c r="CF181" s="54"/>
      <c r="CG181" s="54"/>
      <c r="CH181" s="54"/>
    </row>
    <row r="182" spans="53:86" s="681" customFormat="1">
      <c r="BA182" s="54"/>
      <c r="BB182" s="54"/>
      <c r="BC182" s="54"/>
      <c r="BD182" s="54"/>
      <c r="BE182" s="54"/>
      <c r="BF182" s="54"/>
      <c r="BG182" s="54"/>
      <c r="BH182" s="54"/>
      <c r="BI182" s="54"/>
      <c r="BJ182" s="54"/>
      <c r="BK182" s="54"/>
      <c r="BL182" s="54"/>
      <c r="BM182" s="138" t="s">
        <v>639</v>
      </c>
      <c r="BN182" s="54"/>
      <c r="BO182" s="54"/>
      <c r="BP182" s="54"/>
      <c r="BQ182" s="54"/>
      <c r="BR182" s="54"/>
      <c r="BS182" s="54"/>
      <c r="BT182" s="54"/>
      <c r="BU182" s="54"/>
      <c r="BV182" s="54"/>
      <c r="BW182" s="54"/>
      <c r="BX182" s="54"/>
      <c r="BY182" s="54"/>
      <c r="BZ182" s="54"/>
      <c r="CA182" s="54"/>
      <c r="CB182" s="54"/>
      <c r="CC182" s="54"/>
      <c r="CD182" s="54"/>
      <c r="CE182" s="54"/>
      <c r="CF182" s="54"/>
      <c r="CG182" s="54"/>
      <c r="CH182" s="54"/>
    </row>
    <row r="183" spans="53:86" s="681" customFormat="1">
      <c r="BA183" s="54"/>
      <c r="BB183" s="54"/>
      <c r="BC183" s="54"/>
      <c r="BD183" s="54"/>
      <c r="BE183" s="54"/>
      <c r="BF183" s="54"/>
      <c r="BG183" s="54"/>
      <c r="BH183" s="54"/>
      <c r="BI183" s="54"/>
      <c r="BJ183" s="54"/>
      <c r="BK183" s="54"/>
      <c r="BL183" s="54"/>
      <c r="BM183" s="138" t="s">
        <v>640</v>
      </c>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53:86" s="681" customFormat="1">
      <c r="BA184" s="54"/>
      <c r="BB184" s="54"/>
      <c r="BC184" s="54"/>
      <c r="BD184" s="54"/>
      <c r="BE184" s="54"/>
      <c r="BF184" s="54"/>
      <c r="BG184" s="54"/>
      <c r="BH184" s="54"/>
      <c r="BI184" s="54"/>
      <c r="BJ184" s="54"/>
      <c r="BK184" s="54"/>
      <c r="BL184" s="54"/>
      <c r="BM184" s="138" t="s">
        <v>641</v>
      </c>
      <c r="BN184" s="54"/>
      <c r="BO184" s="54"/>
      <c r="BP184" s="54"/>
      <c r="BQ184" s="54"/>
      <c r="BR184" s="54"/>
      <c r="BS184" s="54"/>
      <c r="BT184" s="54"/>
      <c r="BU184" s="54"/>
      <c r="BV184" s="54"/>
      <c r="BW184" s="54"/>
      <c r="BX184" s="54"/>
      <c r="BY184" s="54"/>
      <c r="BZ184" s="54"/>
      <c r="CA184" s="54"/>
      <c r="CB184" s="54"/>
      <c r="CC184" s="54"/>
      <c r="CD184" s="54"/>
      <c r="CE184" s="54"/>
      <c r="CF184" s="54"/>
      <c r="CG184" s="54"/>
      <c r="CH184" s="54"/>
    </row>
    <row r="185" spans="53:86" s="681" customFormat="1">
      <c r="BA185" s="54"/>
      <c r="BB185" s="54"/>
      <c r="BC185" s="54"/>
      <c r="BD185" s="54"/>
      <c r="BE185" s="54"/>
      <c r="BF185" s="54"/>
      <c r="BG185" s="54"/>
      <c r="BH185" s="54"/>
      <c r="BI185" s="54"/>
      <c r="BJ185" s="54"/>
      <c r="BK185" s="54"/>
      <c r="BL185" s="54"/>
      <c r="BM185" s="138" t="s">
        <v>642</v>
      </c>
      <c r="BN185" s="54"/>
      <c r="BO185" s="54"/>
      <c r="BP185" s="54"/>
      <c r="BQ185" s="54"/>
      <c r="BR185" s="54"/>
      <c r="BS185" s="54"/>
      <c r="BT185" s="54"/>
      <c r="BU185" s="54"/>
      <c r="BV185" s="54"/>
      <c r="BW185" s="54"/>
      <c r="BX185" s="54"/>
      <c r="BY185" s="54"/>
      <c r="BZ185" s="54"/>
      <c r="CA185" s="54"/>
      <c r="CB185" s="54"/>
      <c r="CC185" s="54"/>
      <c r="CD185" s="54"/>
      <c r="CE185" s="54"/>
      <c r="CF185" s="54"/>
      <c r="CG185" s="54"/>
      <c r="CH185" s="54"/>
    </row>
    <row r="186" spans="53:86" s="681" customFormat="1">
      <c r="BA186" s="54"/>
      <c r="BB186" s="54"/>
      <c r="BC186" s="54"/>
      <c r="BD186" s="54"/>
      <c r="BE186" s="54"/>
      <c r="BF186" s="54"/>
      <c r="BG186" s="54"/>
      <c r="BH186" s="54"/>
      <c r="BI186" s="54"/>
      <c r="BJ186" s="54"/>
      <c r="BK186" s="54"/>
      <c r="BL186" s="54"/>
      <c r="BM186" s="138" t="s">
        <v>670</v>
      </c>
      <c r="BN186" s="54"/>
      <c r="BO186" s="54"/>
      <c r="BP186" s="54"/>
      <c r="BQ186" s="54"/>
      <c r="BR186" s="54"/>
      <c r="BS186" s="54"/>
      <c r="BT186" s="54"/>
      <c r="BU186" s="54"/>
      <c r="BV186" s="54"/>
      <c r="BW186" s="54"/>
      <c r="BX186" s="54"/>
      <c r="BY186" s="54"/>
      <c r="BZ186" s="54"/>
      <c r="CA186" s="54"/>
      <c r="CB186" s="54"/>
      <c r="CC186" s="54"/>
      <c r="CD186" s="54"/>
      <c r="CE186" s="54"/>
      <c r="CF186" s="54"/>
      <c r="CG186" s="54"/>
      <c r="CH186" s="54"/>
    </row>
    <row r="187" spans="53:86" s="681" customFormat="1">
      <c r="BA187" s="54"/>
      <c r="BB187" s="54"/>
      <c r="BC187" s="54"/>
      <c r="BD187" s="54"/>
      <c r="BE187" s="54"/>
      <c r="BF187" s="54"/>
      <c r="BG187" s="54"/>
      <c r="BH187" s="54"/>
      <c r="BI187" s="54"/>
      <c r="BJ187" s="54"/>
      <c r="BK187" s="54"/>
      <c r="BL187" s="54"/>
      <c r="BM187" s="138" t="s">
        <v>643</v>
      </c>
      <c r="BN187" s="54"/>
      <c r="BO187" s="54"/>
      <c r="BP187" s="54"/>
      <c r="BQ187" s="54"/>
      <c r="BR187" s="54"/>
      <c r="BS187" s="54"/>
      <c r="BT187" s="54"/>
      <c r="BU187" s="54"/>
      <c r="BV187" s="54"/>
      <c r="BW187" s="54"/>
      <c r="BX187" s="54"/>
      <c r="BY187" s="54"/>
      <c r="BZ187" s="54"/>
      <c r="CA187" s="54"/>
      <c r="CB187" s="54"/>
      <c r="CC187" s="54"/>
      <c r="CD187" s="54"/>
      <c r="CE187" s="54"/>
      <c r="CF187" s="54"/>
      <c r="CG187" s="54"/>
      <c r="CH187" s="54"/>
    </row>
    <row r="188" spans="53:86" s="681" customFormat="1">
      <c r="BA188" s="54"/>
      <c r="BB188" s="54"/>
      <c r="BC188" s="54"/>
      <c r="BD188" s="54"/>
      <c r="BE188" s="54"/>
      <c r="BF188" s="54"/>
      <c r="BG188" s="54"/>
      <c r="BH188" s="54"/>
      <c r="BI188" s="54"/>
      <c r="BJ188" s="54"/>
      <c r="BK188" s="54"/>
      <c r="BL188" s="54"/>
      <c r="BM188" s="138" t="s">
        <v>644</v>
      </c>
      <c r="BN188" s="54"/>
      <c r="BO188" s="54"/>
      <c r="BP188" s="54"/>
      <c r="BQ188" s="54"/>
      <c r="BR188" s="54"/>
      <c r="BS188" s="54"/>
      <c r="BT188" s="54"/>
      <c r="BU188" s="54"/>
      <c r="BV188" s="54"/>
      <c r="BW188" s="54"/>
      <c r="BX188" s="54"/>
      <c r="BY188" s="54"/>
      <c r="BZ188" s="54"/>
      <c r="CA188" s="54"/>
      <c r="CB188" s="54"/>
      <c r="CC188" s="54"/>
      <c r="CD188" s="54"/>
      <c r="CE188" s="54"/>
      <c r="CF188" s="54"/>
      <c r="CG188" s="54"/>
      <c r="CH188" s="54"/>
    </row>
    <row r="189" spans="53:86" s="681" customFormat="1">
      <c r="BA189" s="54"/>
      <c r="BB189" s="54"/>
      <c r="BC189" s="54"/>
      <c r="BD189" s="54"/>
      <c r="BE189" s="54"/>
      <c r="BF189" s="54"/>
      <c r="BG189" s="54"/>
      <c r="BH189" s="54"/>
      <c r="BI189" s="54"/>
      <c r="BJ189" s="54"/>
      <c r="BK189" s="54"/>
      <c r="BL189" s="54"/>
      <c r="BM189" s="138" t="s">
        <v>645</v>
      </c>
      <c r="BN189" s="54"/>
      <c r="BO189" s="54"/>
      <c r="BP189" s="54"/>
      <c r="BQ189" s="54"/>
      <c r="BR189" s="54"/>
      <c r="BS189" s="54"/>
      <c r="BT189" s="54"/>
      <c r="BU189" s="54"/>
      <c r="BV189" s="54"/>
      <c r="BW189" s="54"/>
      <c r="BX189" s="54"/>
      <c r="BY189" s="54"/>
      <c r="BZ189" s="54"/>
      <c r="CA189" s="54"/>
      <c r="CB189" s="54"/>
      <c r="CC189" s="54"/>
      <c r="CD189" s="54"/>
      <c r="CE189" s="54"/>
      <c r="CF189" s="54"/>
      <c r="CG189" s="54"/>
      <c r="CH189" s="54"/>
    </row>
    <row r="190" spans="53:86" s="681" customFormat="1">
      <c r="BA190" s="54"/>
      <c r="BB190" s="54"/>
      <c r="BC190" s="54"/>
      <c r="BD190" s="54"/>
      <c r="BE190" s="54"/>
      <c r="BF190" s="54"/>
      <c r="BG190" s="54"/>
      <c r="BH190" s="54"/>
      <c r="BI190" s="54"/>
      <c r="BJ190" s="54"/>
      <c r="BK190" s="54"/>
      <c r="BL190" s="54"/>
      <c r="BM190" s="138" t="s">
        <v>671</v>
      </c>
      <c r="BN190" s="54"/>
      <c r="BO190" s="54"/>
      <c r="BP190" s="54"/>
      <c r="BQ190" s="54"/>
      <c r="BR190" s="54"/>
      <c r="BS190" s="54"/>
      <c r="BT190" s="54"/>
      <c r="BU190" s="54"/>
      <c r="BV190" s="54"/>
      <c r="BW190" s="54"/>
      <c r="BX190" s="54"/>
      <c r="BY190" s="54"/>
      <c r="BZ190" s="54"/>
      <c r="CA190" s="54"/>
      <c r="CB190" s="54"/>
      <c r="CC190" s="54"/>
      <c r="CD190" s="54"/>
      <c r="CE190" s="54"/>
      <c r="CF190" s="54"/>
      <c r="CG190" s="54"/>
      <c r="CH190" s="54"/>
    </row>
    <row r="191" spans="53:86" s="681" customFormat="1">
      <c r="BA191" s="54"/>
      <c r="BB191" s="54"/>
      <c r="BC191" s="54"/>
      <c r="BD191" s="54"/>
      <c r="BE191" s="54"/>
      <c r="BF191" s="54"/>
      <c r="BG191" s="54"/>
      <c r="BH191" s="54"/>
      <c r="BI191" s="54"/>
      <c r="BJ191" s="54"/>
      <c r="BK191" s="54"/>
      <c r="BL191" s="54"/>
      <c r="BM191" s="139" t="s">
        <v>646</v>
      </c>
      <c r="BN191" s="54"/>
      <c r="BO191" s="54"/>
      <c r="BP191" s="54"/>
      <c r="BQ191" s="54"/>
      <c r="BR191" s="54"/>
      <c r="BS191" s="54"/>
      <c r="BT191" s="54"/>
      <c r="BU191" s="54"/>
      <c r="BV191" s="54"/>
      <c r="BW191" s="54"/>
      <c r="BX191" s="54"/>
      <c r="BY191" s="54"/>
      <c r="BZ191" s="54"/>
      <c r="CA191" s="54"/>
      <c r="CB191" s="54"/>
      <c r="CC191" s="54"/>
      <c r="CD191" s="54"/>
      <c r="CE191" s="54"/>
      <c r="CF191" s="54"/>
      <c r="CG191" s="54"/>
      <c r="CH191" s="54"/>
    </row>
    <row r="192" spans="53:86" s="681" customFormat="1">
      <c r="BA192" s="54"/>
      <c r="BB192" s="54"/>
      <c r="BC192" s="54"/>
      <c r="BD192" s="54"/>
      <c r="BE192" s="54"/>
      <c r="BF192" s="54"/>
      <c r="BG192" s="54"/>
      <c r="BH192" s="54"/>
      <c r="BI192" s="54"/>
      <c r="BJ192" s="54"/>
      <c r="BK192" s="54"/>
      <c r="BL192" s="54"/>
      <c r="BM192" s="138" t="s">
        <v>647</v>
      </c>
      <c r="BN192" s="54"/>
      <c r="BO192" s="54"/>
      <c r="BP192" s="54"/>
      <c r="BQ192" s="54"/>
      <c r="BR192" s="54"/>
      <c r="BS192" s="54"/>
      <c r="BT192" s="54"/>
      <c r="BU192" s="54"/>
      <c r="BV192" s="54"/>
      <c r="BW192" s="54"/>
      <c r="BX192" s="54"/>
      <c r="BY192" s="54"/>
      <c r="BZ192" s="54"/>
      <c r="CA192" s="54"/>
      <c r="CB192" s="54"/>
      <c r="CC192" s="54"/>
      <c r="CD192" s="54"/>
      <c r="CE192" s="54"/>
      <c r="CF192" s="54"/>
      <c r="CG192" s="54"/>
      <c r="CH192" s="54"/>
    </row>
    <row r="193" spans="53:86" s="681" customFormat="1">
      <c r="BA193" s="54"/>
      <c r="BB193" s="54"/>
      <c r="BC193" s="54"/>
      <c r="BD193" s="54"/>
      <c r="BE193" s="54"/>
      <c r="BF193" s="54"/>
      <c r="BG193" s="54"/>
      <c r="BH193" s="54"/>
      <c r="BI193" s="54"/>
      <c r="BJ193" s="54"/>
      <c r="BK193" s="54"/>
      <c r="BL193" s="54"/>
      <c r="BM193" s="138" t="s">
        <v>648</v>
      </c>
      <c r="BN193" s="54"/>
      <c r="BO193" s="54"/>
      <c r="BP193" s="54"/>
      <c r="BQ193" s="54"/>
      <c r="BR193" s="54"/>
      <c r="BS193" s="54"/>
      <c r="BT193" s="54"/>
      <c r="BU193" s="54"/>
      <c r="BV193" s="54"/>
      <c r="BW193" s="54"/>
      <c r="BX193" s="54"/>
      <c r="BY193" s="54"/>
      <c r="BZ193" s="54"/>
      <c r="CA193" s="54"/>
      <c r="CB193" s="54"/>
      <c r="CC193" s="54"/>
      <c r="CD193" s="54"/>
      <c r="CE193" s="54"/>
      <c r="CF193" s="54"/>
      <c r="CG193" s="54"/>
      <c r="CH193" s="54"/>
    </row>
    <row r="194" spans="53:86" s="681" customFormat="1">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row>
    <row r="195" spans="53:86" s="681" customFormat="1">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row>
    <row r="196" spans="53:86" s="681" customFormat="1">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row>
    <row r="197" spans="53:86" s="681" customFormat="1">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row>
    <row r="198" spans="53:86" s="681" customFormat="1">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row>
    <row r="199" spans="53:86" s="681" customFormat="1">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row>
    <row r="200" spans="53:86" s="681" customFormat="1">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row>
  </sheetData>
  <dataValidations count="2">
    <dataValidation type="list" allowBlank="1" showInputMessage="1" showErrorMessage="1" sqref="A4:A15">
      <formula1>$BB$2:$BB$30</formula1>
    </dataValidation>
    <dataValidation type="list" allowBlank="1" showInputMessage="1" showErrorMessage="1" sqref="H4:H8">
      <formula1>$BD$48:$BD$51</formula1>
    </dataValidation>
  </dataValidations>
  <pageMargins left="0.70866141732283472" right="0.70866141732283472" top="0.78740157480314965" bottom="0.78740157480314965" header="0.51181102362204722" footer="0.51181102362204722"/>
  <pageSetup paperSize="9" scale="71"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[1]Custom_lists!#REF!</xm:f>
          </x14:formula1>
          <xm:sqref>A4:A9 H4:H9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1:CG200"/>
  <sheetViews>
    <sheetView zoomScaleSheetLayoutView="100" workbookViewId="0">
      <selection activeCell="H3" sqref="H3"/>
    </sheetView>
  </sheetViews>
  <sheetFormatPr defaultColWidth="11.42578125" defaultRowHeight="12.75"/>
  <cols>
    <col min="1" max="1" width="7.85546875" style="54" customWidth="1"/>
    <col min="2" max="2" width="19.42578125" style="54" customWidth="1"/>
    <col min="3" max="3" width="12.42578125" style="54" customWidth="1"/>
    <col min="4" max="4" width="17.85546875" style="54" customWidth="1"/>
    <col min="5" max="6" width="19.85546875" style="54" customWidth="1"/>
    <col min="7" max="7" width="17.85546875" style="54" customWidth="1"/>
    <col min="8" max="8" width="45" style="54" bestFit="1" customWidth="1"/>
    <col min="9" max="51" width="11.42578125" style="681" customWidth="1"/>
    <col min="52" max="16384" width="11.42578125" style="681"/>
  </cols>
  <sheetData>
    <row r="1" spans="1:85" ht="18.600000000000001" customHeight="1" thickBot="1">
      <c r="A1" s="79" t="s">
        <v>179</v>
      </c>
      <c r="B1" s="79"/>
      <c r="C1" s="79"/>
      <c r="D1" s="79"/>
      <c r="E1" s="79"/>
      <c r="F1" s="79"/>
      <c r="G1" s="79"/>
      <c r="H1" s="950" t="s">
        <v>50</v>
      </c>
      <c r="I1" s="951">
        <v>2016</v>
      </c>
      <c r="AZ1" s="135" t="s">
        <v>422</v>
      </c>
      <c r="BA1" s="232" t="s">
        <v>835</v>
      </c>
      <c r="BB1" s="54"/>
      <c r="BC1" s="134" t="s">
        <v>434</v>
      </c>
      <c r="BD1" s="136"/>
      <c r="BE1" s="136"/>
      <c r="BF1" s="54"/>
      <c r="BG1" s="54" t="s">
        <v>469</v>
      </c>
      <c r="BH1" s="54"/>
      <c r="BI1" s="54"/>
      <c r="BJ1" s="54"/>
      <c r="BK1" s="54"/>
      <c r="BL1" s="134" t="s">
        <v>649</v>
      </c>
      <c r="BM1" s="54"/>
      <c r="BN1" s="54" t="s">
        <v>672</v>
      </c>
      <c r="BO1" s="54"/>
      <c r="BP1" s="54"/>
      <c r="BQ1" s="54"/>
      <c r="BR1" s="54"/>
      <c r="BS1" s="54"/>
      <c r="BT1" s="134" t="s">
        <v>709</v>
      </c>
      <c r="BU1" s="54"/>
      <c r="BV1" s="54"/>
      <c r="BW1" s="54"/>
      <c r="BX1" s="54"/>
      <c r="BY1" s="54" t="s">
        <v>726</v>
      </c>
      <c r="BZ1" s="54"/>
      <c r="CA1" s="54"/>
      <c r="CB1" s="54" t="s">
        <v>754</v>
      </c>
      <c r="CC1" s="54"/>
      <c r="CD1" s="54"/>
      <c r="CE1" s="54"/>
      <c r="CF1" s="54"/>
      <c r="CG1" s="54"/>
    </row>
    <row r="2" spans="1:85" ht="20.100000000000001" customHeight="1" thickBot="1">
      <c r="A2" s="79"/>
      <c r="B2" s="79"/>
      <c r="C2" s="79"/>
      <c r="D2" s="79"/>
      <c r="E2" s="79"/>
      <c r="F2" s="79"/>
      <c r="G2" s="79"/>
      <c r="H2" s="950" t="s">
        <v>255</v>
      </c>
      <c r="I2" s="952">
        <v>2016</v>
      </c>
      <c r="AZ2" s="137" t="s">
        <v>343</v>
      </c>
      <c r="BA2" s="137" t="s">
        <v>344</v>
      </c>
      <c r="BB2" s="54"/>
      <c r="BC2" s="54" t="s">
        <v>439</v>
      </c>
      <c r="BD2" s="136"/>
      <c r="BE2" s="136"/>
      <c r="BF2" s="54"/>
      <c r="BG2" s="54" t="s">
        <v>468</v>
      </c>
      <c r="BH2" s="54"/>
      <c r="BI2" s="54"/>
      <c r="BJ2" s="54"/>
      <c r="BK2" s="54"/>
      <c r="BL2" s="138" t="s">
        <v>481</v>
      </c>
      <c r="BM2" s="54"/>
      <c r="BN2" s="54" t="s">
        <v>118</v>
      </c>
      <c r="BO2" s="54"/>
      <c r="BP2" s="54"/>
      <c r="BQ2" s="54"/>
      <c r="BR2" s="54"/>
      <c r="BS2" s="54"/>
      <c r="BT2" s="49" t="s">
        <v>712</v>
      </c>
      <c r="BU2" s="49"/>
      <c r="BV2" s="49"/>
      <c r="BW2" s="49"/>
      <c r="BX2" s="49"/>
      <c r="BY2" s="49" t="s">
        <v>181</v>
      </c>
      <c r="BZ2" s="49"/>
      <c r="CA2" s="49"/>
      <c r="CB2" s="54" t="s">
        <v>271</v>
      </c>
      <c r="CC2" s="54"/>
      <c r="CD2" s="54"/>
      <c r="CE2" s="54"/>
      <c r="CF2" s="54"/>
      <c r="CG2" s="54"/>
    </row>
    <row r="3" spans="1:85" s="182" customFormat="1" ht="63" customHeight="1" thickBot="1">
      <c r="A3" s="953" t="s">
        <v>1</v>
      </c>
      <c r="B3" s="954" t="s">
        <v>180</v>
      </c>
      <c r="C3" s="954" t="s">
        <v>209</v>
      </c>
      <c r="D3" s="954" t="s">
        <v>53</v>
      </c>
      <c r="E3" s="954" t="s">
        <v>212</v>
      </c>
      <c r="F3" s="955" t="s">
        <v>219</v>
      </c>
      <c r="G3" s="955" t="s">
        <v>213</v>
      </c>
      <c r="H3" s="954" t="s">
        <v>245</v>
      </c>
      <c r="I3" s="956" t="s">
        <v>308</v>
      </c>
      <c r="AZ3" s="137" t="s">
        <v>345</v>
      </c>
      <c r="BA3" s="137" t="s">
        <v>346</v>
      </c>
      <c r="BB3" s="168"/>
      <c r="BC3" s="168" t="s">
        <v>223</v>
      </c>
      <c r="BD3" s="178"/>
      <c r="BE3" s="178"/>
      <c r="BF3" s="168"/>
      <c r="BG3" s="168" t="s">
        <v>470</v>
      </c>
      <c r="BH3" s="168"/>
      <c r="BI3" s="168"/>
      <c r="BJ3" s="168"/>
      <c r="BK3" s="168"/>
      <c r="BL3" s="180" t="s">
        <v>482</v>
      </c>
      <c r="BM3" s="168"/>
      <c r="BN3" s="168" t="s">
        <v>120</v>
      </c>
      <c r="BO3" s="168"/>
      <c r="BP3" s="168"/>
      <c r="BQ3" s="168"/>
      <c r="BR3" s="168"/>
      <c r="BS3" s="168"/>
      <c r="BT3" s="168" t="s">
        <v>713</v>
      </c>
      <c r="BU3" s="168"/>
      <c r="BV3" s="168"/>
      <c r="BW3" s="168"/>
      <c r="BX3" s="168"/>
      <c r="BY3" s="168" t="s">
        <v>738</v>
      </c>
      <c r="BZ3" s="168"/>
      <c r="CA3" s="168"/>
      <c r="CB3" s="168" t="s">
        <v>272</v>
      </c>
      <c r="CC3" s="168"/>
      <c r="CD3" s="168"/>
      <c r="CE3" s="168"/>
      <c r="CF3" s="168"/>
      <c r="CG3" s="168"/>
    </row>
    <row r="4" spans="1:85" s="168" customFormat="1" ht="12.75" customHeight="1">
      <c r="A4" s="921" t="s">
        <v>338</v>
      </c>
      <c r="B4" s="162" t="s">
        <v>181</v>
      </c>
      <c r="C4" s="957">
        <v>2015</v>
      </c>
      <c r="D4" s="958" t="s">
        <v>1631</v>
      </c>
      <c r="E4" s="959" t="s">
        <v>1632</v>
      </c>
      <c r="F4" s="960">
        <v>1</v>
      </c>
      <c r="G4" s="960">
        <v>1</v>
      </c>
      <c r="H4" s="961" t="s">
        <v>1619</v>
      </c>
      <c r="I4" s="199"/>
      <c r="AZ4" s="137" t="s">
        <v>347</v>
      </c>
      <c r="BA4" s="137" t="s">
        <v>348</v>
      </c>
      <c r="BC4" s="168" t="s">
        <v>440</v>
      </c>
      <c r="BD4" s="178"/>
      <c r="BE4" s="178"/>
      <c r="BG4" s="168" t="s">
        <v>475</v>
      </c>
      <c r="BL4" s="180" t="s">
        <v>483</v>
      </c>
      <c r="BN4" s="168" t="s">
        <v>124</v>
      </c>
      <c r="BT4" s="168" t="s">
        <v>714</v>
      </c>
      <c r="BY4" s="168" t="s">
        <v>56</v>
      </c>
      <c r="CB4" s="168" t="s">
        <v>273</v>
      </c>
    </row>
    <row r="5" spans="1:85" s="168" customFormat="1" ht="12.75" customHeight="1">
      <c r="A5" s="921" t="s">
        <v>338</v>
      </c>
      <c r="B5" s="162" t="s">
        <v>738</v>
      </c>
      <c r="C5" s="957">
        <v>2015</v>
      </c>
      <c r="D5" s="958" t="s">
        <v>182</v>
      </c>
      <c r="E5" s="959" t="s">
        <v>1140</v>
      </c>
      <c r="F5" s="960">
        <v>0.34</v>
      </c>
      <c r="G5" s="960">
        <v>1</v>
      </c>
      <c r="H5" s="961" t="s">
        <v>1619</v>
      </c>
      <c r="I5" s="199"/>
      <c r="AZ5" s="137" t="s">
        <v>351</v>
      </c>
      <c r="BA5" s="137" t="s">
        <v>352</v>
      </c>
      <c r="BC5" s="168" t="s">
        <v>227</v>
      </c>
      <c r="BD5" s="178"/>
      <c r="BE5" s="178"/>
      <c r="BG5" s="168" t="s">
        <v>467</v>
      </c>
      <c r="BL5" s="179" t="s">
        <v>484</v>
      </c>
      <c r="BT5" s="168" t="s">
        <v>688</v>
      </c>
      <c r="BY5" s="168" t="s">
        <v>739</v>
      </c>
      <c r="CB5" s="168" t="s">
        <v>274</v>
      </c>
    </row>
    <row r="6" spans="1:85" s="168" customFormat="1" ht="12.75" customHeight="1">
      <c r="A6" s="921" t="s">
        <v>338</v>
      </c>
      <c r="B6" s="162" t="s">
        <v>56</v>
      </c>
      <c r="C6" s="957">
        <v>2015</v>
      </c>
      <c r="D6" s="958" t="s">
        <v>182</v>
      </c>
      <c r="E6" s="959" t="s">
        <v>1140</v>
      </c>
      <c r="F6" s="960">
        <v>0.34</v>
      </c>
      <c r="G6" s="960">
        <v>1</v>
      </c>
      <c r="H6" s="961" t="s">
        <v>1619</v>
      </c>
      <c r="I6" s="199"/>
      <c r="AZ6" s="137" t="s">
        <v>353</v>
      </c>
      <c r="BA6" s="137" t="s">
        <v>354</v>
      </c>
      <c r="BC6" s="168" t="s">
        <v>435</v>
      </c>
      <c r="BD6" s="178"/>
      <c r="BE6" s="178"/>
      <c r="BG6" s="168" t="s">
        <v>471</v>
      </c>
      <c r="BL6" s="180" t="s">
        <v>659</v>
      </c>
      <c r="BT6" s="168" t="s">
        <v>689</v>
      </c>
      <c r="BY6" s="168" t="s">
        <v>737</v>
      </c>
      <c r="CB6" s="168" t="s">
        <v>751</v>
      </c>
    </row>
    <row r="7" spans="1:85" s="168" customFormat="1" ht="12.75" customHeight="1">
      <c r="A7" s="921" t="s">
        <v>338</v>
      </c>
      <c r="B7" s="162" t="s">
        <v>746</v>
      </c>
      <c r="C7" s="957">
        <v>2015</v>
      </c>
      <c r="D7" s="958" t="s">
        <v>182</v>
      </c>
      <c r="E7" s="959" t="s">
        <v>1140</v>
      </c>
      <c r="F7" s="960">
        <v>0.34</v>
      </c>
      <c r="G7" s="960">
        <v>1</v>
      </c>
      <c r="H7" s="961" t="s">
        <v>1619</v>
      </c>
      <c r="I7" s="199"/>
      <c r="AZ7" s="137" t="s">
        <v>360</v>
      </c>
      <c r="BA7" s="137" t="s">
        <v>342</v>
      </c>
      <c r="BC7" s="168" t="s">
        <v>436</v>
      </c>
      <c r="BD7" s="178"/>
      <c r="BE7" s="178"/>
      <c r="BG7" s="168" t="s">
        <v>472</v>
      </c>
      <c r="BL7" s="180" t="s">
        <v>485</v>
      </c>
      <c r="BN7" s="168" t="s">
        <v>673</v>
      </c>
      <c r="BT7" s="168" t="s">
        <v>715</v>
      </c>
      <c r="BY7" s="168" t="s">
        <v>183</v>
      </c>
      <c r="CB7" s="168" t="s">
        <v>752</v>
      </c>
    </row>
    <row r="8" spans="1:85" s="168" customFormat="1" ht="12.75" customHeight="1">
      <c r="A8" s="921" t="s">
        <v>338</v>
      </c>
      <c r="B8" s="162" t="s">
        <v>1633</v>
      </c>
      <c r="C8" s="957">
        <v>2015</v>
      </c>
      <c r="D8" s="958" t="s">
        <v>1634</v>
      </c>
      <c r="E8" s="959" t="s">
        <v>1632</v>
      </c>
      <c r="F8" s="960">
        <v>1</v>
      </c>
      <c r="G8" s="960">
        <v>1</v>
      </c>
      <c r="H8" s="962" t="s">
        <v>1619</v>
      </c>
      <c r="I8" s="199"/>
      <c r="AZ8" s="137" t="s">
        <v>355</v>
      </c>
      <c r="BA8" s="137" t="s">
        <v>338</v>
      </c>
      <c r="BC8" s="168" t="s">
        <v>437</v>
      </c>
      <c r="BD8" s="178"/>
      <c r="BE8" s="178"/>
      <c r="BG8" s="168" t="s">
        <v>473</v>
      </c>
      <c r="BL8" s="180" t="s">
        <v>486</v>
      </c>
      <c r="BN8" s="168" t="s">
        <v>119</v>
      </c>
      <c r="BT8" s="168" t="s">
        <v>690</v>
      </c>
      <c r="BY8" s="168" t="s">
        <v>727</v>
      </c>
      <c r="CB8" s="168" t="s">
        <v>753</v>
      </c>
    </row>
    <row r="9" spans="1:85" s="168" customFormat="1">
      <c r="A9" s="921" t="s">
        <v>338</v>
      </c>
      <c r="B9" s="162" t="s">
        <v>183</v>
      </c>
      <c r="C9" s="957">
        <v>2015</v>
      </c>
      <c r="D9" s="958" t="s">
        <v>182</v>
      </c>
      <c r="E9" s="959" t="s">
        <v>1140</v>
      </c>
      <c r="F9" s="960">
        <v>0.34</v>
      </c>
      <c r="G9" s="960">
        <v>1</v>
      </c>
      <c r="H9" s="961" t="s">
        <v>1619</v>
      </c>
      <c r="I9" s="199"/>
      <c r="AZ9" s="137" t="s">
        <v>385</v>
      </c>
      <c r="BA9" s="137" t="s">
        <v>39</v>
      </c>
      <c r="BC9" s="168" t="s">
        <v>438</v>
      </c>
      <c r="BD9" s="178"/>
      <c r="BE9" s="178"/>
      <c r="BG9" s="168" t="s">
        <v>474</v>
      </c>
      <c r="BL9" s="180" t="s">
        <v>660</v>
      </c>
      <c r="BN9" s="168" t="s">
        <v>676</v>
      </c>
      <c r="BT9" s="168" t="s">
        <v>140</v>
      </c>
      <c r="BY9" s="168" t="s">
        <v>728</v>
      </c>
      <c r="CB9" s="168" t="s">
        <v>203</v>
      </c>
    </row>
    <row r="10" spans="1:85" s="168" customFormat="1">
      <c r="A10" s="921" t="s">
        <v>338</v>
      </c>
      <c r="B10" s="162" t="s">
        <v>727</v>
      </c>
      <c r="C10" s="957">
        <v>2015</v>
      </c>
      <c r="D10" s="958" t="s">
        <v>182</v>
      </c>
      <c r="E10" s="959" t="s">
        <v>1140</v>
      </c>
      <c r="F10" s="960">
        <v>0.34</v>
      </c>
      <c r="G10" s="960">
        <v>1</v>
      </c>
      <c r="H10" s="961" t="s">
        <v>1619</v>
      </c>
      <c r="I10" s="199"/>
      <c r="AZ10" s="137" t="s">
        <v>356</v>
      </c>
      <c r="BA10" s="137" t="s">
        <v>357</v>
      </c>
      <c r="BD10" s="178"/>
      <c r="BE10" s="178"/>
      <c r="BL10" s="180" t="s">
        <v>661</v>
      </c>
      <c r="BN10" s="168" t="s">
        <v>119</v>
      </c>
      <c r="BT10" s="168" t="s">
        <v>691</v>
      </c>
      <c r="BY10" s="168" t="s">
        <v>729</v>
      </c>
      <c r="CB10" s="168" t="s">
        <v>204</v>
      </c>
    </row>
    <row r="11" spans="1:85" s="168" customFormat="1">
      <c r="A11" s="921" t="s">
        <v>338</v>
      </c>
      <c r="B11" s="162" t="s">
        <v>728</v>
      </c>
      <c r="C11" s="957">
        <v>2015</v>
      </c>
      <c r="D11" s="958" t="s">
        <v>182</v>
      </c>
      <c r="E11" s="959" t="s">
        <v>1140</v>
      </c>
      <c r="F11" s="960">
        <v>0.34</v>
      </c>
      <c r="G11" s="960">
        <v>1</v>
      </c>
      <c r="H11" s="961" t="s">
        <v>1619</v>
      </c>
      <c r="I11" s="199"/>
      <c r="AZ11" s="137" t="s">
        <v>358</v>
      </c>
      <c r="BA11" s="137" t="s">
        <v>125</v>
      </c>
      <c r="BD11" s="178"/>
      <c r="BE11" s="178"/>
      <c r="BL11" s="180" t="s">
        <v>487</v>
      </c>
      <c r="BN11" s="168" t="s">
        <v>121</v>
      </c>
      <c r="BT11" s="168" t="s">
        <v>692</v>
      </c>
      <c r="BY11" s="168" t="s">
        <v>194</v>
      </c>
    </row>
    <row r="12" spans="1:85" s="168" customFormat="1">
      <c r="A12" s="921" t="s">
        <v>338</v>
      </c>
      <c r="B12" s="162" t="s">
        <v>729</v>
      </c>
      <c r="C12" s="957">
        <v>2015</v>
      </c>
      <c r="D12" s="958" t="s">
        <v>182</v>
      </c>
      <c r="E12" s="959" t="s">
        <v>1140</v>
      </c>
      <c r="F12" s="960">
        <v>0.34</v>
      </c>
      <c r="G12" s="960">
        <v>1</v>
      </c>
      <c r="H12" s="961" t="s">
        <v>1619</v>
      </c>
      <c r="I12" s="199"/>
      <c r="AZ12" s="137" t="s">
        <v>359</v>
      </c>
      <c r="BA12" s="137" t="s">
        <v>48</v>
      </c>
      <c r="BC12" s="181" t="s">
        <v>442</v>
      </c>
      <c r="BD12" s="178"/>
      <c r="BE12" s="178"/>
      <c r="BG12" s="181" t="s">
        <v>72</v>
      </c>
      <c r="BJ12" s="181" t="s">
        <v>828</v>
      </c>
      <c r="BL12" s="180" t="s">
        <v>488</v>
      </c>
      <c r="BN12" s="168" t="s">
        <v>122</v>
      </c>
      <c r="BT12" s="168" t="s">
        <v>716</v>
      </c>
      <c r="BY12" s="168" t="s">
        <v>730</v>
      </c>
    </row>
    <row r="13" spans="1:85" s="168" customFormat="1">
      <c r="A13" s="921" t="s">
        <v>338</v>
      </c>
      <c r="B13" s="162" t="s">
        <v>194</v>
      </c>
      <c r="C13" s="957">
        <v>2015</v>
      </c>
      <c r="D13" s="958" t="s">
        <v>182</v>
      </c>
      <c r="E13" s="959" t="s">
        <v>1140</v>
      </c>
      <c r="F13" s="960">
        <v>0.34</v>
      </c>
      <c r="G13" s="960">
        <v>1</v>
      </c>
      <c r="H13" s="961" t="s">
        <v>1619</v>
      </c>
      <c r="I13" s="199"/>
      <c r="AZ13" s="204" t="s">
        <v>387</v>
      </c>
      <c r="BA13" s="204" t="s">
        <v>339</v>
      </c>
      <c r="BC13" s="168" t="s">
        <v>54</v>
      </c>
      <c r="BD13" s="178"/>
      <c r="BE13" s="178"/>
      <c r="BG13" s="168" t="s">
        <v>64</v>
      </c>
      <c r="BJ13" s="182" t="s">
        <v>64</v>
      </c>
      <c r="BL13" s="180" t="s">
        <v>489</v>
      </c>
      <c r="BN13" s="168" t="s">
        <v>123</v>
      </c>
      <c r="BT13" s="168" t="s">
        <v>693</v>
      </c>
      <c r="BY13" s="168" t="s">
        <v>740</v>
      </c>
    </row>
    <row r="14" spans="1:85" s="168" customFormat="1">
      <c r="A14" s="921" t="s">
        <v>338</v>
      </c>
      <c r="B14" s="162" t="s">
        <v>730</v>
      </c>
      <c r="C14" s="957">
        <v>2015</v>
      </c>
      <c r="D14" s="958" t="s">
        <v>182</v>
      </c>
      <c r="E14" s="959" t="s">
        <v>1140</v>
      </c>
      <c r="F14" s="960">
        <v>0.34</v>
      </c>
      <c r="G14" s="960">
        <v>1</v>
      </c>
      <c r="H14" s="961" t="s">
        <v>1619</v>
      </c>
      <c r="I14" s="199"/>
      <c r="AZ14" s="137" t="s">
        <v>361</v>
      </c>
      <c r="BA14" s="137" t="s">
        <v>362</v>
      </c>
      <c r="BC14" s="168" t="s">
        <v>443</v>
      </c>
      <c r="BD14" s="178"/>
      <c r="BE14" s="178"/>
      <c r="BG14" s="168" t="s">
        <v>73</v>
      </c>
      <c r="BJ14" s="182" t="s">
        <v>766</v>
      </c>
      <c r="BL14" s="180" t="s">
        <v>490</v>
      </c>
      <c r="BN14" s="168" t="s">
        <v>678</v>
      </c>
      <c r="BT14" s="168" t="s">
        <v>717</v>
      </c>
      <c r="BY14" s="168" t="s">
        <v>731</v>
      </c>
    </row>
    <row r="15" spans="1:85" ht="14.25">
      <c r="A15" s="921" t="s">
        <v>338</v>
      </c>
      <c r="B15" s="162" t="s">
        <v>740</v>
      </c>
      <c r="C15" s="957">
        <v>2015</v>
      </c>
      <c r="D15" s="958" t="s">
        <v>182</v>
      </c>
      <c r="E15" s="959" t="s">
        <v>1140</v>
      </c>
      <c r="F15" s="960">
        <v>0.34</v>
      </c>
      <c r="G15" s="960">
        <v>1</v>
      </c>
      <c r="H15" s="961" t="s">
        <v>1619</v>
      </c>
      <c r="I15" s="199"/>
      <c r="J15" s="122"/>
      <c r="AZ15" s="137" t="s">
        <v>349</v>
      </c>
      <c r="BA15" s="137" t="s">
        <v>350</v>
      </c>
      <c r="BB15" s="54"/>
      <c r="BC15" s="54" t="s">
        <v>183</v>
      </c>
      <c r="BD15" s="136"/>
      <c r="BE15" s="136"/>
      <c r="BF15" s="54"/>
      <c r="BG15" s="54" t="s">
        <v>756</v>
      </c>
      <c r="BH15" s="54"/>
      <c r="BI15" s="54"/>
      <c r="BJ15" s="54"/>
      <c r="BK15" s="54"/>
      <c r="BL15" s="138" t="s">
        <v>491</v>
      </c>
      <c r="BM15" s="54"/>
      <c r="BN15" s="54" t="s">
        <v>677</v>
      </c>
      <c r="BO15" s="54"/>
      <c r="BP15" s="54"/>
      <c r="BQ15" s="54"/>
      <c r="BR15" s="54"/>
      <c r="BS15" s="54"/>
      <c r="BT15" s="49" t="s">
        <v>694</v>
      </c>
      <c r="BU15" s="49"/>
      <c r="BV15" s="49"/>
      <c r="BW15" s="49"/>
      <c r="BX15" s="49"/>
      <c r="BY15" s="49" t="s">
        <v>732</v>
      </c>
      <c r="BZ15" s="49"/>
      <c r="CA15" s="49"/>
      <c r="CB15" s="54"/>
      <c r="CC15" s="54"/>
      <c r="CD15" s="54"/>
      <c r="CE15" s="54"/>
      <c r="CF15" s="54"/>
      <c r="CG15" s="54"/>
    </row>
    <row r="16" spans="1:85" ht="14.45" customHeight="1">
      <c r="A16" s="921" t="s">
        <v>338</v>
      </c>
      <c r="B16" s="162" t="s">
        <v>1635</v>
      </c>
      <c r="C16" s="957">
        <v>2015</v>
      </c>
      <c r="D16" s="958" t="s">
        <v>182</v>
      </c>
      <c r="E16" s="959" t="s">
        <v>1140</v>
      </c>
      <c r="F16" s="960">
        <v>0.34</v>
      </c>
      <c r="G16" s="960">
        <v>1</v>
      </c>
      <c r="H16" s="961" t="s">
        <v>1619</v>
      </c>
      <c r="I16" s="199"/>
      <c r="J16" s="122"/>
      <c r="AZ16" s="137" t="s">
        <v>363</v>
      </c>
      <c r="BA16" s="137" t="s">
        <v>364</v>
      </c>
      <c r="BB16" s="54"/>
      <c r="BC16" s="54" t="s">
        <v>444</v>
      </c>
      <c r="BD16" s="136"/>
      <c r="BE16" s="136"/>
      <c r="BF16" s="54"/>
      <c r="BG16" s="54"/>
      <c r="BH16" s="54"/>
      <c r="BI16" s="54"/>
      <c r="BJ16" s="54"/>
      <c r="BK16" s="54"/>
      <c r="BL16" s="138" t="s">
        <v>662</v>
      </c>
      <c r="BM16" s="54"/>
      <c r="BN16" s="54" t="s">
        <v>679</v>
      </c>
      <c r="BO16" s="54"/>
      <c r="BP16" s="54"/>
      <c r="BQ16" s="54"/>
      <c r="BR16" s="54"/>
      <c r="BS16" s="54"/>
      <c r="BT16" s="49" t="s">
        <v>143</v>
      </c>
      <c r="BU16" s="49"/>
      <c r="BV16" s="49"/>
      <c r="BW16" s="49"/>
      <c r="BX16" s="49"/>
      <c r="BY16" s="49" t="s">
        <v>743</v>
      </c>
      <c r="BZ16" s="49"/>
      <c r="CA16" s="49"/>
      <c r="CB16" s="54"/>
      <c r="CC16" s="54"/>
      <c r="CD16" s="54"/>
      <c r="CE16" s="54"/>
      <c r="CF16" s="54"/>
      <c r="CG16" s="54"/>
    </row>
    <row r="17" spans="1:85" ht="14.25">
      <c r="A17" s="921" t="s">
        <v>338</v>
      </c>
      <c r="B17" s="162" t="s">
        <v>732</v>
      </c>
      <c r="C17" s="957">
        <v>2015</v>
      </c>
      <c r="D17" s="958" t="s">
        <v>182</v>
      </c>
      <c r="E17" s="959" t="s">
        <v>1140</v>
      </c>
      <c r="F17" s="960">
        <v>0.34</v>
      </c>
      <c r="G17" s="960">
        <v>1</v>
      </c>
      <c r="H17" s="961" t="s">
        <v>1619</v>
      </c>
      <c r="I17" s="199"/>
      <c r="J17" s="122"/>
      <c r="AZ17" s="137" t="s">
        <v>365</v>
      </c>
      <c r="BA17" s="137" t="s">
        <v>366</v>
      </c>
      <c r="BB17" s="54"/>
      <c r="BC17" s="54" t="s">
        <v>194</v>
      </c>
      <c r="BD17" s="136"/>
      <c r="BE17" s="136"/>
      <c r="BF17" s="54"/>
      <c r="BG17" s="54"/>
      <c r="BH17" s="54"/>
      <c r="BI17" s="54"/>
      <c r="BJ17" s="54"/>
      <c r="BK17" s="54"/>
      <c r="BL17" s="138" t="s">
        <v>98</v>
      </c>
      <c r="BM17" s="54"/>
      <c r="BN17" s="54" t="s">
        <v>680</v>
      </c>
      <c r="BO17" s="54"/>
      <c r="BP17" s="54"/>
      <c r="BQ17" s="54"/>
      <c r="BR17" s="54"/>
      <c r="BS17" s="54"/>
      <c r="BT17" s="49" t="s">
        <v>718</v>
      </c>
      <c r="BU17" s="49"/>
      <c r="BV17" s="49"/>
      <c r="BW17" s="49"/>
      <c r="BX17" s="49"/>
      <c r="BY17" s="49" t="s">
        <v>733</v>
      </c>
      <c r="BZ17" s="49"/>
      <c r="CA17" s="49"/>
      <c r="CB17" s="54"/>
      <c r="CC17" s="54"/>
      <c r="CD17" s="54"/>
      <c r="CE17" s="54"/>
      <c r="CF17" s="54"/>
      <c r="CG17" s="54"/>
    </row>
    <row r="18" spans="1:85" ht="14.25">
      <c r="A18" s="921" t="s">
        <v>338</v>
      </c>
      <c r="B18" s="162" t="s">
        <v>743</v>
      </c>
      <c r="C18" s="957">
        <v>2015</v>
      </c>
      <c r="D18" s="958" t="s">
        <v>182</v>
      </c>
      <c r="E18" s="959" t="s">
        <v>1140</v>
      </c>
      <c r="F18" s="960">
        <v>0.34</v>
      </c>
      <c r="G18" s="960">
        <v>1</v>
      </c>
      <c r="H18" s="961" t="s">
        <v>1619</v>
      </c>
      <c r="I18" s="199"/>
      <c r="J18" s="122"/>
      <c r="AZ18" s="137" t="s">
        <v>367</v>
      </c>
      <c r="BA18" s="137" t="s">
        <v>97</v>
      </c>
      <c r="BB18" s="54"/>
      <c r="BC18" s="54" t="s">
        <v>445</v>
      </c>
      <c r="BD18" s="136"/>
      <c r="BE18" s="136"/>
      <c r="BF18" s="54"/>
      <c r="BG18" s="54"/>
      <c r="BH18" s="54"/>
      <c r="BI18" s="54"/>
      <c r="BJ18" s="54"/>
      <c r="BK18" s="54"/>
      <c r="BL18" s="138" t="s">
        <v>492</v>
      </c>
      <c r="BM18" s="54"/>
      <c r="BN18" s="54" t="s">
        <v>681</v>
      </c>
      <c r="BO18" s="54"/>
      <c r="BP18" s="54"/>
      <c r="BQ18" s="54"/>
      <c r="BR18" s="54"/>
      <c r="BS18" s="54"/>
      <c r="BT18" s="49" t="s">
        <v>747</v>
      </c>
      <c r="BU18" s="49"/>
      <c r="BV18" s="49"/>
      <c r="BW18" s="49"/>
      <c r="BX18" s="49"/>
      <c r="BY18" s="49" t="s">
        <v>734</v>
      </c>
      <c r="BZ18" s="49"/>
      <c r="CA18" s="49"/>
      <c r="CB18" s="54"/>
      <c r="CC18" s="54"/>
      <c r="CD18" s="54"/>
      <c r="CE18" s="54"/>
      <c r="CF18" s="54"/>
      <c r="CG18" s="54"/>
    </row>
    <row r="19" spans="1:85">
      <c r="A19" s="921" t="s">
        <v>338</v>
      </c>
      <c r="B19" s="162" t="s">
        <v>733</v>
      </c>
      <c r="C19" s="957">
        <v>2015</v>
      </c>
      <c r="D19" s="958" t="s">
        <v>182</v>
      </c>
      <c r="E19" s="959" t="s">
        <v>1140</v>
      </c>
      <c r="F19" s="960">
        <v>0.34</v>
      </c>
      <c r="G19" s="960">
        <v>1</v>
      </c>
      <c r="H19" s="961" t="s">
        <v>1619</v>
      </c>
      <c r="I19" s="199"/>
      <c r="AZ19" s="137" t="s">
        <v>369</v>
      </c>
      <c r="BA19" s="137" t="s">
        <v>341</v>
      </c>
      <c r="BB19" s="54"/>
      <c r="BC19" s="54" t="s">
        <v>446</v>
      </c>
      <c r="BD19" s="136"/>
      <c r="BE19" s="136"/>
      <c r="BF19" s="54"/>
      <c r="BG19" s="54"/>
      <c r="BH19" s="54"/>
      <c r="BI19" s="54"/>
      <c r="BJ19" s="54"/>
      <c r="BK19" s="54"/>
      <c r="BL19" s="138" t="s">
        <v>493</v>
      </c>
      <c r="BM19" s="54"/>
      <c r="BN19" s="54" t="s">
        <v>682</v>
      </c>
      <c r="BO19" s="54"/>
      <c r="BP19" s="54"/>
      <c r="BQ19" s="54"/>
      <c r="BR19" s="54"/>
      <c r="BS19" s="54"/>
      <c r="BT19" s="49" t="s">
        <v>748</v>
      </c>
      <c r="BU19" s="49"/>
      <c r="BV19" s="49"/>
      <c r="BW19" s="49"/>
      <c r="BX19" s="49"/>
      <c r="BY19" s="49" t="s">
        <v>742</v>
      </c>
      <c r="BZ19" s="49"/>
      <c r="CA19" s="49"/>
      <c r="CB19" s="54"/>
      <c r="CC19" s="54"/>
      <c r="CD19" s="54"/>
      <c r="CE19" s="54"/>
      <c r="CF19" s="54"/>
      <c r="CG19" s="54"/>
    </row>
    <row r="20" spans="1:85">
      <c r="A20" s="921" t="s">
        <v>338</v>
      </c>
      <c r="B20" s="162" t="s">
        <v>734</v>
      </c>
      <c r="C20" s="957">
        <v>2015</v>
      </c>
      <c r="D20" s="958" t="s">
        <v>182</v>
      </c>
      <c r="E20" s="959" t="s">
        <v>1140</v>
      </c>
      <c r="F20" s="960">
        <v>0.34</v>
      </c>
      <c r="G20" s="960">
        <v>1</v>
      </c>
      <c r="H20" s="961" t="s">
        <v>1619</v>
      </c>
      <c r="I20" s="199"/>
      <c r="AZ20" s="137" t="s">
        <v>370</v>
      </c>
      <c r="BA20" s="137" t="s">
        <v>371</v>
      </c>
      <c r="BB20" s="54"/>
      <c r="BC20" s="54" t="s">
        <v>447</v>
      </c>
      <c r="BD20" s="136"/>
      <c r="BE20" s="136"/>
      <c r="BF20" s="54"/>
      <c r="BG20" s="54"/>
      <c r="BH20" s="54"/>
      <c r="BI20" s="54"/>
      <c r="BJ20" s="54"/>
      <c r="BK20" s="54"/>
      <c r="BL20" s="138" t="s">
        <v>494</v>
      </c>
      <c r="BM20" s="54"/>
      <c r="BN20" s="54" t="s">
        <v>683</v>
      </c>
      <c r="BO20" s="54"/>
      <c r="BP20" s="54"/>
      <c r="BQ20" s="54"/>
      <c r="BR20" s="54"/>
      <c r="BS20" s="54"/>
      <c r="BT20" s="49" t="s">
        <v>749</v>
      </c>
      <c r="BU20" s="49"/>
      <c r="BV20" s="49"/>
      <c r="BW20" s="49"/>
      <c r="BX20" s="49"/>
      <c r="BY20" s="49" t="s">
        <v>741</v>
      </c>
      <c r="BZ20" s="49"/>
      <c r="CA20" s="49"/>
      <c r="CB20" s="54"/>
      <c r="CC20" s="54"/>
      <c r="CD20" s="54"/>
      <c r="CE20" s="54"/>
      <c r="CF20" s="54"/>
      <c r="CG20" s="54"/>
    </row>
    <row r="21" spans="1:85">
      <c r="A21" s="921" t="s">
        <v>338</v>
      </c>
      <c r="B21" s="162" t="s">
        <v>1636</v>
      </c>
      <c r="C21" s="957">
        <v>2015</v>
      </c>
      <c r="D21" s="958" t="s">
        <v>182</v>
      </c>
      <c r="E21" s="959" t="s">
        <v>1140</v>
      </c>
      <c r="F21" s="960">
        <v>0.34</v>
      </c>
      <c r="G21" s="960">
        <v>1</v>
      </c>
      <c r="H21" s="961" t="s">
        <v>1619</v>
      </c>
      <c r="I21" s="199"/>
      <c r="AZ21" s="137" t="s">
        <v>368</v>
      </c>
      <c r="BA21" s="137" t="s">
        <v>337</v>
      </c>
      <c r="BB21" s="54"/>
      <c r="BC21" s="54" t="s">
        <v>448</v>
      </c>
      <c r="BD21" s="136"/>
      <c r="BE21" s="136"/>
      <c r="BF21" s="54"/>
      <c r="BG21" s="147" t="s">
        <v>762</v>
      </c>
      <c r="BH21" s="681" t="s">
        <v>817</v>
      </c>
      <c r="BI21" s="54"/>
      <c r="BJ21" s="54"/>
      <c r="BK21" s="54"/>
      <c r="BL21" s="138" t="s">
        <v>495</v>
      </c>
      <c r="BM21" s="54"/>
      <c r="BN21" s="54" t="s">
        <v>684</v>
      </c>
      <c r="BO21" s="54"/>
      <c r="BP21" s="54"/>
      <c r="BQ21" s="54"/>
      <c r="BR21" s="54"/>
      <c r="BS21" s="54"/>
      <c r="BT21" s="49" t="s">
        <v>750</v>
      </c>
      <c r="BU21" s="49"/>
      <c r="BV21" s="49"/>
      <c r="BW21" s="49"/>
      <c r="BX21" s="49"/>
      <c r="BY21" s="49" t="s">
        <v>735</v>
      </c>
      <c r="BZ21" s="49"/>
      <c r="CA21" s="49"/>
      <c r="CB21" s="54"/>
      <c r="CC21" s="54"/>
      <c r="CD21" s="54"/>
      <c r="CE21" s="54"/>
      <c r="CF21" s="54"/>
      <c r="CG21" s="54"/>
    </row>
    <row r="22" spans="1:85">
      <c r="A22" s="921" t="s">
        <v>338</v>
      </c>
      <c r="B22" s="162" t="s">
        <v>741</v>
      </c>
      <c r="C22" s="957">
        <v>2015</v>
      </c>
      <c r="D22" s="958" t="s">
        <v>1631</v>
      </c>
      <c r="E22" s="959" t="s">
        <v>1632</v>
      </c>
      <c r="F22" s="960">
        <v>1</v>
      </c>
      <c r="G22" s="960">
        <v>1</v>
      </c>
      <c r="H22" s="961" t="s">
        <v>1619</v>
      </c>
      <c r="I22" s="199"/>
      <c r="AZ22" s="137" t="s">
        <v>372</v>
      </c>
      <c r="BA22" s="137" t="s">
        <v>373</v>
      </c>
      <c r="BB22" s="54"/>
      <c r="BC22" s="54" t="s">
        <v>120</v>
      </c>
      <c r="BD22" s="136"/>
      <c r="BE22" s="136"/>
      <c r="BF22" s="54"/>
      <c r="BG22" s="54"/>
      <c r="BH22" s="54"/>
      <c r="BI22" s="54"/>
      <c r="BJ22" s="54"/>
      <c r="BK22" s="54"/>
      <c r="BL22" s="138" t="s">
        <v>496</v>
      </c>
      <c r="BM22" s="54"/>
      <c r="BN22" s="54" t="s">
        <v>685</v>
      </c>
      <c r="BO22" s="54"/>
      <c r="BP22" s="54"/>
      <c r="BQ22" s="54"/>
      <c r="BR22" s="54"/>
      <c r="BS22" s="54"/>
      <c r="BT22" s="49" t="s">
        <v>695</v>
      </c>
      <c r="BU22" s="49"/>
      <c r="BV22" s="49"/>
      <c r="BW22" s="49"/>
      <c r="BX22" s="49"/>
      <c r="BY22" s="49" t="s">
        <v>461</v>
      </c>
      <c r="BZ22" s="49"/>
      <c r="CA22" s="49"/>
      <c r="CB22" s="54"/>
      <c r="CC22" s="54"/>
      <c r="CD22" s="54"/>
      <c r="CE22" s="54"/>
      <c r="CF22" s="54"/>
      <c r="CG22" s="54"/>
    </row>
    <row r="23" spans="1:85">
      <c r="A23" s="921" t="s">
        <v>338</v>
      </c>
      <c r="B23" s="162" t="s">
        <v>735</v>
      </c>
      <c r="C23" s="957">
        <v>2015</v>
      </c>
      <c r="D23" s="958" t="s">
        <v>1631</v>
      </c>
      <c r="E23" s="959" t="s">
        <v>1632</v>
      </c>
      <c r="F23" s="960">
        <v>1</v>
      </c>
      <c r="G23" s="960">
        <v>1</v>
      </c>
      <c r="H23" s="961" t="s">
        <v>1619</v>
      </c>
      <c r="I23" s="199"/>
      <c r="AZ23" s="137" t="s">
        <v>374</v>
      </c>
      <c r="BA23" s="137" t="s">
        <v>340</v>
      </c>
      <c r="BB23" s="54"/>
      <c r="BC23" s="54" t="s">
        <v>449</v>
      </c>
      <c r="BD23" s="136"/>
      <c r="BE23" s="136"/>
      <c r="BF23" s="54"/>
      <c r="BG23" s="54"/>
      <c r="BH23" s="54"/>
      <c r="BI23" s="54"/>
      <c r="BJ23" s="54"/>
      <c r="BK23" s="54"/>
      <c r="BL23" s="138" t="s">
        <v>497</v>
      </c>
      <c r="BM23" s="54"/>
      <c r="BN23" s="54" t="s">
        <v>686</v>
      </c>
      <c r="BO23" s="54"/>
      <c r="BP23" s="54"/>
      <c r="BQ23" s="54"/>
      <c r="BR23" s="54"/>
      <c r="BS23" s="54"/>
      <c r="BT23" s="49" t="s">
        <v>696</v>
      </c>
      <c r="BU23" s="49"/>
      <c r="BV23" s="49"/>
      <c r="BW23" s="49"/>
      <c r="BX23" s="49"/>
      <c r="BY23" s="49" t="s">
        <v>736</v>
      </c>
      <c r="BZ23" s="49"/>
      <c r="CA23" s="49"/>
      <c r="CB23" s="54"/>
      <c r="CC23" s="54"/>
      <c r="CD23" s="54"/>
      <c r="CE23" s="54"/>
      <c r="CF23" s="54"/>
      <c r="CG23" s="54"/>
    </row>
    <row r="24" spans="1:85">
      <c r="A24" s="921" t="s">
        <v>338</v>
      </c>
      <c r="B24" s="162" t="s">
        <v>1637</v>
      </c>
      <c r="C24" s="957">
        <v>2015</v>
      </c>
      <c r="D24" s="958" t="s">
        <v>1631</v>
      </c>
      <c r="E24" s="959" t="s">
        <v>1632</v>
      </c>
      <c r="F24" s="960">
        <v>1</v>
      </c>
      <c r="G24" s="960">
        <v>1</v>
      </c>
      <c r="H24" s="961" t="s">
        <v>1619</v>
      </c>
      <c r="I24" s="199"/>
      <c r="AZ24" s="137" t="s">
        <v>375</v>
      </c>
      <c r="BA24" s="137" t="s">
        <v>376</v>
      </c>
      <c r="BB24" s="54"/>
      <c r="BC24" s="54"/>
      <c r="BD24" s="136"/>
      <c r="BE24" s="136"/>
      <c r="BF24" s="54"/>
      <c r="BG24" s="54"/>
      <c r="BH24" s="54"/>
      <c r="BI24" s="54"/>
      <c r="BJ24" s="54"/>
      <c r="BK24" s="54"/>
      <c r="BL24" s="138" t="s">
        <v>498</v>
      </c>
      <c r="BM24" s="54"/>
      <c r="BN24" s="54" t="s">
        <v>674</v>
      </c>
      <c r="BO24" s="54"/>
      <c r="BP24" s="54"/>
      <c r="BQ24" s="54"/>
      <c r="BR24" s="54"/>
      <c r="BS24" s="54"/>
      <c r="BT24" s="49" t="s">
        <v>697</v>
      </c>
      <c r="BU24" s="49"/>
      <c r="BV24" s="49"/>
      <c r="BW24" s="49"/>
      <c r="BX24" s="49"/>
      <c r="BY24" s="54"/>
      <c r="BZ24" s="49"/>
      <c r="CA24" s="49"/>
      <c r="CB24" s="54"/>
      <c r="CC24" s="54"/>
      <c r="CD24" s="54"/>
      <c r="CE24" s="54"/>
      <c r="CF24" s="54"/>
      <c r="CG24" s="54"/>
    </row>
    <row r="25" spans="1:85">
      <c r="A25" s="921" t="s">
        <v>338</v>
      </c>
      <c r="B25" s="162" t="s">
        <v>1638</v>
      </c>
      <c r="C25" s="957">
        <v>2015</v>
      </c>
      <c r="D25" s="958" t="s">
        <v>1631</v>
      </c>
      <c r="E25" s="959" t="s">
        <v>1632</v>
      </c>
      <c r="F25" s="960">
        <v>1</v>
      </c>
      <c r="G25" s="960">
        <v>1</v>
      </c>
      <c r="H25" s="961" t="s">
        <v>1619</v>
      </c>
      <c r="I25" s="199"/>
      <c r="AZ25" s="137" t="s">
        <v>377</v>
      </c>
      <c r="BA25" s="137" t="s">
        <v>378</v>
      </c>
      <c r="BB25" s="54"/>
      <c r="BC25" s="54"/>
      <c r="BD25" s="136"/>
      <c r="BE25" s="136"/>
      <c r="BF25" s="54"/>
      <c r="BG25" s="54"/>
      <c r="BH25" s="54"/>
      <c r="BI25" s="54"/>
      <c r="BJ25" s="54"/>
      <c r="BK25" s="54"/>
      <c r="BL25" s="138" t="s">
        <v>499</v>
      </c>
      <c r="BM25" s="54"/>
      <c r="BN25" s="54" t="s">
        <v>687</v>
      </c>
      <c r="BO25" s="54"/>
      <c r="BP25" s="54"/>
      <c r="BQ25" s="54"/>
      <c r="BR25" s="54"/>
      <c r="BS25" s="54"/>
      <c r="BT25" s="49" t="s">
        <v>698</v>
      </c>
      <c r="BU25" s="49"/>
      <c r="BV25" s="49"/>
      <c r="BW25" s="49"/>
      <c r="BX25" s="49"/>
      <c r="BY25" s="49"/>
      <c r="BZ25" s="49"/>
      <c r="CA25" s="49"/>
      <c r="CB25" s="54"/>
      <c r="CC25" s="54"/>
      <c r="CD25" s="54"/>
      <c r="CE25" s="54"/>
      <c r="CF25" s="54"/>
      <c r="CG25" s="54"/>
    </row>
    <row r="26" spans="1:85">
      <c r="A26" s="921" t="s">
        <v>338</v>
      </c>
      <c r="B26" s="162" t="s">
        <v>181</v>
      </c>
      <c r="C26" s="957">
        <v>2015</v>
      </c>
      <c r="D26" s="958" t="s">
        <v>1631</v>
      </c>
      <c r="E26" s="959" t="s">
        <v>1632</v>
      </c>
      <c r="F26" s="960">
        <v>1</v>
      </c>
      <c r="G26" s="960">
        <v>1</v>
      </c>
      <c r="H26" s="961" t="s">
        <v>1624</v>
      </c>
      <c r="I26" s="199"/>
      <c r="AZ26" s="137" t="s">
        <v>379</v>
      </c>
      <c r="BA26" s="137" t="s">
        <v>380</v>
      </c>
      <c r="BB26" s="54"/>
      <c r="BC26" s="134" t="s">
        <v>441</v>
      </c>
      <c r="BD26" s="136"/>
      <c r="BE26" s="136"/>
      <c r="BF26" s="54"/>
      <c r="BG26" s="134" t="s">
        <v>480</v>
      </c>
      <c r="BH26" s="54"/>
      <c r="BI26" s="54"/>
      <c r="BJ26" s="54"/>
      <c r="BK26" s="54"/>
      <c r="BL26" s="138" t="s">
        <v>500</v>
      </c>
      <c r="BM26" s="54"/>
      <c r="BN26" s="54" t="s">
        <v>675</v>
      </c>
      <c r="BO26" s="54"/>
      <c r="BP26" s="54"/>
      <c r="BQ26" s="54"/>
      <c r="BR26" s="54"/>
      <c r="BS26" s="54"/>
      <c r="BT26" s="49" t="s">
        <v>719</v>
      </c>
      <c r="BU26" s="49"/>
      <c r="BV26" s="49"/>
      <c r="BW26" s="49"/>
      <c r="BX26" s="49"/>
      <c r="BY26" s="49" t="s">
        <v>744</v>
      </c>
      <c r="BZ26" s="49"/>
      <c r="CA26" s="49"/>
      <c r="CB26" s="54"/>
      <c r="CC26" s="46" t="s">
        <v>220</v>
      </c>
      <c r="CD26" s="47"/>
      <c r="CE26" s="46" t="s">
        <v>221</v>
      </c>
      <c r="CF26" s="73"/>
      <c r="CG26" s="73"/>
    </row>
    <row r="27" spans="1:85">
      <c r="A27" s="921" t="s">
        <v>338</v>
      </c>
      <c r="B27" s="162" t="s">
        <v>738</v>
      </c>
      <c r="C27" s="957">
        <v>2015</v>
      </c>
      <c r="D27" s="958" t="s">
        <v>182</v>
      </c>
      <c r="E27" s="959" t="s">
        <v>1140</v>
      </c>
      <c r="F27" s="960">
        <v>0.5</v>
      </c>
      <c r="G27" s="960">
        <v>1</v>
      </c>
      <c r="H27" s="961" t="s">
        <v>1624</v>
      </c>
      <c r="I27" s="199"/>
      <c r="AZ27" s="137" t="s">
        <v>381</v>
      </c>
      <c r="BA27" s="137" t="s">
        <v>382</v>
      </c>
      <c r="BB27" s="54"/>
      <c r="BC27" s="54" t="s">
        <v>450</v>
      </c>
      <c r="BD27" s="136"/>
      <c r="BE27" s="136"/>
      <c r="BF27" s="54"/>
      <c r="BG27" s="54" t="s">
        <v>479</v>
      </c>
      <c r="BH27" s="54"/>
      <c r="BI27" s="54"/>
      <c r="BJ27" s="54"/>
      <c r="BK27" s="54"/>
      <c r="BL27" s="138" t="s">
        <v>501</v>
      </c>
      <c r="BM27" s="54"/>
      <c r="BN27" s="54"/>
      <c r="BO27" s="54"/>
      <c r="BP27" s="54"/>
      <c r="BQ27" s="54"/>
      <c r="BR27" s="54"/>
      <c r="BS27" s="54"/>
      <c r="BT27" s="49" t="s">
        <v>699</v>
      </c>
      <c r="BU27" s="49"/>
      <c r="BV27" s="49"/>
      <c r="BW27" s="49"/>
      <c r="BX27" s="49"/>
      <c r="BY27" s="49" t="s">
        <v>181</v>
      </c>
      <c r="BZ27" s="49"/>
      <c r="CA27" s="49"/>
      <c r="CB27" s="54"/>
      <c r="CC27" s="47" t="s">
        <v>222</v>
      </c>
      <c r="CD27" s="47"/>
      <c r="CE27" s="47" t="s">
        <v>223</v>
      </c>
      <c r="CF27" s="73"/>
      <c r="CG27" s="73"/>
    </row>
    <row r="28" spans="1:85">
      <c r="A28" s="921" t="s">
        <v>338</v>
      </c>
      <c r="B28" s="162" t="s">
        <v>56</v>
      </c>
      <c r="C28" s="957">
        <v>2015</v>
      </c>
      <c r="D28" s="958" t="s">
        <v>182</v>
      </c>
      <c r="E28" s="959" t="s">
        <v>1140</v>
      </c>
      <c r="F28" s="960">
        <v>0.5</v>
      </c>
      <c r="G28" s="960">
        <v>1</v>
      </c>
      <c r="H28" s="961" t="s">
        <v>1624</v>
      </c>
      <c r="I28" s="199"/>
      <c r="AZ28" s="137" t="s">
        <v>383</v>
      </c>
      <c r="BA28" s="137" t="s">
        <v>384</v>
      </c>
      <c r="BB28" s="54"/>
      <c r="BC28" s="54" t="s">
        <v>451</v>
      </c>
      <c r="BD28" s="136"/>
      <c r="BE28" s="136"/>
      <c r="BF28" s="54"/>
      <c r="BG28" s="54" t="s">
        <v>282</v>
      </c>
      <c r="BH28" s="54"/>
      <c r="BI28" s="54"/>
      <c r="BJ28" s="54"/>
      <c r="BK28" s="54"/>
      <c r="BL28" s="138" t="s">
        <v>502</v>
      </c>
      <c r="BM28" s="54"/>
      <c r="BN28" s="54"/>
      <c r="BO28" s="54"/>
      <c r="BP28" s="54"/>
      <c r="BQ28" s="54"/>
      <c r="BR28" s="54"/>
      <c r="BS28" s="54"/>
      <c r="BT28" s="49" t="s">
        <v>700</v>
      </c>
      <c r="BU28" s="49"/>
      <c r="BV28" s="49"/>
      <c r="BW28" s="49"/>
      <c r="BX28" s="49"/>
      <c r="BY28" s="49" t="s">
        <v>738</v>
      </c>
      <c r="BZ28" s="49"/>
      <c r="CA28" s="49"/>
      <c r="CB28" s="54"/>
      <c r="CC28" s="47" t="s">
        <v>224</v>
      </c>
      <c r="CD28" s="47"/>
      <c r="CE28" s="47" t="s">
        <v>225</v>
      </c>
      <c r="CF28" s="73"/>
      <c r="CG28" s="73"/>
    </row>
    <row r="29" spans="1:85">
      <c r="A29" s="921" t="s">
        <v>338</v>
      </c>
      <c r="B29" s="162" t="s">
        <v>746</v>
      </c>
      <c r="C29" s="957">
        <v>2015</v>
      </c>
      <c r="D29" s="958" t="s">
        <v>182</v>
      </c>
      <c r="E29" s="959" t="s">
        <v>1140</v>
      </c>
      <c r="F29" s="960">
        <v>0.5</v>
      </c>
      <c r="G29" s="960">
        <v>1</v>
      </c>
      <c r="H29" s="961" t="s">
        <v>1624</v>
      </c>
      <c r="I29" s="199"/>
      <c r="AZ29" s="137" t="s">
        <v>386</v>
      </c>
      <c r="BA29" s="137" t="s">
        <v>4</v>
      </c>
      <c r="BB29" s="54"/>
      <c r="BC29" s="54" t="s">
        <v>56</v>
      </c>
      <c r="BD29" s="136"/>
      <c r="BE29" s="136"/>
      <c r="BF29" s="54"/>
      <c r="BG29" s="54" t="s">
        <v>478</v>
      </c>
      <c r="BH29" s="54"/>
      <c r="BI29" s="54"/>
      <c r="BJ29" s="54"/>
      <c r="BK29" s="54"/>
      <c r="BL29" s="138" t="s">
        <v>503</v>
      </c>
      <c r="BM29" s="54"/>
      <c r="BN29" s="54"/>
      <c r="BO29" s="54"/>
      <c r="BP29" s="54"/>
      <c r="BQ29" s="54"/>
      <c r="BR29" s="54"/>
      <c r="BS29" s="54"/>
      <c r="BT29" s="49" t="s">
        <v>701</v>
      </c>
      <c r="BU29" s="49"/>
      <c r="BV29" s="49"/>
      <c r="BW29" s="49"/>
      <c r="BX29" s="49"/>
      <c r="BY29" s="49" t="s">
        <v>56</v>
      </c>
      <c r="BZ29" s="49"/>
      <c r="CA29" s="49"/>
      <c r="CB29" s="54"/>
      <c r="CC29" s="47" t="s">
        <v>226</v>
      </c>
      <c r="CD29" s="47"/>
      <c r="CE29" s="47" t="s">
        <v>227</v>
      </c>
      <c r="CF29" s="73"/>
      <c r="CG29" s="73"/>
    </row>
    <row r="30" spans="1:85">
      <c r="A30" s="921" t="s">
        <v>338</v>
      </c>
      <c r="B30" s="162" t="s">
        <v>1633</v>
      </c>
      <c r="C30" s="957">
        <v>2015</v>
      </c>
      <c r="D30" s="958" t="s">
        <v>1634</v>
      </c>
      <c r="E30" s="959" t="s">
        <v>1632</v>
      </c>
      <c r="F30" s="960">
        <v>1</v>
      </c>
      <c r="G30" s="960">
        <v>1</v>
      </c>
      <c r="H30" s="961" t="s">
        <v>1624</v>
      </c>
      <c r="I30" s="199"/>
      <c r="AZ30" s="54"/>
      <c r="BA30" s="54"/>
      <c r="BB30" s="54"/>
      <c r="BC30" s="54" t="s">
        <v>452</v>
      </c>
      <c r="BD30" s="54"/>
      <c r="BE30" s="54"/>
      <c r="BF30" s="54"/>
      <c r="BG30" s="54" t="s">
        <v>476</v>
      </c>
      <c r="BH30" s="54"/>
      <c r="BI30" s="54"/>
      <c r="BJ30" s="54"/>
      <c r="BK30" s="54"/>
      <c r="BL30" s="138" t="s">
        <v>504</v>
      </c>
      <c r="BM30" s="54"/>
      <c r="BN30" s="54"/>
      <c r="BO30" s="54"/>
      <c r="BP30" s="54"/>
      <c r="BQ30" s="54"/>
      <c r="BR30" s="54"/>
      <c r="BS30" s="54"/>
      <c r="BT30" s="49" t="s">
        <v>702</v>
      </c>
      <c r="BU30" s="49"/>
      <c r="BV30" s="49"/>
      <c r="BW30" s="49"/>
      <c r="BX30" s="49"/>
      <c r="BY30" s="49" t="s">
        <v>746</v>
      </c>
      <c r="BZ30" s="49"/>
      <c r="CA30" s="49"/>
      <c r="CB30" s="54"/>
      <c r="CC30" s="47" t="s">
        <v>228</v>
      </c>
      <c r="CD30" s="47"/>
      <c r="CE30" s="47" t="s">
        <v>229</v>
      </c>
      <c r="CF30" s="73"/>
      <c r="CG30" s="73"/>
    </row>
    <row r="31" spans="1:85">
      <c r="A31" s="921" t="s">
        <v>338</v>
      </c>
      <c r="B31" s="162" t="s">
        <v>183</v>
      </c>
      <c r="C31" s="957">
        <v>2015</v>
      </c>
      <c r="D31" s="958" t="s">
        <v>182</v>
      </c>
      <c r="E31" s="959" t="s">
        <v>1140</v>
      </c>
      <c r="F31" s="960">
        <v>0.5</v>
      </c>
      <c r="G31" s="960">
        <v>1</v>
      </c>
      <c r="H31" s="961" t="s">
        <v>1624</v>
      </c>
      <c r="I31" s="199"/>
      <c r="AZ31" s="54"/>
      <c r="BA31" s="54"/>
      <c r="BB31" s="54"/>
      <c r="BC31" s="54" t="s">
        <v>453</v>
      </c>
      <c r="BD31" s="54"/>
      <c r="BE31" s="54"/>
      <c r="BF31" s="54"/>
      <c r="BG31" s="54" t="s">
        <v>477</v>
      </c>
      <c r="BH31" s="54"/>
      <c r="BI31" s="54"/>
      <c r="BJ31" s="54"/>
      <c r="BK31" s="54"/>
      <c r="BL31" s="138" t="s">
        <v>505</v>
      </c>
      <c r="BM31" s="54"/>
      <c r="BN31" s="54"/>
      <c r="BO31" s="54"/>
      <c r="BP31" s="54"/>
      <c r="BQ31" s="54"/>
      <c r="BR31" s="54"/>
      <c r="BS31" s="54"/>
      <c r="BT31" s="49" t="s">
        <v>703</v>
      </c>
      <c r="BU31" s="49"/>
      <c r="BV31" s="49"/>
      <c r="BW31" s="49"/>
      <c r="BX31" s="49"/>
      <c r="BY31" s="49" t="s">
        <v>737</v>
      </c>
      <c r="BZ31" s="49"/>
      <c r="CA31" s="49"/>
      <c r="CB31" s="54"/>
      <c r="CC31" s="47" t="s">
        <v>230</v>
      </c>
      <c r="CD31" s="47"/>
      <c r="CE31" s="47" t="s">
        <v>216</v>
      </c>
      <c r="CF31" s="73"/>
      <c r="CG31" s="73"/>
    </row>
    <row r="32" spans="1:85">
      <c r="A32" s="921" t="s">
        <v>338</v>
      </c>
      <c r="B32" s="162" t="s">
        <v>727</v>
      </c>
      <c r="C32" s="957">
        <v>2015</v>
      </c>
      <c r="D32" s="958" t="s">
        <v>182</v>
      </c>
      <c r="E32" s="959" t="s">
        <v>1140</v>
      </c>
      <c r="F32" s="960">
        <v>0.5</v>
      </c>
      <c r="G32" s="960">
        <v>1</v>
      </c>
      <c r="H32" s="961" t="s">
        <v>1624</v>
      </c>
      <c r="I32" s="199"/>
      <c r="AZ32" s="134" t="s">
        <v>432</v>
      </c>
      <c r="BA32" s="54"/>
      <c r="BB32" s="54"/>
      <c r="BC32" s="54" t="s">
        <v>183</v>
      </c>
      <c r="BD32" s="54"/>
      <c r="BE32" s="54"/>
      <c r="BF32" s="54"/>
      <c r="BG32" s="54" t="s">
        <v>283</v>
      </c>
      <c r="BH32" s="54"/>
      <c r="BI32" s="54"/>
      <c r="BJ32" s="54"/>
      <c r="BK32" s="54"/>
      <c r="BL32" s="138" t="s">
        <v>506</v>
      </c>
      <c r="BM32" s="54"/>
      <c r="BN32" s="54"/>
      <c r="BO32" s="54"/>
      <c r="BP32" s="54"/>
      <c r="BQ32" s="54"/>
      <c r="BR32" s="54"/>
      <c r="BS32" s="54"/>
      <c r="BT32" s="49" t="s">
        <v>720</v>
      </c>
      <c r="BU32" s="49"/>
      <c r="BV32" s="49"/>
      <c r="BW32" s="49"/>
      <c r="BX32" s="49"/>
      <c r="BY32" s="49" t="s">
        <v>183</v>
      </c>
      <c r="BZ32" s="49"/>
      <c r="CA32" s="49"/>
      <c r="CB32" s="54"/>
      <c r="CC32" s="47" t="s">
        <v>231</v>
      </c>
      <c r="CD32" s="47"/>
      <c r="CE32" s="47" t="s">
        <v>214</v>
      </c>
      <c r="CF32" s="73"/>
      <c r="CG32" s="73"/>
    </row>
    <row r="33" spans="1:85">
      <c r="A33" s="921" t="s">
        <v>338</v>
      </c>
      <c r="B33" s="162" t="s">
        <v>728</v>
      </c>
      <c r="C33" s="957">
        <v>2015</v>
      </c>
      <c r="D33" s="958" t="s">
        <v>182</v>
      </c>
      <c r="E33" s="959" t="s">
        <v>1140</v>
      </c>
      <c r="F33" s="960">
        <v>0.5</v>
      </c>
      <c r="G33" s="960">
        <v>1</v>
      </c>
      <c r="H33" s="961" t="s">
        <v>1624</v>
      </c>
      <c r="I33" s="199"/>
      <c r="AZ33" s="54" t="s">
        <v>18</v>
      </c>
      <c r="BA33" s="54"/>
      <c r="BB33" s="54"/>
      <c r="BC33" s="54" t="s">
        <v>444</v>
      </c>
      <c r="BD33" s="54"/>
      <c r="BE33" s="54"/>
      <c r="BF33" s="54"/>
      <c r="BG33" s="54"/>
      <c r="BH33" s="54"/>
      <c r="BI33" s="54"/>
      <c r="BJ33" s="54"/>
      <c r="BK33" s="54"/>
      <c r="BL33" s="138" t="s">
        <v>507</v>
      </c>
      <c r="BM33" s="54"/>
      <c r="BN33" s="54"/>
      <c r="BO33" s="54"/>
      <c r="BP33" s="54"/>
      <c r="BQ33" s="54"/>
      <c r="BR33" s="54"/>
      <c r="BS33" s="54"/>
      <c r="BT33" s="49" t="s">
        <v>704</v>
      </c>
      <c r="BU33" s="49"/>
      <c r="BV33" s="49"/>
      <c r="BW33" s="49"/>
      <c r="BX33" s="49"/>
      <c r="BY33" s="49" t="s">
        <v>745</v>
      </c>
      <c r="BZ33" s="49"/>
      <c r="CA33" s="49"/>
      <c r="CB33" s="54"/>
      <c r="CC33" s="47" t="s">
        <v>232</v>
      </c>
      <c r="CD33" s="47"/>
      <c r="CE33" s="47" t="s">
        <v>233</v>
      </c>
      <c r="CF33" s="73"/>
      <c r="CG33" s="73"/>
    </row>
    <row r="34" spans="1:85">
      <c r="A34" s="921" t="s">
        <v>338</v>
      </c>
      <c r="B34" s="162" t="s">
        <v>729</v>
      </c>
      <c r="C34" s="957">
        <v>2015</v>
      </c>
      <c r="D34" s="958" t="s">
        <v>182</v>
      </c>
      <c r="E34" s="959" t="s">
        <v>1140</v>
      </c>
      <c r="F34" s="960">
        <v>0.5</v>
      </c>
      <c r="G34" s="960">
        <v>1</v>
      </c>
      <c r="H34" s="961" t="s">
        <v>1624</v>
      </c>
      <c r="I34" s="199"/>
      <c r="AZ34" s="54" t="s">
        <v>20</v>
      </c>
      <c r="BA34" s="54"/>
      <c r="BB34" s="54"/>
      <c r="BC34" s="54" t="s">
        <v>454</v>
      </c>
      <c r="BD34" s="54"/>
      <c r="BE34" s="54"/>
      <c r="BF34" s="54"/>
      <c r="BG34" s="54"/>
      <c r="BH34" s="54"/>
      <c r="BI34" s="54"/>
      <c r="BJ34" s="54"/>
      <c r="BK34" s="54"/>
      <c r="BL34" s="138" t="s">
        <v>508</v>
      </c>
      <c r="BM34" s="54"/>
      <c r="BN34" s="54"/>
      <c r="BO34" s="54"/>
      <c r="BP34" s="54"/>
      <c r="BQ34" s="54"/>
      <c r="BR34" s="54"/>
      <c r="BS34" s="54"/>
      <c r="BT34" s="49" t="s">
        <v>721</v>
      </c>
      <c r="BU34" s="49"/>
      <c r="BV34" s="49"/>
      <c r="BW34" s="49"/>
      <c r="BX34" s="49"/>
      <c r="BY34" s="49" t="s">
        <v>194</v>
      </c>
      <c r="BZ34" s="49"/>
      <c r="CA34" s="49"/>
      <c r="CB34" s="54"/>
      <c r="CC34" s="47" t="s">
        <v>234</v>
      </c>
      <c r="CD34" s="47"/>
      <c r="CE34" s="47" t="s">
        <v>215</v>
      </c>
      <c r="CF34" s="73"/>
      <c r="CG34" s="73"/>
    </row>
    <row r="35" spans="1:85">
      <c r="A35" s="921" t="s">
        <v>338</v>
      </c>
      <c r="B35" s="162" t="s">
        <v>194</v>
      </c>
      <c r="C35" s="957">
        <v>2015</v>
      </c>
      <c r="D35" s="958" t="s">
        <v>182</v>
      </c>
      <c r="E35" s="959" t="s">
        <v>1140</v>
      </c>
      <c r="F35" s="960">
        <v>0.5</v>
      </c>
      <c r="G35" s="960">
        <v>1</v>
      </c>
      <c r="H35" s="961" t="s">
        <v>1624</v>
      </c>
      <c r="I35" s="199"/>
      <c r="AZ35" s="54" t="s">
        <v>22</v>
      </c>
      <c r="BA35" s="54"/>
      <c r="BB35" s="54"/>
      <c r="BC35" s="54" t="s">
        <v>455</v>
      </c>
      <c r="BD35" s="54"/>
      <c r="BE35" s="54"/>
      <c r="BF35" s="54"/>
      <c r="BG35" s="134" t="s">
        <v>650</v>
      </c>
      <c r="BH35" s="54"/>
      <c r="BI35" s="54"/>
      <c r="BJ35" s="54"/>
      <c r="BK35" s="54"/>
      <c r="BL35" s="138" t="s">
        <v>509</v>
      </c>
      <c r="BM35" s="54"/>
      <c r="BN35" s="54"/>
      <c r="BO35" s="54"/>
      <c r="BP35" s="54"/>
      <c r="BQ35" s="54"/>
      <c r="BR35" s="54"/>
      <c r="BS35" s="54"/>
      <c r="BT35" s="49" t="s">
        <v>705</v>
      </c>
      <c r="BU35" s="49"/>
      <c r="BV35" s="49"/>
      <c r="BW35" s="49"/>
      <c r="BX35" s="49"/>
      <c r="BY35" s="49" t="s">
        <v>730</v>
      </c>
      <c r="BZ35" s="49"/>
      <c r="CA35" s="49"/>
      <c r="CB35" s="54"/>
      <c r="CC35" s="47" t="s">
        <v>235</v>
      </c>
      <c r="CD35" s="47"/>
      <c r="CE35" s="47"/>
      <c r="CF35" s="73"/>
      <c r="CG35" s="73"/>
    </row>
    <row r="36" spans="1:85">
      <c r="A36" s="921" t="s">
        <v>338</v>
      </c>
      <c r="B36" s="162" t="s">
        <v>730</v>
      </c>
      <c r="C36" s="957">
        <v>2015</v>
      </c>
      <c r="D36" s="958" t="s">
        <v>182</v>
      </c>
      <c r="E36" s="959" t="s">
        <v>1140</v>
      </c>
      <c r="F36" s="960">
        <v>0.5</v>
      </c>
      <c r="G36" s="960">
        <v>1</v>
      </c>
      <c r="H36" s="961" t="s">
        <v>1624</v>
      </c>
      <c r="I36" s="199"/>
      <c r="AZ36" s="54" t="s">
        <v>24</v>
      </c>
      <c r="BA36" s="54"/>
      <c r="BB36" s="54"/>
      <c r="BC36" s="49" t="s">
        <v>457</v>
      </c>
      <c r="BD36" s="54"/>
      <c r="BE36" s="54"/>
      <c r="BF36" s="54"/>
      <c r="BG36" s="54" t="s">
        <v>757</v>
      </c>
      <c r="BH36" s="54"/>
      <c r="BI36" s="54"/>
      <c r="BJ36" s="54"/>
      <c r="BK36" s="54"/>
      <c r="BL36" s="138" t="s">
        <v>510</v>
      </c>
      <c r="BM36" s="54"/>
      <c r="BN36" s="54"/>
      <c r="BO36" s="54"/>
      <c r="BP36" s="54"/>
      <c r="BQ36" s="54"/>
      <c r="BR36" s="54"/>
      <c r="BS36" s="54"/>
      <c r="BT36" s="49" t="s">
        <v>722</v>
      </c>
      <c r="BU36" s="49"/>
      <c r="BV36" s="49"/>
      <c r="BW36" s="49"/>
      <c r="BX36" s="49"/>
      <c r="BY36" s="49" t="s">
        <v>740</v>
      </c>
      <c r="BZ36" s="49"/>
      <c r="CA36" s="49"/>
      <c r="CB36" s="54"/>
      <c r="CC36" s="47" t="s">
        <v>236</v>
      </c>
      <c r="CD36" s="47"/>
      <c r="CE36" s="47"/>
      <c r="CF36" s="73"/>
      <c r="CG36" s="73"/>
    </row>
    <row r="37" spans="1:85">
      <c r="A37" s="921" t="s">
        <v>338</v>
      </c>
      <c r="B37" s="162" t="s">
        <v>740</v>
      </c>
      <c r="C37" s="957">
        <v>2015</v>
      </c>
      <c r="D37" s="958" t="s">
        <v>182</v>
      </c>
      <c r="E37" s="959" t="s">
        <v>1140</v>
      </c>
      <c r="F37" s="960">
        <v>0.5</v>
      </c>
      <c r="G37" s="960">
        <v>1</v>
      </c>
      <c r="H37" s="961" t="s">
        <v>1624</v>
      </c>
      <c r="I37" s="199"/>
      <c r="AZ37" s="54" t="s">
        <v>421</v>
      </c>
      <c r="BA37" s="54"/>
      <c r="BB37" s="54"/>
      <c r="BC37" s="49" t="s">
        <v>456</v>
      </c>
      <c r="BD37" s="54"/>
      <c r="BE37" s="54"/>
      <c r="BF37" s="54"/>
      <c r="BG37" s="54" t="s">
        <v>651</v>
      </c>
      <c r="BH37" s="54"/>
      <c r="BI37" s="54"/>
      <c r="BJ37" s="54"/>
      <c r="BK37" s="54"/>
      <c r="BL37" s="138" t="s">
        <v>511</v>
      </c>
      <c r="BM37" s="54"/>
      <c r="BN37" s="54"/>
      <c r="BO37" s="54"/>
      <c r="BP37" s="54"/>
      <c r="BQ37" s="54"/>
      <c r="BR37" s="54"/>
      <c r="BS37" s="54"/>
      <c r="BT37" s="49" t="s">
        <v>706</v>
      </c>
      <c r="BU37" s="49"/>
      <c r="BV37" s="49"/>
      <c r="BW37" s="49"/>
      <c r="BX37" s="49"/>
      <c r="BY37" s="49" t="s">
        <v>731</v>
      </c>
      <c r="BZ37" s="49"/>
      <c r="CA37" s="49"/>
      <c r="CB37" s="54"/>
      <c r="CC37" s="47" t="s">
        <v>237</v>
      </c>
      <c r="CD37" s="47"/>
      <c r="CE37" s="47"/>
      <c r="CF37" s="73"/>
      <c r="CG37" s="73"/>
    </row>
    <row r="38" spans="1:85">
      <c r="A38" s="921" t="s">
        <v>338</v>
      </c>
      <c r="B38" s="162" t="s">
        <v>1635</v>
      </c>
      <c r="C38" s="957">
        <v>2015</v>
      </c>
      <c r="D38" s="958" t="s">
        <v>182</v>
      </c>
      <c r="E38" s="959" t="s">
        <v>1140</v>
      </c>
      <c r="F38" s="960">
        <v>0.5</v>
      </c>
      <c r="G38" s="960">
        <v>1</v>
      </c>
      <c r="H38" s="961" t="s">
        <v>1624</v>
      </c>
      <c r="I38" s="199"/>
      <c r="AZ38" s="54"/>
      <c r="BA38" s="54"/>
      <c r="BB38" s="54"/>
      <c r="BC38" s="49" t="s">
        <v>458</v>
      </c>
      <c r="BD38" s="54"/>
      <c r="BE38" s="54"/>
      <c r="BF38" s="54"/>
      <c r="BG38" s="54" t="s">
        <v>652</v>
      </c>
      <c r="BH38" s="54"/>
      <c r="BI38" s="54"/>
      <c r="BJ38" s="54"/>
      <c r="BK38" s="54"/>
      <c r="BL38" s="138" t="s">
        <v>512</v>
      </c>
      <c r="BM38" s="54"/>
      <c r="BN38" s="54"/>
      <c r="BO38" s="54"/>
      <c r="BP38" s="54"/>
      <c r="BQ38" s="54"/>
      <c r="BR38" s="54"/>
      <c r="BS38" s="54"/>
      <c r="BT38" s="49" t="s">
        <v>723</v>
      </c>
      <c r="BU38" s="49"/>
      <c r="BV38" s="49"/>
      <c r="BW38" s="49"/>
      <c r="BX38" s="49"/>
      <c r="BY38" s="49" t="s">
        <v>732</v>
      </c>
      <c r="BZ38" s="49"/>
      <c r="CA38" s="49"/>
      <c r="CB38" s="54"/>
      <c r="CC38" s="47" t="s">
        <v>238</v>
      </c>
      <c r="CD38" s="47"/>
      <c r="CE38" s="47"/>
      <c r="CF38" s="73"/>
      <c r="CG38" s="73"/>
    </row>
    <row r="39" spans="1:85">
      <c r="A39" s="921" t="s">
        <v>338</v>
      </c>
      <c r="B39" s="162" t="s">
        <v>732</v>
      </c>
      <c r="C39" s="957">
        <v>2015</v>
      </c>
      <c r="D39" s="958" t="s">
        <v>182</v>
      </c>
      <c r="E39" s="959" t="s">
        <v>1140</v>
      </c>
      <c r="F39" s="960">
        <v>0.5</v>
      </c>
      <c r="G39" s="960">
        <v>1</v>
      </c>
      <c r="H39" s="961" t="s">
        <v>1624</v>
      </c>
      <c r="I39" s="199"/>
      <c r="AZ39" s="54"/>
      <c r="BA39" s="54"/>
      <c r="BB39" s="54"/>
      <c r="BC39" s="49" t="s">
        <v>459</v>
      </c>
      <c r="BD39" s="54"/>
      <c r="BE39" s="54"/>
      <c r="BF39" s="54"/>
      <c r="BG39" s="54" t="s">
        <v>653</v>
      </c>
      <c r="BH39" s="54"/>
      <c r="BI39" s="54"/>
      <c r="BJ39" s="54"/>
      <c r="BK39" s="54"/>
      <c r="BL39" s="138" t="s">
        <v>513</v>
      </c>
      <c r="BM39" s="54"/>
      <c r="BN39" s="54"/>
      <c r="BO39" s="54"/>
      <c r="BP39" s="54"/>
      <c r="BQ39" s="54"/>
      <c r="BR39" s="54"/>
      <c r="BS39" s="54"/>
      <c r="BT39" s="49" t="s">
        <v>724</v>
      </c>
      <c r="BU39" s="49"/>
      <c r="BV39" s="49"/>
      <c r="BW39" s="49"/>
      <c r="BX39" s="49"/>
      <c r="BY39" s="49" t="s">
        <v>743</v>
      </c>
      <c r="BZ39" s="49"/>
      <c r="CA39" s="49"/>
      <c r="CB39" s="54"/>
      <c r="CC39" s="47" t="s">
        <v>239</v>
      </c>
      <c r="CD39" s="47"/>
      <c r="CE39" s="47"/>
      <c r="CF39" s="73"/>
      <c r="CG39" s="73"/>
    </row>
    <row r="40" spans="1:85">
      <c r="A40" s="921" t="s">
        <v>338</v>
      </c>
      <c r="B40" s="162" t="s">
        <v>743</v>
      </c>
      <c r="C40" s="957">
        <v>2015</v>
      </c>
      <c r="D40" s="958" t="s">
        <v>182</v>
      </c>
      <c r="E40" s="959" t="s">
        <v>1140</v>
      </c>
      <c r="F40" s="960">
        <v>0.5</v>
      </c>
      <c r="G40" s="960">
        <v>1</v>
      </c>
      <c r="H40" s="961" t="s">
        <v>1624</v>
      </c>
      <c r="I40" s="199"/>
      <c r="AZ40" s="54" t="s">
        <v>433</v>
      </c>
      <c r="BA40" s="54"/>
      <c r="BB40" s="54"/>
      <c r="BC40" s="49" t="s">
        <v>460</v>
      </c>
      <c r="BD40" s="54"/>
      <c r="BE40" s="54"/>
      <c r="BF40" s="54"/>
      <c r="BG40" s="54" t="s">
        <v>654</v>
      </c>
      <c r="BH40" s="54"/>
      <c r="BI40" s="54"/>
      <c r="BJ40" s="54"/>
      <c r="BK40" s="54"/>
      <c r="BL40" s="138" t="s">
        <v>514</v>
      </c>
      <c r="BM40" s="54"/>
      <c r="BN40" s="54"/>
      <c r="BO40" s="54"/>
      <c r="BP40" s="54"/>
      <c r="BQ40" s="54"/>
      <c r="BR40" s="54"/>
      <c r="BS40" s="54"/>
      <c r="BT40" s="49" t="s">
        <v>725</v>
      </c>
      <c r="BU40" s="49"/>
      <c r="BV40" s="49"/>
      <c r="BW40" s="49"/>
      <c r="BX40" s="49"/>
      <c r="BY40" s="49" t="s">
        <v>733</v>
      </c>
      <c r="BZ40" s="49"/>
      <c r="CA40" s="49"/>
      <c r="CB40" s="54"/>
      <c r="CC40" s="54"/>
      <c r="CD40" s="54"/>
      <c r="CE40" s="54"/>
      <c r="CF40" s="54"/>
      <c r="CG40" s="54"/>
    </row>
    <row r="41" spans="1:85">
      <c r="A41" s="921" t="s">
        <v>338</v>
      </c>
      <c r="B41" s="162" t="s">
        <v>733</v>
      </c>
      <c r="C41" s="957">
        <v>2015</v>
      </c>
      <c r="D41" s="958" t="s">
        <v>182</v>
      </c>
      <c r="E41" s="959" t="s">
        <v>1140</v>
      </c>
      <c r="F41" s="960">
        <v>0.5</v>
      </c>
      <c r="G41" s="960">
        <v>1</v>
      </c>
      <c r="H41" s="961" t="s">
        <v>1624</v>
      </c>
      <c r="I41" s="199"/>
      <c r="AZ41" s="54" t="s">
        <v>40</v>
      </c>
      <c r="BA41" s="54"/>
      <c r="BB41" s="54"/>
      <c r="BC41" s="49" t="s">
        <v>461</v>
      </c>
      <c r="BD41" s="54"/>
      <c r="BE41" s="54"/>
      <c r="BF41" s="54"/>
      <c r="BG41" s="54" t="s">
        <v>655</v>
      </c>
      <c r="BH41" s="54"/>
      <c r="BI41" s="54"/>
      <c r="BJ41" s="54"/>
      <c r="BK41" s="54"/>
      <c r="BL41" s="138" t="s">
        <v>515</v>
      </c>
      <c r="BM41" s="54"/>
      <c r="BN41" s="54"/>
      <c r="BO41" s="54"/>
      <c r="BP41" s="54"/>
      <c r="BQ41" s="54"/>
      <c r="BR41" s="54"/>
      <c r="BS41" s="54"/>
      <c r="BT41" s="49" t="s">
        <v>707</v>
      </c>
      <c r="BU41" s="49"/>
      <c r="BV41" s="49"/>
      <c r="BW41" s="49"/>
      <c r="BX41" s="49"/>
      <c r="BY41" s="49" t="s">
        <v>735</v>
      </c>
      <c r="BZ41" s="49"/>
      <c r="CA41" s="49"/>
      <c r="CB41" s="54"/>
      <c r="CC41" s="54"/>
      <c r="CD41" s="54"/>
      <c r="CE41" s="54"/>
      <c r="CF41" s="54"/>
      <c r="CG41" s="54"/>
    </row>
    <row r="42" spans="1:85">
      <c r="A42" s="921" t="s">
        <v>338</v>
      </c>
      <c r="B42" s="162" t="s">
        <v>734</v>
      </c>
      <c r="C42" s="957">
        <v>2015</v>
      </c>
      <c r="D42" s="958" t="s">
        <v>182</v>
      </c>
      <c r="E42" s="959" t="s">
        <v>1140</v>
      </c>
      <c r="F42" s="960">
        <v>0.5</v>
      </c>
      <c r="G42" s="960">
        <v>1</v>
      </c>
      <c r="H42" s="961" t="s">
        <v>1624</v>
      </c>
      <c r="I42" s="199"/>
      <c r="AZ42" s="54" t="s">
        <v>24</v>
      </c>
      <c r="BA42" s="54"/>
      <c r="BB42" s="54"/>
      <c r="BC42" s="49" t="s">
        <v>462</v>
      </c>
      <c r="BD42" s="54"/>
      <c r="BE42" s="54"/>
      <c r="BF42" s="54"/>
      <c r="BG42" s="54" t="s">
        <v>656</v>
      </c>
      <c r="BH42" s="54"/>
      <c r="BI42" s="54"/>
      <c r="BJ42" s="54"/>
      <c r="BK42" s="54"/>
      <c r="BL42" s="138" t="s">
        <v>516</v>
      </c>
      <c r="BM42" s="54"/>
      <c r="BN42" s="54"/>
      <c r="BO42" s="54"/>
      <c r="BP42" s="54"/>
      <c r="BQ42" s="54"/>
      <c r="BR42" s="54"/>
      <c r="BS42" s="54"/>
      <c r="BT42" s="49" t="s">
        <v>708</v>
      </c>
      <c r="BU42" s="49"/>
      <c r="BV42" s="49"/>
      <c r="BW42" s="49"/>
      <c r="BX42" s="49"/>
      <c r="BY42" s="49" t="s">
        <v>461</v>
      </c>
      <c r="BZ42" s="49"/>
      <c r="CA42" s="49"/>
      <c r="CB42" s="54"/>
      <c r="CC42" s="54"/>
      <c r="CD42" s="54"/>
      <c r="CE42" s="54"/>
      <c r="CF42" s="54"/>
      <c r="CG42" s="54"/>
    </row>
    <row r="43" spans="1:85">
      <c r="A43" s="921" t="s">
        <v>338</v>
      </c>
      <c r="B43" s="162" t="s">
        <v>1636</v>
      </c>
      <c r="C43" s="957">
        <v>2015</v>
      </c>
      <c r="D43" s="958" t="s">
        <v>182</v>
      </c>
      <c r="E43" s="959" t="s">
        <v>1140</v>
      </c>
      <c r="F43" s="960">
        <v>0.5</v>
      </c>
      <c r="G43" s="960">
        <v>1</v>
      </c>
      <c r="H43" s="961" t="s">
        <v>1624</v>
      </c>
      <c r="I43" s="199"/>
      <c r="AZ43" s="54" t="s">
        <v>421</v>
      </c>
      <c r="BA43" s="54"/>
      <c r="BB43" s="54"/>
      <c r="BC43" s="49" t="s">
        <v>463</v>
      </c>
      <c r="BD43" s="54"/>
      <c r="BE43" s="54"/>
      <c r="BF43" s="54"/>
      <c r="BG43" s="54" t="s">
        <v>657</v>
      </c>
      <c r="BH43" s="54"/>
      <c r="BI43" s="54"/>
      <c r="BJ43" s="54"/>
      <c r="BK43" s="54"/>
      <c r="BL43" s="138" t="s">
        <v>517</v>
      </c>
      <c r="BM43" s="54"/>
      <c r="BN43" s="54"/>
      <c r="BO43" s="54"/>
      <c r="BP43" s="54"/>
      <c r="BQ43" s="54"/>
      <c r="BR43" s="54"/>
      <c r="BS43" s="54"/>
      <c r="BT43" s="49" t="s">
        <v>710</v>
      </c>
      <c r="BU43" s="49"/>
      <c r="BV43" s="49"/>
      <c r="BW43" s="49"/>
      <c r="BX43" s="49"/>
      <c r="BY43" s="49" t="s">
        <v>736</v>
      </c>
      <c r="BZ43" s="49"/>
      <c r="CA43" s="49"/>
      <c r="CB43" s="54"/>
      <c r="CC43" s="54"/>
      <c r="CD43" s="54"/>
      <c r="CE43" s="54"/>
      <c r="CF43" s="54"/>
      <c r="CG43" s="54"/>
    </row>
    <row r="44" spans="1:85">
      <c r="A44" s="921" t="s">
        <v>338</v>
      </c>
      <c r="B44" s="162" t="s">
        <v>741</v>
      </c>
      <c r="C44" s="957">
        <v>2015</v>
      </c>
      <c r="D44" s="958" t="s">
        <v>1631</v>
      </c>
      <c r="E44" s="959" t="s">
        <v>1632</v>
      </c>
      <c r="F44" s="960">
        <v>1</v>
      </c>
      <c r="G44" s="960">
        <v>1</v>
      </c>
      <c r="H44" s="961" t="s">
        <v>1624</v>
      </c>
      <c r="I44" s="199"/>
      <c r="AZ44" s="54"/>
      <c r="BA44" s="54"/>
      <c r="BB44" s="54"/>
      <c r="BC44" s="54" t="s">
        <v>449</v>
      </c>
      <c r="BD44" s="54"/>
      <c r="BE44" s="54"/>
      <c r="BF44" s="54"/>
      <c r="BG44" s="54" t="s">
        <v>658</v>
      </c>
      <c r="BH44" s="54"/>
      <c r="BI44" s="54"/>
      <c r="BJ44" s="54"/>
      <c r="BK44" s="54"/>
      <c r="BL44" s="138" t="s">
        <v>518</v>
      </c>
      <c r="BM44" s="54"/>
      <c r="BN44" s="54"/>
      <c r="BO44" s="54"/>
      <c r="BP44" s="54"/>
      <c r="BQ44" s="54"/>
      <c r="BR44" s="54"/>
      <c r="BS44" s="54"/>
      <c r="BT44" s="49" t="s">
        <v>711</v>
      </c>
      <c r="BU44" s="49"/>
      <c r="BV44" s="49"/>
      <c r="BW44" s="49"/>
      <c r="BX44" s="49"/>
      <c r="BY44" s="54"/>
      <c r="BZ44" s="49"/>
      <c r="CA44" s="49"/>
      <c r="CB44" s="54"/>
      <c r="CC44" s="54"/>
      <c r="CD44" s="54"/>
      <c r="CE44" s="54"/>
      <c r="CF44" s="54"/>
      <c r="CG44" s="54"/>
    </row>
    <row r="45" spans="1:85">
      <c r="A45" s="921" t="s">
        <v>338</v>
      </c>
      <c r="B45" s="162" t="s">
        <v>735</v>
      </c>
      <c r="C45" s="957">
        <v>2015</v>
      </c>
      <c r="D45" s="958" t="s">
        <v>1631</v>
      </c>
      <c r="E45" s="959" t="s">
        <v>1632</v>
      </c>
      <c r="F45" s="960">
        <v>1</v>
      </c>
      <c r="G45" s="960">
        <v>1</v>
      </c>
      <c r="H45" s="961" t="s">
        <v>1624</v>
      </c>
      <c r="I45" s="199"/>
      <c r="AZ45" s="54"/>
      <c r="BA45" s="54"/>
      <c r="BB45" s="54"/>
      <c r="BC45" s="54"/>
      <c r="BD45" s="54"/>
      <c r="BE45" s="54"/>
      <c r="BF45" s="54"/>
      <c r="BG45" s="54" t="s">
        <v>114</v>
      </c>
      <c r="BH45" s="54"/>
      <c r="BI45" s="54"/>
      <c r="BJ45" s="54"/>
      <c r="BK45" s="54"/>
      <c r="BL45" s="138" t="s">
        <v>519</v>
      </c>
      <c r="BM45" s="54"/>
      <c r="BN45" s="54"/>
      <c r="BO45" s="54"/>
      <c r="BP45" s="54"/>
      <c r="BQ45" s="54"/>
      <c r="BR45" s="54"/>
      <c r="BS45" s="54"/>
      <c r="BT45" s="54"/>
      <c r="BU45" s="49"/>
      <c r="BV45" s="49"/>
      <c r="BW45" s="49"/>
      <c r="BX45" s="49"/>
      <c r="BY45" s="54"/>
      <c r="BZ45" s="49"/>
      <c r="CA45" s="49"/>
      <c r="CB45" s="54"/>
      <c r="CC45" s="54"/>
      <c r="CD45" s="54"/>
      <c r="CE45" s="54"/>
      <c r="CF45" s="54"/>
      <c r="CG45" s="54"/>
    </row>
    <row r="46" spans="1:85">
      <c r="A46" s="921" t="s">
        <v>338</v>
      </c>
      <c r="B46" s="162" t="s">
        <v>1637</v>
      </c>
      <c r="C46" s="957">
        <v>2015</v>
      </c>
      <c r="D46" s="958" t="s">
        <v>1631</v>
      </c>
      <c r="E46" s="959" t="s">
        <v>1632</v>
      </c>
      <c r="F46" s="960">
        <v>1</v>
      </c>
      <c r="G46" s="960">
        <v>1</v>
      </c>
      <c r="H46" s="961" t="s">
        <v>1624</v>
      </c>
      <c r="I46" s="199"/>
      <c r="AZ46" s="134" t="s">
        <v>305</v>
      </c>
      <c r="BA46" s="54"/>
      <c r="BB46" s="54"/>
      <c r="BC46" s="54"/>
      <c r="BD46" s="54"/>
      <c r="BE46" s="54"/>
      <c r="BF46" s="54"/>
      <c r="BG46" s="54" t="s">
        <v>115</v>
      </c>
      <c r="BH46" s="54"/>
      <c r="BI46" s="54"/>
      <c r="BJ46" s="54"/>
      <c r="BK46" s="54"/>
      <c r="BL46" s="138" t="s">
        <v>520</v>
      </c>
      <c r="BM46" s="54"/>
      <c r="BN46" s="54"/>
      <c r="BO46" s="54"/>
      <c r="BP46" s="54"/>
      <c r="BQ46" s="54"/>
      <c r="BR46" s="54"/>
      <c r="BS46" s="54"/>
      <c r="BT46" s="54"/>
      <c r="BU46" s="49"/>
      <c r="BV46" s="49"/>
      <c r="BW46" s="49"/>
      <c r="BX46" s="49"/>
      <c r="BY46" s="49"/>
      <c r="BZ46" s="49"/>
      <c r="CA46" s="49"/>
      <c r="CB46" s="54"/>
      <c r="CC46" s="54"/>
      <c r="CD46" s="54"/>
      <c r="CE46" s="54"/>
      <c r="CF46" s="54"/>
      <c r="CG46" s="54"/>
    </row>
    <row r="47" spans="1:85">
      <c r="A47" s="921" t="s">
        <v>338</v>
      </c>
      <c r="B47" s="162" t="s">
        <v>1638</v>
      </c>
      <c r="C47" s="957">
        <v>2015</v>
      </c>
      <c r="D47" s="958" t="s">
        <v>1631</v>
      </c>
      <c r="E47" s="959" t="s">
        <v>1632</v>
      </c>
      <c r="F47" s="960">
        <v>1</v>
      </c>
      <c r="G47" s="960">
        <v>1</v>
      </c>
      <c r="H47" s="961" t="s">
        <v>1624</v>
      </c>
      <c r="I47" s="199"/>
      <c r="AZ47" s="54" t="s">
        <v>7</v>
      </c>
      <c r="BA47" s="54"/>
      <c r="BB47" s="54"/>
      <c r="BC47" s="134" t="s">
        <v>290</v>
      </c>
      <c r="BD47" s="54"/>
      <c r="BE47" s="54"/>
      <c r="BF47" s="54"/>
      <c r="BG47" s="54" t="s">
        <v>116</v>
      </c>
      <c r="BH47" s="54"/>
      <c r="BI47" s="54"/>
      <c r="BJ47" s="54"/>
      <c r="BK47" s="54"/>
      <c r="BL47" s="138" t="s">
        <v>521</v>
      </c>
      <c r="BM47" s="54"/>
      <c r="BN47" s="54"/>
      <c r="BO47" s="54"/>
      <c r="BP47" s="54"/>
      <c r="BQ47" s="54"/>
      <c r="BR47" s="54"/>
      <c r="BS47" s="54"/>
      <c r="BT47" s="49"/>
      <c r="BU47" s="49"/>
      <c r="BV47" s="49"/>
      <c r="BW47" s="49"/>
      <c r="BX47" s="49"/>
      <c r="BY47" s="49"/>
      <c r="BZ47" s="49"/>
      <c r="CA47" s="49"/>
      <c r="CB47" s="54"/>
      <c r="CC47" s="54"/>
      <c r="CD47" s="54"/>
      <c r="CE47" s="54"/>
      <c r="CF47" s="54"/>
      <c r="CG47" s="54"/>
    </row>
    <row r="48" spans="1:85">
      <c r="A48" s="921" t="s">
        <v>338</v>
      </c>
      <c r="B48" s="162" t="s">
        <v>181</v>
      </c>
      <c r="C48" s="957">
        <v>2015</v>
      </c>
      <c r="D48" s="958" t="s">
        <v>1631</v>
      </c>
      <c r="E48" s="959" t="s">
        <v>1632</v>
      </c>
      <c r="F48" s="960">
        <v>1</v>
      </c>
      <c r="G48" s="960">
        <v>1</v>
      </c>
      <c r="H48" s="961" t="s">
        <v>1626</v>
      </c>
      <c r="I48" s="199"/>
      <c r="AZ48" s="54" t="s">
        <v>99</v>
      </c>
      <c r="BA48" s="54"/>
      <c r="BB48" s="54"/>
      <c r="BC48" s="54" t="s">
        <v>464</v>
      </c>
      <c r="BD48" s="54"/>
      <c r="BE48" s="54"/>
      <c r="BF48" s="54"/>
      <c r="BG48" s="54"/>
      <c r="BH48" s="54"/>
      <c r="BI48" s="54"/>
      <c r="BJ48" s="54"/>
      <c r="BK48" s="54"/>
      <c r="BL48" s="138" t="s">
        <v>522</v>
      </c>
      <c r="BM48" s="54"/>
      <c r="BN48" s="54"/>
      <c r="BO48" s="54"/>
      <c r="BP48" s="54"/>
      <c r="BQ48" s="54"/>
      <c r="BR48" s="54"/>
      <c r="BS48" s="54"/>
      <c r="BT48" s="54"/>
      <c r="BU48" s="49"/>
      <c r="BV48" s="49"/>
      <c r="BW48" s="49"/>
      <c r="BX48" s="49"/>
      <c r="BY48" s="49"/>
      <c r="BZ48" s="49"/>
      <c r="CA48" s="49"/>
      <c r="CB48" s="54"/>
      <c r="CC48" s="54"/>
      <c r="CD48" s="54"/>
      <c r="CE48" s="54"/>
      <c r="CF48" s="54"/>
      <c r="CG48" s="54"/>
    </row>
    <row r="49" spans="1:85">
      <c r="A49" s="921" t="s">
        <v>338</v>
      </c>
      <c r="B49" s="162" t="s">
        <v>738</v>
      </c>
      <c r="C49" s="957">
        <v>2015</v>
      </c>
      <c r="D49" s="958" t="s">
        <v>182</v>
      </c>
      <c r="E49" s="959" t="s">
        <v>1140</v>
      </c>
      <c r="F49" s="960">
        <v>0.83</v>
      </c>
      <c r="G49" s="960">
        <v>1</v>
      </c>
      <c r="H49" s="961" t="s">
        <v>1626</v>
      </c>
      <c r="I49" s="199"/>
      <c r="AZ49" s="54" t="s">
        <v>211</v>
      </c>
      <c r="BA49" s="54"/>
      <c r="BB49" s="54"/>
      <c r="BC49" s="54" t="s">
        <v>465</v>
      </c>
      <c r="BD49" s="54"/>
      <c r="BE49" s="54"/>
      <c r="BF49" s="54"/>
      <c r="BG49" s="54"/>
      <c r="BH49" s="54"/>
      <c r="BI49" s="54"/>
      <c r="BJ49" s="54"/>
      <c r="BK49" s="54"/>
      <c r="BL49" s="138" t="s">
        <v>523</v>
      </c>
      <c r="BM49" s="54"/>
      <c r="BN49" s="54"/>
      <c r="BO49" s="54"/>
      <c r="BP49" s="54"/>
      <c r="BQ49" s="54"/>
      <c r="BR49" s="54"/>
      <c r="BS49" s="54"/>
      <c r="BT49" s="54"/>
      <c r="BU49" s="49"/>
      <c r="BV49" s="49"/>
      <c r="BW49" s="49"/>
      <c r="BX49" s="49"/>
      <c r="BY49" s="49"/>
      <c r="BZ49" s="49"/>
      <c r="CA49" s="49"/>
      <c r="CB49" s="54"/>
      <c r="CC49" s="54"/>
      <c r="CD49" s="54"/>
      <c r="CE49" s="54"/>
      <c r="CF49" s="54"/>
      <c r="CG49" s="54"/>
    </row>
    <row r="50" spans="1:85">
      <c r="A50" s="921" t="s">
        <v>338</v>
      </c>
      <c r="B50" s="162" t="s">
        <v>56</v>
      </c>
      <c r="C50" s="957">
        <v>2015</v>
      </c>
      <c r="D50" s="958" t="s">
        <v>182</v>
      </c>
      <c r="E50" s="959" t="s">
        <v>1140</v>
      </c>
      <c r="F50" s="960">
        <v>0.83</v>
      </c>
      <c r="G50" s="960">
        <v>1</v>
      </c>
      <c r="H50" s="961" t="s">
        <v>1626</v>
      </c>
      <c r="I50" s="199"/>
      <c r="AZ50" s="54" t="s">
        <v>423</v>
      </c>
      <c r="BA50" s="54"/>
      <c r="BB50" s="54"/>
      <c r="BC50" s="54" t="s">
        <v>466</v>
      </c>
      <c r="BD50" s="54"/>
      <c r="BE50" s="54"/>
      <c r="BF50" s="54"/>
      <c r="BG50" s="54"/>
      <c r="BH50" s="54"/>
      <c r="BI50" s="54"/>
      <c r="BJ50" s="54"/>
      <c r="BK50" s="54"/>
      <c r="BL50" s="138" t="s">
        <v>524</v>
      </c>
      <c r="BM50" s="54"/>
      <c r="BN50" s="54"/>
      <c r="BO50" s="54"/>
      <c r="BP50" s="54"/>
      <c r="BQ50" s="54"/>
      <c r="BR50" s="54"/>
      <c r="BS50" s="54"/>
      <c r="BT50" s="54"/>
      <c r="BU50" s="49"/>
      <c r="BV50" s="49"/>
      <c r="BW50" s="49"/>
      <c r="BX50" s="49"/>
      <c r="BY50" s="49"/>
      <c r="BZ50" s="49"/>
      <c r="CA50" s="49"/>
      <c r="CB50" s="54"/>
      <c r="CC50" s="54"/>
      <c r="CD50" s="54"/>
      <c r="CE50" s="54"/>
      <c r="CF50" s="54"/>
      <c r="CG50" s="54"/>
    </row>
    <row r="51" spans="1:85">
      <c r="A51" s="921" t="s">
        <v>338</v>
      </c>
      <c r="B51" s="162" t="s">
        <v>746</v>
      </c>
      <c r="C51" s="957">
        <v>2015</v>
      </c>
      <c r="D51" s="958" t="s">
        <v>182</v>
      </c>
      <c r="E51" s="959" t="s">
        <v>1140</v>
      </c>
      <c r="F51" s="960">
        <v>0.83</v>
      </c>
      <c r="G51" s="960">
        <v>1</v>
      </c>
      <c r="H51" s="961" t="s">
        <v>1626</v>
      </c>
      <c r="I51" s="199"/>
      <c r="AZ51" s="54" t="s">
        <v>424</v>
      </c>
      <c r="BA51" s="54"/>
      <c r="BB51" s="54"/>
      <c r="BC51" s="54"/>
      <c r="BD51" s="54"/>
      <c r="BE51" s="54"/>
      <c r="BF51" s="54"/>
      <c r="BG51" s="54"/>
      <c r="BH51" s="54"/>
      <c r="BI51" s="54"/>
      <c r="BJ51" s="54"/>
      <c r="BK51" s="54"/>
      <c r="BL51" s="138" t="s">
        <v>93</v>
      </c>
      <c r="BM51" s="54"/>
      <c r="BN51" s="54"/>
      <c r="BO51" s="54"/>
      <c r="BP51" s="54"/>
      <c r="BQ51" s="54"/>
      <c r="BR51" s="54"/>
      <c r="BS51" s="54"/>
      <c r="BT51" s="54"/>
      <c r="BU51" s="49"/>
      <c r="BV51" s="49"/>
      <c r="BW51" s="49"/>
      <c r="BX51" s="49"/>
      <c r="BY51" s="49"/>
      <c r="BZ51" s="49"/>
      <c r="CA51" s="49"/>
      <c r="CB51" s="54"/>
      <c r="CC51" s="54"/>
      <c r="CD51" s="54"/>
      <c r="CE51" s="54"/>
      <c r="CF51" s="54"/>
      <c r="CG51" s="54"/>
    </row>
    <row r="52" spans="1:85">
      <c r="A52" s="921" t="s">
        <v>338</v>
      </c>
      <c r="B52" s="162" t="s">
        <v>1633</v>
      </c>
      <c r="C52" s="957">
        <v>2015</v>
      </c>
      <c r="D52" s="958" t="s">
        <v>1634</v>
      </c>
      <c r="E52" s="959" t="s">
        <v>1632</v>
      </c>
      <c r="F52" s="960">
        <v>1</v>
      </c>
      <c r="G52" s="960">
        <v>1</v>
      </c>
      <c r="H52" s="961" t="s">
        <v>1626</v>
      </c>
      <c r="I52" s="199"/>
      <c r="AZ52" s="54" t="s">
        <v>276</v>
      </c>
      <c r="BA52" s="54"/>
      <c r="BB52" s="54"/>
      <c r="BC52" s="54"/>
      <c r="BD52" s="54"/>
      <c r="BE52" s="54"/>
      <c r="BF52" s="54"/>
      <c r="BG52" s="54"/>
      <c r="BH52" s="54"/>
      <c r="BI52" s="54"/>
      <c r="BJ52" s="54"/>
      <c r="BK52" s="54"/>
      <c r="BL52" s="138" t="s">
        <v>525</v>
      </c>
      <c r="BM52" s="54"/>
      <c r="BN52" s="54"/>
      <c r="BO52" s="54"/>
      <c r="BP52" s="54"/>
      <c r="BQ52" s="54"/>
      <c r="BR52" s="54"/>
      <c r="BS52" s="54"/>
      <c r="BT52" s="54"/>
      <c r="BU52" s="54"/>
      <c r="BV52" s="54"/>
      <c r="BW52" s="54"/>
      <c r="BX52" s="54"/>
      <c r="BY52" s="54"/>
      <c r="BZ52" s="54"/>
      <c r="CA52" s="54"/>
      <c r="CB52" s="54"/>
      <c r="CC52" s="54"/>
      <c r="CD52" s="54"/>
      <c r="CE52" s="54"/>
      <c r="CF52" s="54"/>
      <c r="CG52" s="54"/>
    </row>
    <row r="53" spans="1:85">
      <c r="A53" s="921" t="s">
        <v>338</v>
      </c>
      <c r="B53" s="162" t="s">
        <v>183</v>
      </c>
      <c r="C53" s="957">
        <v>2015</v>
      </c>
      <c r="D53" s="958" t="s">
        <v>182</v>
      </c>
      <c r="E53" s="959" t="s">
        <v>1140</v>
      </c>
      <c r="F53" s="960">
        <v>0.83</v>
      </c>
      <c r="G53" s="960">
        <v>1</v>
      </c>
      <c r="H53" s="961" t="s">
        <v>1626</v>
      </c>
      <c r="I53" s="199"/>
      <c r="AZ53" s="54" t="s">
        <v>425</v>
      </c>
      <c r="BA53" s="54"/>
      <c r="BB53" s="54"/>
      <c r="BC53" s="54"/>
      <c r="BD53" s="54"/>
      <c r="BE53" s="54"/>
      <c r="BF53" s="54"/>
      <c r="BG53" s="54"/>
      <c r="BH53" s="54"/>
      <c r="BI53" s="54"/>
      <c r="BJ53" s="54"/>
      <c r="BK53" s="54"/>
      <c r="BL53" s="138" t="s">
        <v>526</v>
      </c>
      <c r="BM53" s="54"/>
      <c r="BN53" s="54"/>
      <c r="BO53" s="54"/>
      <c r="BP53" s="54"/>
      <c r="BQ53" s="54"/>
      <c r="BR53" s="54"/>
      <c r="BS53" s="54"/>
      <c r="BT53" s="54"/>
      <c r="BU53" s="54"/>
      <c r="BV53" s="54"/>
      <c r="BW53" s="54"/>
      <c r="BX53" s="54"/>
      <c r="BY53" s="54"/>
      <c r="BZ53" s="54"/>
      <c r="CA53" s="54"/>
      <c r="CB53" s="54"/>
      <c r="CC53" s="54"/>
      <c r="CD53" s="54"/>
      <c r="CE53" s="54"/>
      <c r="CF53" s="54"/>
      <c r="CG53" s="54"/>
    </row>
    <row r="54" spans="1:85">
      <c r="A54" s="921" t="s">
        <v>338</v>
      </c>
      <c r="B54" s="162" t="s">
        <v>727</v>
      </c>
      <c r="C54" s="957">
        <v>2015</v>
      </c>
      <c r="D54" s="958" t="s">
        <v>182</v>
      </c>
      <c r="E54" s="959" t="s">
        <v>1140</v>
      </c>
      <c r="F54" s="960">
        <v>0.83</v>
      </c>
      <c r="G54" s="960">
        <v>1</v>
      </c>
      <c r="H54" s="961" t="s">
        <v>1626</v>
      </c>
      <c r="I54" s="199"/>
      <c r="AZ54" s="54" t="s">
        <v>426</v>
      </c>
      <c r="BA54" s="54"/>
      <c r="BB54" s="54"/>
      <c r="BC54" s="54"/>
      <c r="BD54" s="54"/>
      <c r="BE54" s="54"/>
      <c r="BF54" s="54"/>
      <c r="BG54" s="54"/>
      <c r="BH54" s="54"/>
      <c r="BI54" s="54"/>
      <c r="BJ54" s="54"/>
      <c r="BK54" s="54"/>
      <c r="BL54" s="138" t="s">
        <v>527</v>
      </c>
      <c r="BM54" s="54"/>
      <c r="BN54" s="54"/>
      <c r="BO54" s="54"/>
      <c r="BP54" s="54"/>
      <c r="BQ54" s="54"/>
      <c r="BR54" s="54"/>
      <c r="BS54" s="54"/>
      <c r="BT54" s="54"/>
      <c r="BU54" s="54"/>
      <c r="BV54" s="54"/>
      <c r="BW54" s="54"/>
      <c r="BX54" s="54"/>
      <c r="BY54" s="54"/>
      <c r="BZ54" s="54"/>
      <c r="CA54" s="54"/>
      <c r="CB54" s="54"/>
      <c r="CC54" s="54"/>
      <c r="CD54" s="54"/>
      <c r="CE54" s="54"/>
      <c r="CF54" s="54"/>
      <c r="CG54" s="54"/>
    </row>
    <row r="55" spans="1:85">
      <c r="A55" s="921" t="s">
        <v>338</v>
      </c>
      <c r="B55" s="162" t="s">
        <v>728</v>
      </c>
      <c r="C55" s="957">
        <v>2015</v>
      </c>
      <c r="D55" s="958" t="s">
        <v>182</v>
      </c>
      <c r="E55" s="959" t="s">
        <v>1140</v>
      </c>
      <c r="F55" s="960">
        <v>0.83</v>
      </c>
      <c r="G55" s="960">
        <v>1</v>
      </c>
      <c r="H55" s="961" t="s">
        <v>1626</v>
      </c>
      <c r="I55" s="199"/>
      <c r="AZ55" s="54" t="s">
        <v>427</v>
      </c>
      <c r="BA55" s="54"/>
      <c r="BB55" s="54"/>
      <c r="BC55" s="54"/>
      <c r="BD55" s="54"/>
      <c r="BE55" s="54"/>
      <c r="BF55" s="54"/>
      <c r="BG55" s="54"/>
      <c r="BH55" s="54"/>
      <c r="BI55" s="54"/>
      <c r="BJ55" s="54"/>
      <c r="BK55" s="54"/>
      <c r="BL55" s="138" t="s">
        <v>528</v>
      </c>
      <c r="BM55" s="54"/>
      <c r="BN55" s="54"/>
      <c r="BO55" s="54"/>
      <c r="BP55" s="54"/>
      <c r="BQ55" s="54"/>
      <c r="BR55" s="54"/>
      <c r="BS55" s="54"/>
      <c r="BT55" s="54"/>
      <c r="BU55" s="54"/>
      <c r="BV55" s="54"/>
      <c r="BW55" s="54"/>
      <c r="BX55" s="54"/>
      <c r="BY55" s="54"/>
      <c r="BZ55" s="54"/>
      <c r="CA55" s="54"/>
      <c r="CB55" s="54"/>
      <c r="CC55" s="54"/>
      <c r="CD55" s="54"/>
      <c r="CE55" s="54"/>
      <c r="CF55" s="54"/>
      <c r="CG55" s="54"/>
    </row>
    <row r="56" spans="1:85">
      <c r="A56" s="921" t="s">
        <v>338</v>
      </c>
      <c r="B56" s="162" t="s">
        <v>729</v>
      </c>
      <c r="C56" s="957">
        <v>2015</v>
      </c>
      <c r="D56" s="958" t="s">
        <v>182</v>
      </c>
      <c r="E56" s="959" t="s">
        <v>1140</v>
      </c>
      <c r="F56" s="960">
        <v>0.83</v>
      </c>
      <c r="G56" s="960">
        <v>1</v>
      </c>
      <c r="H56" s="961" t="s">
        <v>1626</v>
      </c>
      <c r="I56" s="199"/>
      <c r="AZ56" s="54" t="s">
        <v>428</v>
      </c>
      <c r="BA56" s="54"/>
      <c r="BB56" s="54"/>
      <c r="BC56" s="54"/>
      <c r="BD56" s="54"/>
      <c r="BE56" s="54"/>
      <c r="BF56" s="54"/>
      <c r="BG56" s="54"/>
      <c r="BH56" s="54"/>
      <c r="BI56" s="54"/>
      <c r="BJ56" s="54"/>
      <c r="BK56" s="54"/>
      <c r="BL56" s="138" t="s">
        <v>529</v>
      </c>
      <c r="BM56" s="54"/>
      <c r="BN56" s="54"/>
      <c r="BO56" s="54"/>
      <c r="BP56" s="54"/>
      <c r="BQ56" s="54"/>
      <c r="BR56" s="54"/>
      <c r="BS56" s="54"/>
      <c r="BT56" s="54"/>
      <c r="BU56" s="54"/>
      <c r="BV56" s="54"/>
      <c r="BW56" s="54"/>
      <c r="BX56" s="54"/>
      <c r="BY56" s="54"/>
      <c r="BZ56" s="54"/>
      <c r="CA56" s="54"/>
      <c r="CB56" s="54"/>
      <c r="CC56" s="54"/>
      <c r="CD56" s="54"/>
      <c r="CE56" s="54"/>
      <c r="CF56" s="54"/>
      <c r="CG56" s="54"/>
    </row>
    <row r="57" spans="1:85">
      <c r="A57" s="921" t="s">
        <v>338</v>
      </c>
      <c r="B57" s="162" t="s">
        <v>194</v>
      </c>
      <c r="C57" s="957">
        <v>2015</v>
      </c>
      <c r="D57" s="958" t="s">
        <v>182</v>
      </c>
      <c r="E57" s="959" t="s">
        <v>1140</v>
      </c>
      <c r="F57" s="960">
        <v>0.83</v>
      </c>
      <c r="G57" s="960">
        <v>1</v>
      </c>
      <c r="H57" s="961" t="s">
        <v>1626</v>
      </c>
      <c r="I57" s="199"/>
      <c r="AZ57" s="54" t="s">
        <v>429</v>
      </c>
      <c r="BA57" s="54"/>
      <c r="BB57" s="54"/>
      <c r="BC57" s="54"/>
      <c r="BD57" s="54"/>
      <c r="BE57" s="54"/>
      <c r="BF57" s="54"/>
      <c r="BG57" s="54"/>
      <c r="BH57" s="54"/>
      <c r="BI57" s="54"/>
      <c r="BJ57" s="54"/>
      <c r="BK57" s="54"/>
      <c r="BL57" s="138" t="s">
        <v>530</v>
      </c>
      <c r="BM57" s="54"/>
      <c r="BN57" s="54"/>
      <c r="BO57" s="54"/>
      <c r="BP57" s="54"/>
      <c r="BQ57" s="54"/>
      <c r="BR57" s="54"/>
      <c r="BS57" s="54"/>
      <c r="BT57" s="54"/>
      <c r="BU57" s="54"/>
      <c r="BV57" s="54"/>
      <c r="BW57" s="54"/>
      <c r="BX57" s="54"/>
      <c r="BY57" s="54"/>
      <c r="BZ57" s="54"/>
      <c r="CA57" s="54"/>
      <c r="CB57" s="54"/>
      <c r="CC57" s="54"/>
      <c r="CD57" s="54"/>
      <c r="CE57" s="54"/>
      <c r="CF57" s="54"/>
      <c r="CG57" s="54"/>
    </row>
    <row r="58" spans="1:85">
      <c r="A58" s="921" t="s">
        <v>338</v>
      </c>
      <c r="B58" s="162" t="s">
        <v>730</v>
      </c>
      <c r="C58" s="957">
        <v>2015</v>
      </c>
      <c r="D58" s="958" t="s">
        <v>182</v>
      </c>
      <c r="E58" s="959" t="s">
        <v>1140</v>
      </c>
      <c r="F58" s="960">
        <v>0.83</v>
      </c>
      <c r="G58" s="960">
        <v>1</v>
      </c>
      <c r="H58" s="961" t="s">
        <v>1626</v>
      </c>
      <c r="I58" s="199"/>
      <c r="AZ58" s="54" t="s">
        <v>430</v>
      </c>
      <c r="BA58" s="54"/>
      <c r="BB58" s="54"/>
      <c r="BC58" s="54"/>
      <c r="BD58" s="54"/>
      <c r="BE58" s="54"/>
      <c r="BF58" s="54"/>
      <c r="BG58" s="54"/>
      <c r="BH58" s="54"/>
      <c r="BI58" s="54"/>
      <c r="BJ58" s="54"/>
      <c r="BK58" s="54"/>
      <c r="BL58" s="138" t="s">
        <v>531</v>
      </c>
      <c r="BM58" s="54"/>
      <c r="BN58" s="54"/>
      <c r="BO58" s="54"/>
      <c r="BP58" s="54"/>
      <c r="BQ58" s="54"/>
      <c r="BR58" s="54"/>
      <c r="BS58" s="54"/>
      <c r="BT58" s="54"/>
      <c r="BU58" s="54"/>
      <c r="BV58" s="54"/>
      <c r="BW58" s="54"/>
      <c r="BX58" s="54"/>
      <c r="BY58" s="54"/>
      <c r="BZ58" s="54"/>
      <c r="CA58" s="54"/>
      <c r="CB58" s="54"/>
      <c r="CC58" s="54"/>
      <c r="CD58" s="54"/>
      <c r="CE58" s="54"/>
      <c r="CF58" s="54"/>
      <c r="CG58" s="54"/>
    </row>
    <row r="59" spans="1:85">
      <c r="A59" s="921" t="s">
        <v>338</v>
      </c>
      <c r="B59" s="162" t="s">
        <v>740</v>
      </c>
      <c r="C59" s="957">
        <v>2015</v>
      </c>
      <c r="D59" s="958" t="s">
        <v>182</v>
      </c>
      <c r="E59" s="959" t="s">
        <v>1140</v>
      </c>
      <c r="F59" s="960">
        <v>0.83</v>
      </c>
      <c r="G59" s="960">
        <v>1</v>
      </c>
      <c r="H59" s="961" t="s">
        <v>1626</v>
      </c>
      <c r="I59" s="199"/>
      <c r="AZ59" s="54" t="s">
        <v>431</v>
      </c>
      <c r="BA59" s="54"/>
      <c r="BB59" s="54"/>
      <c r="BC59" s="54"/>
      <c r="BD59" s="54"/>
      <c r="BE59" s="54"/>
      <c r="BF59" s="54"/>
      <c r="BG59" s="54"/>
      <c r="BH59" s="54"/>
      <c r="BI59" s="54"/>
      <c r="BJ59" s="54"/>
      <c r="BK59" s="54"/>
      <c r="BL59" s="138" t="s">
        <v>532</v>
      </c>
      <c r="BM59" s="54"/>
      <c r="BN59" s="54"/>
      <c r="BO59" s="54"/>
      <c r="BP59" s="54"/>
      <c r="BQ59" s="54"/>
      <c r="BR59" s="54"/>
      <c r="BS59" s="54"/>
      <c r="BT59" s="54"/>
      <c r="BU59" s="54"/>
      <c r="BV59" s="54"/>
      <c r="BW59" s="54"/>
      <c r="BX59" s="54"/>
      <c r="BY59" s="54"/>
      <c r="BZ59" s="54"/>
      <c r="CA59" s="54"/>
      <c r="CB59" s="54"/>
      <c r="CC59" s="54"/>
      <c r="CD59" s="54"/>
      <c r="CE59" s="54"/>
      <c r="CF59" s="54"/>
      <c r="CG59" s="54"/>
    </row>
    <row r="60" spans="1:85">
      <c r="A60" s="921" t="s">
        <v>338</v>
      </c>
      <c r="B60" s="162" t="s">
        <v>1635</v>
      </c>
      <c r="C60" s="957">
        <v>2015</v>
      </c>
      <c r="D60" s="958" t="s">
        <v>182</v>
      </c>
      <c r="E60" s="959" t="s">
        <v>1140</v>
      </c>
      <c r="F60" s="960">
        <v>0.83</v>
      </c>
      <c r="G60" s="960">
        <v>1</v>
      </c>
      <c r="H60" s="961" t="s">
        <v>1626</v>
      </c>
      <c r="I60" s="199"/>
      <c r="AZ60" s="54"/>
      <c r="BA60" s="54"/>
      <c r="BB60" s="54"/>
      <c r="BC60" s="54"/>
      <c r="BD60" s="54"/>
      <c r="BE60" s="54"/>
      <c r="BF60" s="54"/>
      <c r="BG60" s="54"/>
      <c r="BH60" s="54"/>
      <c r="BI60" s="54"/>
      <c r="BJ60" s="54"/>
      <c r="BK60" s="54"/>
      <c r="BL60" s="138" t="s">
        <v>533</v>
      </c>
      <c r="BM60" s="54"/>
      <c r="BN60" s="54"/>
      <c r="BO60" s="54"/>
      <c r="BP60" s="54"/>
      <c r="BQ60" s="54"/>
      <c r="BR60" s="54"/>
      <c r="BS60" s="54"/>
      <c r="BT60" s="54"/>
      <c r="BU60" s="54"/>
      <c r="BV60" s="54"/>
      <c r="BW60" s="54"/>
      <c r="BX60" s="54"/>
      <c r="BY60" s="54"/>
      <c r="BZ60" s="54"/>
      <c r="CA60" s="54"/>
      <c r="CB60" s="54"/>
      <c r="CC60" s="54"/>
      <c r="CD60" s="54"/>
      <c r="CE60" s="54"/>
      <c r="CF60" s="54"/>
      <c r="CG60" s="54"/>
    </row>
    <row r="61" spans="1:85">
      <c r="A61" s="921" t="s">
        <v>338</v>
      </c>
      <c r="B61" s="162" t="s">
        <v>732</v>
      </c>
      <c r="C61" s="957">
        <v>2015</v>
      </c>
      <c r="D61" s="958" t="s">
        <v>182</v>
      </c>
      <c r="E61" s="959" t="s">
        <v>1140</v>
      </c>
      <c r="F61" s="960">
        <v>0.83</v>
      </c>
      <c r="G61" s="960">
        <v>1</v>
      </c>
      <c r="H61" s="961" t="s">
        <v>1626</v>
      </c>
      <c r="I61" s="199"/>
      <c r="AZ61" s="54"/>
      <c r="BA61" s="54"/>
      <c r="BB61" s="54"/>
      <c r="BC61" s="54"/>
      <c r="BD61" s="54"/>
      <c r="BE61" s="54"/>
      <c r="BF61" s="54"/>
      <c r="BG61" s="54"/>
      <c r="BH61" s="54"/>
      <c r="BI61" s="54"/>
      <c r="BJ61" s="54"/>
      <c r="BK61" s="54"/>
      <c r="BL61" s="138" t="s">
        <v>534</v>
      </c>
      <c r="BM61" s="54"/>
      <c r="BN61" s="54"/>
      <c r="BO61" s="54"/>
      <c r="BP61" s="54"/>
      <c r="BQ61" s="54"/>
      <c r="BR61" s="54"/>
      <c r="BS61" s="54"/>
      <c r="BT61" s="54"/>
      <c r="BU61" s="54"/>
      <c r="BV61" s="54"/>
      <c r="BW61" s="54"/>
      <c r="BX61" s="54"/>
      <c r="BY61" s="54"/>
      <c r="BZ61" s="54"/>
      <c r="CA61" s="54"/>
      <c r="CB61" s="54"/>
      <c r="CC61" s="54"/>
      <c r="CD61" s="54"/>
      <c r="CE61" s="54"/>
      <c r="CF61" s="54"/>
      <c r="CG61" s="54"/>
    </row>
    <row r="62" spans="1:85">
      <c r="A62" s="921" t="s">
        <v>338</v>
      </c>
      <c r="B62" s="162" t="s">
        <v>743</v>
      </c>
      <c r="C62" s="957">
        <v>2015</v>
      </c>
      <c r="D62" s="958" t="s">
        <v>182</v>
      </c>
      <c r="E62" s="959" t="s">
        <v>1140</v>
      </c>
      <c r="F62" s="960">
        <v>0.83</v>
      </c>
      <c r="G62" s="960">
        <v>1</v>
      </c>
      <c r="H62" s="961" t="s">
        <v>1626</v>
      </c>
      <c r="I62" s="199"/>
      <c r="AZ62" s="150" t="s">
        <v>767</v>
      </c>
      <c r="BA62" s="54"/>
      <c r="BB62" s="54"/>
      <c r="BC62" s="54"/>
      <c r="BD62" s="54"/>
      <c r="BE62" s="54"/>
      <c r="BF62" s="54"/>
      <c r="BG62" s="54"/>
      <c r="BH62" s="54"/>
      <c r="BI62" s="54"/>
      <c r="BJ62" s="54"/>
      <c r="BK62" s="54"/>
      <c r="BL62" s="138" t="s">
        <v>663</v>
      </c>
      <c r="BM62" s="54"/>
      <c r="BN62" s="54"/>
      <c r="BO62" s="54"/>
      <c r="BP62" s="54"/>
      <c r="BQ62" s="54"/>
      <c r="BR62" s="54"/>
      <c r="BS62" s="54"/>
      <c r="BT62" s="54"/>
      <c r="BU62" s="54"/>
      <c r="BV62" s="54"/>
      <c r="BW62" s="54"/>
      <c r="BX62" s="54"/>
      <c r="BY62" s="54"/>
      <c r="BZ62" s="54"/>
      <c r="CA62" s="54"/>
      <c r="CB62" s="54"/>
      <c r="CC62" s="54"/>
      <c r="CD62" s="54"/>
      <c r="CE62" s="54"/>
      <c r="CF62" s="54"/>
      <c r="CG62" s="54"/>
    </row>
    <row r="63" spans="1:85" ht="15">
      <c r="A63" s="921" t="s">
        <v>338</v>
      </c>
      <c r="B63" s="162" t="s">
        <v>733</v>
      </c>
      <c r="C63" s="957">
        <v>2015</v>
      </c>
      <c r="D63" s="958" t="s">
        <v>182</v>
      </c>
      <c r="E63" s="959" t="s">
        <v>1140</v>
      </c>
      <c r="F63" s="960">
        <v>0.83</v>
      </c>
      <c r="G63" s="960">
        <v>1</v>
      </c>
      <c r="H63" s="961" t="s">
        <v>1626</v>
      </c>
      <c r="I63" s="199"/>
      <c r="AZ63" s="151" t="s">
        <v>768</v>
      </c>
      <c r="BA63" s="54"/>
      <c r="BB63" s="54"/>
      <c r="BC63" s="54"/>
      <c r="BD63" s="54"/>
      <c r="BE63" s="54"/>
      <c r="BF63" s="54"/>
      <c r="BG63" s="54"/>
      <c r="BH63" s="54"/>
      <c r="BI63" s="54"/>
      <c r="BJ63" s="54"/>
      <c r="BK63" s="54"/>
      <c r="BL63" s="139" t="s">
        <v>535</v>
      </c>
      <c r="BM63" s="54"/>
      <c r="BN63" s="54"/>
      <c r="BO63" s="54"/>
      <c r="BP63" s="54"/>
      <c r="BQ63" s="54"/>
      <c r="BR63" s="54"/>
      <c r="BS63" s="54"/>
      <c r="BT63" s="54"/>
      <c r="BU63" s="54"/>
      <c r="BV63" s="54"/>
      <c r="BW63" s="54"/>
      <c r="BX63" s="54"/>
      <c r="BY63" s="54"/>
      <c r="BZ63" s="54"/>
      <c r="CA63" s="54"/>
      <c r="CB63" s="54"/>
      <c r="CC63" s="54"/>
      <c r="CD63" s="54"/>
      <c r="CE63" s="54"/>
      <c r="CF63" s="54"/>
      <c r="CG63" s="54"/>
    </row>
    <row r="64" spans="1:85">
      <c r="A64" s="921" t="s">
        <v>338</v>
      </c>
      <c r="B64" s="162" t="s">
        <v>734</v>
      </c>
      <c r="C64" s="957">
        <v>2015</v>
      </c>
      <c r="D64" s="958" t="s">
        <v>182</v>
      </c>
      <c r="E64" s="959" t="s">
        <v>1140</v>
      </c>
      <c r="F64" s="960">
        <v>0.83</v>
      </c>
      <c r="G64" s="960">
        <v>1</v>
      </c>
      <c r="H64" s="961" t="s">
        <v>1626</v>
      </c>
      <c r="I64" s="199"/>
      <c r="AZ64" s="568" t="s">
        <v>210</v>
      </c>
      <c r="BA64" s="54"/>
      <c r="BB64" s="54"/>
      <c r="BC64" s="54"/>
      <c r="BD64" s="54"/>
      <c r="BE64" s="54"/>
      <c r="BF64" s="54"/>
      <c r="BG64" s="54"/>
      <c r="BH64" s="54"/>
      <c r="BI64" s="54"/>
      <c r="BJ64" s="54"/>
      <c r="BK64" s="54"/>
      <c r="BL64" s="138" t="s">
        <v>536</v>
      </c>
      <c r="BM64" s="54"/>
      <c r="BN64" s="54"/>
      <c r="BO64" s="54"/>
      <c r="BP64" s="54"/>
      <c r="BQ64" s="54"/>
      <c r="BR64" s="54"/>
      <c r="BS64" s="54"/>
      <c r="BT64" s="54"/>
      <c r="BU64" s="54"/>
      <c r="BV64" s="54"/>
      <c r="BW64" s="54"/>
      <c r="BX64" s="54"/>
      <c r="BY64" s="54"/>
      <c r="BZ64" s="54"/>
      <c r="CA64" s="54"/>
      <c r="CB64" s="54"/>
      <c r="CC64" s="54"/>
      <c r="CD64" s="54"/>
      <c r="CE64" s="54"/>
      <c r="CF64" s="54"/>
      <c r="CG64" s="54"/>
    </row>
    <row r="65" spans="1:85" ht="12.75" customHeight="1">
      <c r="A65" s="921" t="s">
        <v>338</v>
      </c>
      <c r="B65" s="162" t="s">
        <v>1636</v>
      </c>
      <c r="C65" s="957">
        <v>2015</v>
      </c>
      <c r="D65" s="958" t="s">
        <v>182</v>
      </c>
      <c r="E65" s="959" t="s">
        <v>1140</v>
      </c>
      <c r="F65" s="960">
        <v>0.83</v>
      </c>
      <c r="G65" s="960">
        <v>1</v>
      </c>
      <c r="H65" s="961" t="s">
        <v>1626</v>
      </c>
      <c r="I65" s="199"/>
      <c r="AZ65" s="568" t="s">
        <v>825</v>
      </c>
      <c r="BA65" s="54"/>
      <c r="BB65" s="54"/>
      <c r="BC65" s="54"/>
      <c r="BD65" s="54"/>
      <c r="BE65" s="54"/>
      <c r="BF65" s="54"/>
      <c r="BG65" s="54"/>
      <c r="BH65" s="54"/>
      <c r="BI65" s="54"/>
      <c r="BJ65" s="54"/>
      <c r="BK65" s="54"/>
      <c r="BL65" s="138" t="s">
        <v>537</v>
      </c>
      <c r="BM65" s="54"/>
      <c r="BN65" s="54"/>
      <c r="BO65" s="54"/>
      <c r="BP65" s="54"/>
      <c r="BQ65" s="54"/>
      <c r="BR65" s="54"/>
      <c r="BS65" s="54"/>
      <c r="BT65" s="54"/>
      <c r="BU65" s="54"/>
      <c r="BV65" s="54"/>
      <c r="BW65" s="54"/>
      <c r="BX65" s="54"/>
      <c r="BY65" s="54"/>
      <c r="BZ65" s="54"/>
      <c r="CA65" s="54"/>
      <c r="CB65" s="54"/>
      <c r="CC65" s="54"/>
      <c r="CD65" s="54"/>
      <c r="CE65" s="54"/>
      <c r="CF65" s="54"/>
      <c r="CG65" s="54"/>
    </row>
    <row r="66" spans="1:85">
      <c r="A66" s="921" t="s">
        <v>338</v>
      </c>
      <c r="B66" s="162" t="s">
        <v>741</v>
      </c>
      <c r="C66" s="957">
        <v>2015</v>
      </c>
      <c r="D66" s="958" t="s">
        <v>1631</v>
      </c>
      <c r="E66" s="959" t="s">
        <v>1632</v>
      </c>
      <c r="F66" s="960">
        <v>1</v>
      </c>
      <c r="G66" s="960">
        <v>1</v>
      </c>
      <c r="H66" s="961" t="s">
        <v>1626</v>
      </c>
      <c r="I66" s="199"/>
      <c r="AZ66" s="568" t="s">
        <v>826</v>
      </c>
      <c r="BA66" s="54"/>
      <c r="BB66" s="54"/>
      <c r="BC66" s="54"/>
      <c r="BD66" s="54"/>
      <c r="BE66" s="54"/>
      <c r="BF66" s="54"/>
      <c r="BG66" s="54"/>
      <c r="BH66" s="54"/>
      <c r="BI66" s="54"/>
      <c r="BJ66" s="54"/>
      <c r="BK66" s="54"/>
      <c r="BL66" s="138" t="s">
        <v>538</v>
      </c>
      <c r="BM66" s="54"/>
      <c r="BN66" s="54"/>
      <c r="BO66" s="54"/>
      <c r="BP66" s="54"/>
      <c r="BQ66" s="54"/>
      <c r="BR66" s="54"/>
      <c r="BS66" s="54"/>
      <c r="BT66" s="54"/>
      <c r="BU66" s="54"/>
      <c r="BV66" s="54"/>
      <c r="BW66" s="54"/>
      <c r="BX66" s="54"/>
      <c r="BY66" s="54"/>
      <c r="BZ66" s="54"/>
      <c r="CA66" s="54"/>
      <c r="CB66" s="54"/>
      <c r="CC66" s="54"/>
      <c r="CD66" s="54"/>
      <c r="CE66" s="54"/>
      <c r="CF66" s="54"/>
      <c r="CG66" s="54"/>
    </row>
    <row r="67" spans="1:85">
      <c r="A67" s="921" t="s">
        <v>338</v>
      </c>
      <c r="B67" s="162" t="s">
        <v>735</v>
      </c>
      <c r="C67" s="957">
        <v>2015</v>
      </c>
      <c r="D67" s="958" t="s">
        <v>1631</v>
      </c>
      <c r="E67" s="959" t="s">
        <v>1632</v>
      </c>
      <c r="F67" s="960">
        <v>1</v>
      </c>
      <c r="G67" s="960">
        <v>1</v>
      </c>
      <c r="H67" s="961" t="s">
        <v>1626</v>
      </c>
      <c r="I67" s="199"/>
      <c r="AZ67" s="568" t="s">
        <v>63</v>
      </c>
      <c r="BA67" s="54"/>
      <c r="BB67" s="54"/>
      <c r="BC67" s="54"/>
      <c r="BD67" s="54"/>
      <c r="BE67" s="54"/>
      <c r="BF67" s="54"/>
      <c r="BG67" s="54"/>
      <c r="BH67" s="54"/>
      <c r="BI67" s="54"/>
      <c r="BJ67" s="54"/>
      <c r="BK67" s="54"/>
      <c r="BL67" s="138" t="s">
        <v>539</v>
      </c>
      <c r="BM67" s="54"/>
      <c r="BN67" s="54"/>
      <c r="BO67" s="54"/>
      <c r="BP67" s="54"/>
      <c r="BQ67" s="54"/>
      <c r="BR67" s="54"/>
      <c r="BS67" s="54"/>
      <c r="BT67" s="54"/>
      <c r="BU67" s="54"/>
      <c r="BV67" s="54"/>
      <c r="BW67" s="54"/>
      <c r="BX67" s="54"/>
      <c r="BY67" s="54"/>
      <c r="BZ67" s="54"/>
      <c r="CA67" s="54"/>
      <c r="CB67" s="54"/>
      <c r="CC67" s="54"/>
      <c r="CD67" s="54"/>
      <c r="CE67" s="54"/>
      <c r="CF67" s="54"/>
      <c r="CG67" s="54"/>
    </row>
    <row r="68" spans="1:85">
      <c r="A68" s="921" t="s">
        <v>338</v>
      </c>
      <c r="B68" s="162" t="s">
        <v>1637</v>
      </c>
      <c r="C68" s="957">
        <v>2015</v>
      </c>
      <c r="D68" s="958" t="s">
        <v>1631</v>
      </c>
      <c r="E68" s="959" t="s">
        <v>1632</v>
      </c>
      <c r="F68" s="960">
        <v>1</v>
      </c>
      <c r="G68" s="960">
        <v>1</v>
      </c>
      <c r="H68" s="961" t="s">
        <v>1626</v>
      </c>
      <c r="I68" s="199"/>
      <c r="AZ68" s="568" t="s">
        <v>827</v>
      </c>
      <c r="BA68" s="54"/>
      <c r="BB68" s="54"/>
      <c r="BC68" s="54"/>
      <c r="BD68" s="54"/>
      <c r="BE68" s="54"/>
      <c r="BF68" s="54"/>
      <c r="BG68" s="54"/>
      <c r="BH68" s="54"/>
      <c r="BI68" s="54"/>
      <c r="BJ68" s="54"/>
      <c r="BK68" s="54"/>
      <c r="BL68" s="138" t="s">
        <v>540</v>
      </c>
      <c r="BM68" s="54"/>
      <c r="BN68" s="54"/>
      <c r="BO68" s="54"/>
      <c r="BP68" s="54"/>
      <c r="BQ68" s="54"/>
      <c r="BR68" s="54"/>
      <c r="BS68" s="54"/>
      <c r="BT68" s="54"/>
      <c r="BU68" s="54"/>
      <c r="BV68" s="54"/>
      <c r="BW68" s="54"/>
      <c r="BX68" s="54"/>
      <c r="BY68" s="54"/>
      <c r="BZ68" s="54"/>
      <c r="CA68" s="54"/>
      <c r="CB68" s="54"/>
      <c r="CC68" s="54"/>
      <c r="CD68" s="54"/>
      <c r="CE68" s="54"/>
      <c r="CF68" s="54"/>
      <c r="CG68" s="54"/>
    </row>
    <row r="69" spans="1:85" ht="15">
      <c r="A69" s="921" t="s">
        <v>338</v>
      </c>
      <c r="B69" s="162" t="s">
        <v>1638</v>
      </c>
      <c r="C69" s="957">
        <v>2015</v>
      </c>
      <c r="D69" s="958" t="s">
        <v>1631</v>
      </c>
      <c r="E69" s="959" t="s">
        <v>1632</v>
      </c>
      <c r="F69" s="960">
        <v>1</v>
      </c>
      <c r="G69" s="960">
        <v>1</v>
      </c>
      <c r="H69" s="961" t="s">
        <v>1626</v>
      </c>
      <c r="I69" s="199"/>
      <c r="AZ69" s="151" t="s">
        <v>769</v>
      </c>
      <c r="BA69" s="54"/>
      <c r="BB69" s="54"/>
      <c r="BC69" s="54"/>
      <c r="BD69" s="54"/>
      <c r="BE69" s="54"/>
      <c r="BF69" s="54"/>
      <c r="BG69" s="54"/>
      <c r="BH69" s="54"/>
      <c r="BI69" s="54"/>
      <c r="BJ69" s="54"/>
      <c r="BK69" s="54"/>
      <c r="BL69" s="138" t="s">
        <v>541</v>
      </c>
      <c r="BM69" s="54"/>
      <c r="BN69" s="54"/>
      <c r="BO69" s="54"/>
      <c r="BP69" s="54"/>
      <c r="BQ69" s="54"/>
      <c r="BR69" s="54"/>
      <c r="BS69" s="54"/>
      <c r="BT69" s="54"/>
      <c r="BU69" s="54"/>
      <c r="BV69" s="54"/>
      <c r="BW69" s="54"/>
      <c r="BX69" s="54"/>
      <c r="BY69" s="54"/>
      <c r="BZ69" s="54"/>
      <c r="CA69" s="54"/>
      <c r="CB69" s="54"/>
      <c r="CC69" s="54"/>
      <c r="CD69" s="54"/>
      <c r="CE69" s="54"/>
      <c r="CF69" s="54"/>
      <c r="CG69" s="54"/>
    </row>
    <row r="70" spans="1:85">
      <c r="A70" s="921" t="s">
        <v>338</v>
      </c>
      <c r="B70" s="162" t="s">
        <v>181</v>
      </c>
      <c r="C70" s="957">
        <v>2015</v>
      </c>
      <c r="D70" s="958" t="s">
        <v>1631</v>
      </c>
      <c r="E70" s="959" t="s">
        <v>1632</v>
      </c>
      <c r="F70" s="960">
        <v>1</v>
      </c>
      <c r="G70" s="960">
        <v>1</v>
      </c>
      <c r="H70" s="961" t="s">
        <v>1628</v>
      </c>
      <c r="I70" s="199"/>
      <c r="AZ70" s="681" t="s">
        <v>770</v>
      </c>
      <c r="BA70" s="54"/>
      <c r="BB70" s="54"/>
      <c r="BC70" s="54"/>
      <c r="BD70" s="54"/>
      <c r="BE70" s="54"/>
      <c r="BF70" s="54"/>
      <c r="BG70" s="54"/>
      <c r="BH70" s="54"/>
      <c r="BI70" s="54"/>
      <c r="BJ70" s="54"/>
      <c r="BK70" s="54"/>
      <c r="BL70" s="138" t="s">
        <v>542</v>
      </c>
      <c r="BM70" s="54"/>
      <c r="BN70" s="54"/>
      <c r="BO70" s="54"/>
      <c r="BP70" s="54"/>
      <c r="BQ70" s="54"/>
      <c r="BR70" s="54"/>
      <c r="BS70" s="54"/>
      <c r="BT70" s="54"/>
      <c r="BU70" s="54"/>
      <c r="BV70" s="54"/>
      <c r="BW70" s="54"/>
      <c r="BX70" s="54"/>
      <c r="BY70" s="54"/>
      <c r="BZ70" s="54"/>
      <c r="CA70" s="54"/>
      <c r="CB70" s="54"/>
      <c r="CC70" s="54"/>
      <c r="CD70" s="54"/>
      <c r="CE70" s="54"/>
      <c r="CF70" s="54"/>
      <c r="CG70" s="54"/>
    </row>
    <row r="71" spans="1:85">
      <c r="A71" s="921" t="s">
        <v>338</v>
      </c>
      <c r="B71" s="162" t="s">
        <v>738</v>
      </c>
      <c r="C71" s="957">
        <v>2015</v>
      </c>
      <c r="D71" s="958" t="s">
        <v>182</v>
      </c>
      <c r="E71" s="959" t="s">
        <v>1140</v>
      </c>
      <c r="F71" s="960">
        <v>0.5</v>
      </c>
      <c r="G71" s="960">
        <v>1</v>
      </c>
      <c r="H71" s="961" t="s">
        <v>1628</v>
      </c>
      <c r="I71" s="199"/>
      <c r="AZ71" s="681" t="s">
        <v>771</v>
      </c>
      <c r="BA71" s="54"/>
      <c r="BB71" s="54"/>
      <c r="BC71" s="54"/>
      <c r="BD71" s="54"/>
      <c r="BE71" s="54"/>
      <c r="BF71" s="54"/>
      <c r="BG71" s="54"/>
      <c r="BH71" s="54"/>
      <c r="BI71" s="54"/>
      <c r="BJ71" s="54"/>
      <c r="BK71" s="54"/>
      <c r="BL71" s="138" t="s">
        <v>543</v>
      </c>
      <c r="BM71" s="54"/>
      <c r="BN71" s="54"/>
      <c r="BO71" s="54"/>
      <c r="BP71" s="54"/>
      <c r="BQ71" s="54"/>
      <c r="BR71" s="54"/>
      <c r="BS71" s="54"/>
      <c r="BT71" s="54"/>
      <c r="BU71" s="54"/>
      <c r="BV71" s="54"/>
      <c r="BW71" s="54"/>
      <c r="BX71" s="54"/>
      <c r="BY71" s="54"/>
      <c r="BZ71" s="54"/>
      <c r="CA71" s="54"/>
      <c r="CB71" s="54"/>
      <c r="CC71" s="54"/>
      <c r="CD71" s="54"/>
      <c r="CE71" s="54"/>
      <c r="CF71" s="54"/>
      <c r="CG71" s="54"/>
    </row>
    <row r="72" spans="1:85">
      <c r="A72" s="921" t="s">
        <v>338</v>
      </c>
      <c r="B72" s="162" t="s">
        <v>56</v>
      </c>
      <c r="C72" s="957">
        <v>2015</v>
      </c>
      <c r="D72" s="958" t="s">
        <v>182</v>
      </c>
      <c r="E72" s="959" t="s">
        <v>1140</v>
      </c>
      <c r="F72" s="960">
        <v>0.5</v>
      </c>
      <c r="G72" s="960">
        <v>1</v>
      </c>
      <c r="H72" s="961" t="s">
        <v>1628</v>
      </c>
      <c r="I72" s="199"/>
      <c r="AZ72" s="681" t="s">
        <v>772</v>
      </c>
      <c r="BA72" s="54"/>
      <c r="BB72" s="54"/>
      <c r="BC72" s="54"/>
      <c r="BD72" s="54"/>
      <c r="BE72" s="54"/>
      <c r="BF72" s="54"/>
      <c r="BG72" s="54"/>
      <c r="BH72" s="54"/>
      <c r="BI72" s="54"/>
      <c r="BJ72" s="54"/>
      <c r="BK72" s="54"/>
      <c r="BL72" s="138" t="s">
        <v>544</v>
      </c>
      <c r="BM72" s="54"/>
      <c r="BN72" s="54"/>
      <c r="BO72" s="54"/>
      <c r="BP72" s="54"/>
      <c r="BQ72" s="54"/>
      <c r="BR72" s="54"/>
      <c r="BS72" s="54"/>
      <c r="BT72" s="54"/>
      <c r="BU72" s="54"/>
      <c r="BV72" s="54"/>
      <c r="BW72" s="54"/>
      <c r="BX72" s="54"/>
      <c r="BY72" s="54"/>
      <c r="BZ72" s="54"/>
      <c r="CA72" s="54"/>
      <c r="CB72" s="54"/>
      <c r="CC72" s="54"/>
      <c r="CD72" s="54"/>
      <c r="CE72" s="54"/>
      <c r="CF72" s="54"/>
      <c r="CG72" s="54"/>
    </row>
    <row r="73" spans="1:85">
      <c r="A73" s="921" t="s">
        <v>338</v>
      </c>
      <c r="B73" s="162" t="s">
        <v>746</v>
      </c>
      <c r="C73" s="957">
        <v>2015</v>
      </c>
      <c r="D73" s="958" t="s">
        <v>182</v>
      </c>
      <c r="E73" s="959" t="s">
        <v>1140</v>
      </c>
      <c r="F73" s="960">
        <v>0.5</v>
      </c>
      <c r="G73" s="960">
        <v>1</v>
      </c>
      <c r="H73" s="961" t="s">
        <v>1628</v>
      </c>
      <c r="I73" s="199"/>
      <c r="AZ73" s="681" t="s">
        <v>773</v>
      </c>
      <c r="BA73" s="54"/>
      <c r="BB73" s="54"/>
      <c r="BC73" s="54"/>
      <c r="BD73" s="54"/>
      <c r="BE73" s="54"/>
      <c r="BF73" s="54"/>
      <c r="BG73" s="54"/>
      <c r="BH73" s="54"/>
      <c r="BI73" s="54"/>
      <c r="BJ73" s="54"/>
      <c r="BK73" s="54"/>
      <c r="BL73" s="138" t="s">
        <v>545</v>
      </c>
      <c r="BM73" s="54"/>
      <c r="BN73" s="54"/>
      <c r="BO73" s="54"/>
      <c r="BP73" s="54"/>
      <c r="BQ73" s="54"/>
      <c r="BR73" s="54"/>
      <c r="BS73" s="54"/>
      <c r="BT73" s="54"/>
      <c r="BU73" s="54"/>
      <c r="BV73" s="54"/>
      <c r="BW73" s="54"/>
      <c r="BX73" s="54"/>
      <c r="BY73" s="54"/>
      <c r="BZ73" s="54"/>
      <c r="CA73" s="54"/>
      <c r="CB73" s="54"/>
      <c r="CC73" s="54"/>
      <c r="CD73" s="54"/>
      <c r="CE73" s="54"/>
      <c r="CF73" s="54"/>
      <c r="CG73" s="54"/>
    </row>
    <row r="74" spans="1:85">
      <c r="A74" s="921" t="s">
        <v>338</v>
      </c>
      <c r="B74" s="162" t="s">
        <v>1633</v>
      </c>
      <c r="C74" s="957">
        <v>2015</v>
      </c>
      <c r="D74" s="958" t="s">
        <v>1634</v>
      </c>
      <c r="E74" s="959" t="s">
        <v>1632</v>
      </c>
      <c r="F74" s="960">
        <v>1</v>
      </c>
      <c r="G74" s="960">
        <v>1</v>
      </c>
      <c r="H74" s="961" t="s">
        <v>1628</v>
      </c>
      <c r="I74" s="199"/>
      <c r="AZ74" s="681" t="s">
        <v>774</v>
      </c>
      <c r="BA74" s="54"/>
      <c r="BB74" s="54"/>
      <c r="BC74" s="54"/>
      <c r="BD74" s="54"/>
      <c r="BE74" s="54"/>
      <c r="BF74" s="54"/>
      <c r="BG74" s="54"/>
      <c r="BH74" s="54"/>
      <c r="BI74" s="54"/>
      <c r="BJ74" s="54"/>
      <c r="BK74" s="54"/>
      <c r="BL74" s="138" t="s">
        <v>546</v>
      </c>
      <c r="BM74" s="54"/>
      <c r="BN74" s="54"/>
      <c r="BO74" s="54"/>
      <c r="BP74" s="54"/>
      <c r="BQ74" s="54"/>
      <c r="BR74" s="54"/>
      <c r="BS74" s="54"/>
      <c r="BT74" s="54"/>
      <c r="BU74" s="54"/>
      <c r="BV74" s="54"/>
      <c r="BW74" s="54"/>
      <c r="BX74" s="54"/>
      <c r="BY74" s="54"/>
      <c r="BZ74" s="54"/>
      <c r="CA74" s="54"/>
      <c r="CB74" s="54"/>
      <c r="CC74" s="54"/>
      <c r="CD74" s="54"/>
      <c r="CE74" s="54"/>
      <c r="CF74" s="54"/>
      <c r="CG74" s="54"/>
    </row>
    <row r="75" spans="1:85">
      <c r="A75" s="921" t="s">
        <v>338</v>
      </c>
      <c r="B75" s="162" t="s">
        <v>183</v>
      </c>
      <c r="C75" s="957">
        <v>2015</v>
      </c>
      <c r="D75" s="958" t="s">
        <v>182</v>
      </c>
      <c r="E75" s="959" t="s">
        <v>1140</v>
      </c>
      <c r="F75" s="960">
        <v>0.5</v>
      </c>
      <c r="G75" s="960">
        <v>1</v>
      </c>
      <c r="H75" s="961" t="s">
        <v>1628</v>
      </c>
      <c r="I75" s="199"/>
      <c r="AZ75" s="681" t="s">
        <v>775</v>
      </c>
      <c r="BA75" s="54"/>
      <c r="BB75" s="54"/>
      <c r="BC75" s="54"/>
      <c r="BD75" s="54"/>
      <c r="BE75" s="54"/>
      <c r="BF75" s="54"/>
      <c r="BG75" s="54"/>
      <c r="BH75" s="54"/>
      <c r="BI75" s="54"/>
      <c r="BJ75" s="54"/>
      <c r="BK75" s="54"/>
      <c r="BL75" s="138" t="s">
        <v>547</v>
      </c>
      <c r="BM75" s="54"/>
      <c r="BN75" s="54"/>
      <c r="BO75" s="54"/>
      <c r="BP75" s="54"/>
      <c r="BQ75" s="54"/>
      <c r="BR75" s="54"/>
      <c r="BS75" s="54"/>
      <c r="BT75" s="54"/>
      <c r="BU75" s="54"/>
      <c r="BV75" s="54"/>
      <c r="BW75" s="54"/>
      <c r="BX75" s="54"/>
      <c r="BY75" s="54"/>
      <c r="BZ75" s="54"/>
      <c r="CA75" s="54"/>
      <c r="CB75" s="54"/>
      <c r="CC75" s="54"/>
      <c r="CD75" s="54"/>
      <c r="CE75" s="54"/>
      <c r="CF75" s="54"/>
      <c r="CG75" s="54"/>
    </row>
    <row r="76" spans="1:85">
      <c r="A76" s="921" t="s">
        <v>338</v>
      </c>
      <c r="B76" s="162" t="s">
        <v>727</v>
      </c>
      <c r="C76" s="957">
        <v>2015</v>
      </c>
      <c r="D76" s="958" t="s">
        <v>182</v>
      </c>
      <c r="E76" s="959" t="s">
        <v>1140</v>
      </c>
      <c r="F76" s="960">
        <v>0.5</v>
      </c>
      <c r="G76" s="960">
        <v>1</v>
      </c>
      <c r="H76" s="961" t="s">
        <v>1628</v>
      </c>
      <c r="I76" s="199"/>
      <c r="AZ76" s="681" t="s">
        <v>776</v>
      </c>
      <c r="BA76" s="54"/>
      <c r="BB76" s="54"/>
      <c r="BC76" s="54"/>
      <c r="BD76" s="54"/>
      <c r="BE76" s="54"/>
      <c r="BF76" s="54"/>
      <c r="BG76" s="54"/>
      <c r="BH76" s="54"/>
      <c r="BI76" s="54"/>
      <c r="BJ76" s="54"/>
      <c r="BK76" s="54"/>
      <c r="BL76" s="138" t="s">
        <v>548</v>
      </c>
      <c r="BM76" s="54"/>
      <c r="BN76" s="54"/>
      <c r="BO76" s="54"/>
      <c r="BP76" s="54"/>
      <c r="BQ76" s="54"/>
      <c r="BR76" s="54"/>
      <c r="BS76" s="54"/>
      <c r="BT76" s="54"/>
      <c r="BU76" s="54"/>
      <c r="BV76" s="54"/>
      <c r="BW76" s="54"/>
      <c r="BX76" s="54"/>
      <c r="BY76" s="54"/>
      <c r="BZ76" s="54"/>
      <c r="CA76" s="54"/>
      <c r="CB76" s="54"/>
      <c r="CC76" s="54"/>
      <c r="CD76" s="54"/>
      <c r="CE76" s="54"/>
      <c r="CF76" s="54"/>
      <c r="CG76" s="54"/>
    </row>
    <row r="77" spans="1:85">
      <c r="A77" s="921" t="s">
        <v>338</v>
      </c>
      <c r="B77" s="162" t="s">
        <v>728</v>
      </c>
      <c r="C77" s="957">
        <v>2015</v>
      </c>
      <c r="D77" s="958" t="s">
        <v>182</v>
      </c>
      <c r="E77" s="959" t="s">
        <v>1140</v>
      </c>
      <c r="F77" s="960">
        <v>0.5</v>
      </c>
      <c r="G77" s="960">
        <v>1</v>
      </c>
      <c r="H77" s="961" t="s">
        <v>1628</v>
      </c>
      <c r="I77" s="199"/>
      <c r="AZ77" s="681" t="s">
        <v>777</v>
      </c>
      <c r="BA77" s="54"/>
      <c r="BB77" s="54"/>
      <c r="BC77" s="54"/>
      <c r="BD77" s="54"/>
      <c r="BE77" s="54"/>
      <c r="BF77" s="54"/>
      <c r="BG77" s="54"/>
      <c r="BH77" s="54"/>
      <c r="BI77" s="54"/>
      <c r="BJ77" s="54"/>
      <c r="BK77" s="54"/>
      <c r="BL77" s="138" t="s">
        <v>549</v>
      </c>
      <c r="BM77" s="54"/>
      <c r="BN77" s="54"/>
      <c r="BO77" s="54"/>
      <c r="BP77" s="54"/>
      <c r="BQ77" s="54"/>
      <c r="BR77" s="54"/>
      <c r="BS77" s="54"/>
      <c r="BT77" s="54"/>
      <c r="BU77" s="54"/>
      <c r="BV77" s="54"/>
      <c r="BW77" s="54"/>
      <c r="BX77" s="54"/>
      <c r="BY77" s="54"/>
      <c r="BZ77" s="54"/>
      <c r="CA77" s="54"/>
      <c r="CB77" s="54"/>
      <c r="CC77" s="54"/>
      <c r="CD77" s="54"/>
      <c r="CE77" s="54"/>
      <c r="CF77" s="54"/>
      <c r="CG77" s="54"/>
    </row>
    <row r="78" spans="1:85">
      <c r="A78" s="921" t="s">
        <v>338</v>
      </c>
      <c r="B78" s="162" t="s">
        <v>729</v>
      </c>
      <c r="C78" s="957">
        <v>2015</v>
      </c>
      <c r="D78" s="958" t="s">
        <v>182</v>
      </c>
      <c r="E78" s="959" t="s">
        <v>1140</v>
      </c>
      <c r="F78" s="960">
        <v>0.5</v>
      </c>
      <c r="G78" s="960">
        <v>1</v>
      </c>
      <c r="H78" s="961" t="s">
        <v>1628</v>
      </c>
      <c r="I78" s="199"/>
      <c r="AZ78" s="681" t="s">
        <v>778</v>
      </c>
      <c r="BA78" s="54"/>
      <c r="BB78" s="54"/>
      <c r="BC78" s="54"/>
      <c r="BD78" s="54"/>
      <c r="BE78" s="54"/>
      <c r="BF78" s="54"/>
      <c r="BG78" s="54"/>
      <c r="BH78" s="54"/>
      <c r="BI78" s="54"/>
      <c r="BJ78" s="54"/>
      <c r="BK78" s="54"/>
      <c r="BL78" s="138" t="s">
        <v>550</v>
      </c>
      <c r="BM78" s="54"/>
      <c r="BN78" s="54"/>
      <c r="BO78" s="54"/>
      <c r="BP78" s="54"/>
      <c r="BQ78" s="54"/>
      <c r="BR78" s="54"/>
      <c r="BS78" s="54"/>
      <c r="BT78" s="54"/>
      <c r="BU78" s="54"/>
      <c r="BV78" s="54"/>
      <c r="BW78" s="54"/>
      <c r="BX78" s="54"/>
      <c r="BY78" s="54"/>
      <c r="BZ78" s="54"/>
      <c r="CA78" s="54"/>
      <c r="CB78" s="54"/>
      <c r="CC78" s="54"/>
      <c r="CD78" s="54"/>
      <c r="CE78" s="54"/>
      <c r="CF78" s="54"/>
      <c r="CG78" s="54"/>
    </row>
    <row r="79" spans="1:85" ht="15">
      <c r="A79" s="921" t="s">
        <v>338</v>
      </c>
      <c r="B79" s="162" t="s">
        <v>194</v>
      </c>
      <c r="C79" s="957">
        <v>2015</v>
      </c>
      <c r="D79" s="958" t="s">
        <v>182</v>
      </c>
      <c r="E79" s="959" t="s">
        <v>1140</v>
      </c>
      <c r="F79" s="960">
        <v>0.5</v>
      </c>
      <c r="G79" s="960">
        <v>1</v>
      </c>
      <c r="H79" s="961" t="s">
        <v>1628</v>
      </c>
      <c r="I79" s="199"/>
      <c r="AZ79" s="151" t="s">
        <v>821</v>
      </c>
      <c r="BA79" s="54"/>
      <c r="BB79" s="54"/>
      <c r="BC79" s="54"/>
      <c r="BD79" s="54"/>
      <c r="BE79" s="54"/>
      <c r="BF79" s="54"/>
      <c r="BG79" s="54"/>
      <c r="BH79" s="54"/>
      <c r="BI79" s="54"/>
      <c r="BJ79" s="54"/>
      <c r="BK79" s="54"/>
      <c r="BL79" s="138"/>
      <c r="BM79" s="54"/>
      <c r="BN79" s="54"/>
      <c r="BO79" s="54"/>
      <c r="BP79" s="54"/>
      <c r="BQ79" s="54"/>
      <c r="BR79" s="54"/>
      <c r="BS79" s="54"/>
      <c r="BT79" s="54"/>
      <c r="BU79" s="54"/>
      <c r="BV79" s="54"/>
      <c r="BW79" s="54"/>
      <c r="BX79" s="54"/>
      <c r="BY79" s="54"/>
      <c r="BZ79" s="54"/>
      <c r="CA79" s="54"/>
      <c r="CB79" s="54"/>
      <c r="CC79" s="54"/>
      <c r="CD79" s="54"/>
      <c r="CE79" s="54"/>
      <c r="CF79" s="54"/>
      <c r="CG79" s="54"/>
    </row>
    <row r="80" spans="1:85">
      <c r="A80" s="921" t="s">
        <v>338</v>
      </c>
      <c r="B80" s="162" t="s">
        <v>730</v>
      </c>
      <c r="C80" s="957">
        <v>2015</v>
      </c>
      <c r="D80" s="958" t="s">
        <v>182</v>
      </c>
      <c r="E80" s="959" t="s">
        <v>1140</v>
      </c>
      <c r="F80" s="960">
        <v>0.5</v>
      </c>
      <c r="G80" s="960">
        <v>1</v>
      </c>
      <c r="H80" s="961" t="s">
        <v>1628</v>
      </c>
      <c r="I80" s="199"/>
      <c r="AZ80" s="681" t="s">
        <v>818</v>
      </c>
      <c r="BA80" s="54"/>
      <c r="BB80" s="54"/>
      <c r="BC80" s="54"/>
      <c r="BD80" s="54"/>
      <c r="BE80" s="54"/>
      <c r="BF80" s="54"/>
      <c r="BG80" s="54"/>
      <c r="BH80" s="54"/>
      <c r="BI80" s="54"/>
      <c r="BJ80" s="54"/>
      <c r="BK80" s="54"/>
      <c r="BL80" s="138"/>
      <c r="BM80" s="54"/>
      <c r="BN80" s="54"/>
      <c r="BO80" s="54"/>
      <c r="BP80" s="54"/>
      <c r="BQ80" s="54"/>
      <c r="BR80" s="54"/>
      <c r="BS80" s="54"/>
      <c r="BT80" s="54"/>
      <c r="BU80" s="54"/>
      <c r="BV80" s="54"/>
      <c r="BW80" s="54"/>
      <c r="BX80" s="54"/>
      <c r="BY80" s="54"/>
      <c r="BZ80" s="54"/>
      <c r="CA80" s="54"/>
      <c r="CB80" s="54"/>
      <c r="CC80" s="54"/>
      <c r="CD80" s="54"/>
      <c r="CE80" s="54"/>
      <c r="CF80" s="54"/>
      <c r="CG80" s="54"/>
    </row>
    <row r="81" spans="1:85">
      <c r="A81" s="921" t="s">
        <v>338</v>
      </c>
      <c r="B81" s="162" t="s">
        <v>740</v>
      </c>
      <c r="C81" s="957">
        <v>2015</v>
      </c>
      <c r="D81" s="958" t="s">
        <v>182</v>
      </c>
      <c r="E81" s="959" t="s">
        <v>1140</v>
      </c>
      <c r="F81" s="960">
        <v>0.5</v>
      </c>
      <c r="G81" s="960">
        <v>1</v>
      </c>
      <c r="H81" s="961" t="s">
        <v>1628</v>
      </c>
      <c r="I81" s="199"/>
      <c r="AZ81" s="681" t="s">
        <v>819</v>
      </c>
      <c r="BA81" s="54"/>
      <c r="BB81" s="54"/>
      <c r="BC81" s="54"/>
      <c r="BD81" s="54"/>
      <c r="BE81" s="54"/>
      <c r="BF81" s="54"/>
      <c r="BG81" s="54"/>
      <c r="BH81" s="54"/>
      <c r="BI81" s="54"/>
      <c r="BJ81" s="54"/>
      <c r="BK81" s="54"/>
      <c r="BL81" s="138"/>
      <c r="BM81" s="54"/>
      <c r="BN81" s="54"/>
      <c r="BO81" s="54"/>
      <c r="BP81" s="54"/>
      <c r="BQ81" s="54"/>
      <c r="BR81" s="54"/>
      <c r="BS81" s="54"/>
      <c r="BT81" s="54"/>
      <c r="BU81" s="54"/>
      <c r="BV81" s="54"/>
      <c r="BW81" s="54"/>
      <c r="BX81" s="54"/>
      <c r="BY81" s="54"/>
      <c r="BZ81" s="54"/>
      <c r="CA81" s="54"/>
      <c r="CB81" s="54"/>
      <c r="CC81" s="54"/>
      <c r="CD81" s="54"/>
      <c r="CE81" s="54"/>
      <c r="CF81" s="54"/>
      <c r="CG81" s="54"/>
    </row>
    <row r="82" spans="1:85">
      <c r="A82" s="921" t="s">
        <v>338</v>
      </c>
      <c r="B82" s="162" t="s">
        <v>1635</v>
      </c>
      <c r="C82" s="957">
        <v>2015</v>
      </c>
      <c r="D82" s="958" t="s">
        <v>182</v>
      </c>
      <c r="E82" s="959" t="s">
        <v>1140</v>
      </c>
      <c r="F82" s="960">
        <v>0.5</v>
      </c>
      <c r="G82" s="960">
        <v>1</v>
      </c>
      <c r="H82" s="961" t="s">
        <v>1628</v>
      </c>
      <c r="I82" s="199"/>
      <c r="AZ82" s="681" t="s">
        <v>820</v>
      </c>
      <c r="BA82" s="54"/>
      <c r="BB82" s="54"/>
      <c r="BC82" s="54"/>
      <c r="BD82" s="54"/>
      <c r="BE82" s="54"/>
      <c r="BF82" s="54"/>
      <c r="BG82" s="54"/>
      <c r="BH82" s="54"/>
      <c r="BI82" s="54"/>
      <c r="BJ82" s="54"/>
      <c r="BK82" s="54"/>
      <c r="BL82" s="138"/>
      <c r="BM82" s="54"/>
      <c r="BN82" s="54"/>
      <c r="BO82" s="54"/>
      <c r="BP82" s="54"/>
      <c r="BQ82" s="54"/>
      <c r="BR82" s="54"/>
      <c r="BS82" s="54"/>
      <c r="BT82" s="54"/>
      <c r="BU82" s="54"/>
      <c r="BV82" s="54"/>
      <c r="BW82" s="54"/>
      <c r="BX82" s="54"/>
      <c r="BY82" s="54"/>
      <c r="BZ82" s="54"/>
      <c r="CA82" s="54"/>
      <c r="CB82" s="54"/>
      <c r="CC82" s="54"/>
      <c r="CD82" s="54"/>
      <c r="CE82" s="54"/>
      <c r="CF82" s="54"/>
      <c r="CG82" s="54"/>
    </row>
    <row r="83" spans="1:85" ht="15">
      <c r="A83" s="921" t="s">
        <v>338</v>
      </c>
      <c r="B83" s="162" t="s">
        <v>732</v>
      </c>
      <c r="C83" s="957">
        <v>2015</v>
      </c>
      <c r="D83" s="958" t="s">
        <v>182</v>
      </c>
      <c r="E83" s="959" t="s">
        <v>1140</v>
      </c>
      <c r="F83" s="960">
        <v>0.5</v>
      </c>
      <c r="G83" s="960">
        <v>1</v>
      </c>
      <c r="H83" s="961" t="s">
        <v>1628</v>
      </c>
      <c r="I83" s="199"/>
      <c r="AZ83" s="151" t="s">
        <v>779</v>
      </c>
      <c r="BA83" s="54"/>
      <c r="BB83" s="54"/>
      <c r="BC83" s="54"/>
      <c r="BD83" s="54"/>
      <c r="BE83" s="54"/>
      <c r="BF83" s="54"/>
      <c r="BG83" s="54"/>
      <c r="BH83" s="54"/>
      <c r="BI83" s="54"/>
      <c r="BJ83" s="54"/>
      <c r="BK83" s="54"/>
      <c r="BL83" s="139" t="s">
        <v>551</v>
      </c>
      <c r="BM83" s="54"/>
      <c r="BN83" s="54"/>
      <c r="BO83" s="54"/>
      <c r="BP83" s="54"/>
      <c r="BQ83" s="54"/>
      <c r="BR83" s="54"/>
      <c r="BS83" s="54"/>
      <c r="BT83" s="54"/>
      <c r="BU83" s="54"/>
      <c r="BV83" s="54"/>
      <c r="BW83" s="54"/>
      <c r="BX83" s="54"/>
      <c r="BY83" s="54"/>
      <c r="BZ83" s="54"/>
      <c r="CA83" s="54"/>
      <c r="CB83" s="54"/>
      <c r="CC83" s="54"/>
      <c r="CD83" s="54"/>
      <c r="CE83" s="54"/>
      <c r="CF83" s="54"/>
      <c r="CG83" s="54"/>
    </row>
    <row r="84" spans="1:85">
      <c r="A84" s="921" t="s">
        <v>338</v>
      </c>
      <c r="B84" s="162" t="s">
        <v>743</v>
      </c>
      <c r="C84" s="957">
        <v>2015</v>
      </c>
      <c r="D84" s="958" t="s">
        <v>182</v>
      </c>
      <c r="E84" s="959" t="s">
        <v>1140</v>
      </c>
      <c r="F84" s="960">
        <v>0.5</v>
      </c>
      <c r="G84" s="960">
        <v>1</v>
      </c>
      <c r="H84" s="961" t="s">
        <v>1628</v>
      </c>
      <c r="I84" s="199"/>
      <c r="AZ84" s="681" t="s">
        <v>780</v>
      </c>
      <c r="BA84" s="54"/>
      <c r="BB84" s="54"/>
      <c r="BC84" s="54"/>
      <c r="BD84" s="54"/>
      <c r="BE84" s="54"/>
      <c r="BF84" s="54"/>
      <c r="BG84" s="54"/>
      <c r="BH84" s="54"/>
      <c r="BI84" s="54"/>
      <c r="BJ84" s="54"/>
      <c r="BK84" s="54"/>
      <c r="BL84" s="138" t="s">
        <v>552</v>
      </c>
      <c r="BM84" s="54"/>
      <c r="BN84" s="54"/>
      <c r="BO84" s="54"/>
      <c r="BP84" s="54"/>
      <c r="BQ84" s="54"/>
      <c r="BR84" s="54"/>
      <c r="BS84" s="54"/>
      <c r="BT84" s="54"/>
      <c r="BU84" s="54"/>
      <c r="BV84" s="54"/>
      <c r="BW84" s="54"/>
      <c r="BX84" s="54"/>
      <c r="BY84" s="54"/>
      <c r="BZ84" s="54"/>
      <c r="CA84" s="54"/>
      <c r="CB84" s="54"/>
      <c r="CC84" s="54"/>
      <c r="CD84" s="54"/>
      <c r="CE84" s="54"/>
      <c r="CF84" s="54"/>
      <c r="CG84" s="54"/>
    </row>
    <row r="85" spans="1:85">
      <c r="A85" s="921" t="s">
        <v>338</v>
      </c>
      <c r="B85" s="162" t="s">
        <v>733</v>
      </c>
      <c r="C85" s="957">
        <v>2015</v>
      </c>
      <c r="D85" s="958" t="s">
        <v>182</v>
      </c>
      <c r="E85" s="959" t="s">
        <v>1140</v>
      </c>
      <c r="F85" s="960">
        <v>0.5</v>
      </c>
      <c r="G85" s="960">
        <v>1</v>
      </c>
      <c r="H85" s="961" t="s">
        <v>1628</v>
      </c>
      <c r="I85" s="199"/>
      <c r="AZ85" s="681" t="s">
        <v>781</v>
      </c>
      <c r="BA85" s="54"/>
      <c r="BB85" s="54"/>
      <c r="BC85" s="54"/>
      <c r="BD85" s="54"/>
      <c r="BE85" s="54"/>
      <c r="BF85" s="54"/>
      <c r="BG85" s="54"/>
      <c r="BH85" s="54"/>
      <c r="BI85" s="54"/>
      <c r="BJ85" s="54"/>
      <c r="BK85" s="54"/>
      <c r="BL85" s="138" t="s">
        <v>553</v>
      </c>
      <c r="BM85" s="54"/>
      <c r="BN85" s="54"/>
      <c r="BO85" s="54"/>
      <c r="BP85" s="54"/>
      <c r="BQ85" s="54"/>
      <c r="BR85" s="54"/>
      <c r="BS85" s="54"/>
      <c r="BT85" s="54"/>
      <c r="BU85" s="54"/>
      <c r="BV85" s="54"/>
      <c r="BW85" s="54"/>
      <c r="BX85" s="54"/>
      <c r="BY85" s="54"/>
      <c r="BZ85" s="54"/>
      <c r="CA85" s="54"/>
      <c r="CB85" s="54"/>
      <c r="CC85" s="54"/>
      <c r="CD85" s="54"/>
      <c r="CE85" s="54"/>
      <c r="CF85" s="54"/>
      <c r="CG85" s="54"/>
    </row>
    <row r="86" spans="1:85">
      <c r="A86" s="921" t="s">
        <v>338</v>
      </c>
      <c r="B86" s="162" t="s">
        <v>734</v>
      </c>
      <c r="C86" s="957">
        <v>2015</v>
      </c>
      <c r="D86" s="958" t="s">
        <v>182</v>
      </c>
      <c r="E86" s="959" t="s">
        <v>1140</v>
      </c>
      <c r="F86" s="960">
        <v>0.5</v>
      </c>
      <c r="G86" s="960">
        <v>1</v>
      </c>
      <c r="H86" s="961" t="s">
        <v>1628</v>
      </c>
      <c r="I86" s="199"/>
      <c r="AZ86" s="681" t="s">
        <v>782</v>
      </c>
      <c r="BA86" s="54"/>
      <c r="BB86" s="54"/>
      <c r="BC86" s="54"/>
      <c r="BD86" s="54"/>
      <c r="BE86" s="54"/>
      <c r="BF86" s="54"/>
      <c r="BG86" s="54"/>
      <c r="BH86" s="54"/>
      <c r="BI86" s="54"/>
      <c r="BJ86" s="54"/>
      <c r="BK86" s="54"/>
      <c r="BL86" s="138" t="s">
        <v>554</v>
      </c>
      <c r="BM86" s="54"/>
      <c r="BN86" s="54"/>
      <c r="BO86" s="54"/>
      <c r="BP86" s="54"/>
      <c r="BQ86" s="54"/>
      <c r="BR86" s="54"/>
      <c r="BS86" s="54"/>
      <c r="BT86" s="54"/>
      <c r="BU86" s="54"/>
      <c r="BV86" s="54"/>
      <c r="BW86" s="54"/>
      <c r="BX86" s="54"/>
      <c r="BY86" s="54"/>
      <c r="BZ86" s="54"/>
      <c r="CA86" s="54"/>
      <c r="CB86" s="54"/>
      <c r="CC86" s="54"/>
      <c r="CD86" s="54"/>
      <c r="CE86" s="54"/>
      <c r="CF86" s="54"/>
      <c r="CG86" s="54"/>
    </row>
    <row r="87" spans="1:85">
      <c r="A87" s="921" t="s">
        <v>338</v>
      </c>
      <c r="B87" s="162" t="s">
        <v>1636</v>
      </c>
      <c r="C87" s="957">
        <v>2015</v>
      </c>
      <c r="D87" s="958" t="s">
        <v>182</v>
      </c>
      <c r="E87" s="959" t="s">
        <v>1140</v>
      </c>
      <c r="F87" s="960">
        <v>0.5</v>
      </c>
      <c r="G87" s="960">
        <v>1</v>
      </c>
      <c r="H87" s="961" t="s">
        <v>1628</v>
      </c>
      <c r="I87" s="199"/>
      <c r="AZ87" s="681" t="s">
        <v>783</v>
      </c>
      <c r="BA87" s="54"/>
      <c r="BB87" s="54"/>
      <c r="BC87" s="54"/>
      <c r="BD87" s="54"/>
      <c r="BE87" s="54"/>
      <c r="BF87" s="54"/>
      <c r="BG87" s="54"/>
      <c r="BH87" s="54"/>
      <c r="BI87" s="54"/>
      <c r="BJ87" s="54"/>
      <c r="BK87" s="54"/>
      <c r="BL87" s="138" t="s">
        <v>555</v>
      </c>
      <c r="BM87" s="54"/>
      <c r="BN87" s="54"/>
      <c r="BO87" s="54"/>
      <c r="BP87" s="54"/>
      <c r="BQ87" s="54"/>
      <c r="BR87" s="54"/>
      <c r="BS87" s="54"/>
      <c r="BT87" s="54"/>
      <c r="BU87" s="54"/>
      <c r="BV87" s="54"/>
      <c r="BW87" s="54"/>
      <c r="BX87" s="54"/>
      <c r="BY87" s="54"/>
      <c r="BZ87" s="54"/>
      <c r="CA87" s="54"/>
      <c r="CB87" s="54"/>
      <c r="CC87" s="54"/>
      <c r="CD87" s="54"/>
      <c r="CE87" s="54"/>
      <c r="CF87" s="54"/>
      <c r="CG87" s="54"/>
    </row>
    <row r="88" spans="1:85">
      <c r="A88" s="921" t="s">
        <v>338</v>
      </c>
      <c r="B88" s="162" t="s">
        <v>741</v>
      </c>
      <c r="C88" s="957">
        <v>2015</v>
      </c>
      <c r="D88" s="958" t="s">
        <v>1631</v>
      </c>
      <c r="E88" s="959" t="s">
        <v>1632</v>
      </c>
      <c r="F88" s="960">
        <v>1</v>
      </c>
      <c r="G88" s="960">
        <v>1</v>
      </c>
      <c r="H88" s="961" t="s">
        <v>1628</v>
      </c>
      <c r="I88" s="199"/>
      <c r="AZ88" s="681" t="s">
        <v>81</v>
      </c>
      <c r="BA88" s="54"/>
      <c r="BB88" s="54"/>
      <c r="BC88" s="54"/>
      <c r="BD88" s="54"/>
      <c r="BE88" s="54"/>
      <c r="BF88" s="54"/>
      <c r="BG88" s="54"/>
      <c r="BH88" s="54"/>
      <c r="BI88" s="54"/>
      <c r="BJ88" s="54"/>
      <c r="BK88" s="54"/>
      <c r="BL88" s="138" t="s">
        <v>100</v>
      </c>
      <c r="BM88" s="54"/>
      <c r="BN88" s="54"/>
      <c r="BO88" s="54"/>
      <c r="BP88" s="54"/>
      <c r="BQ88" s="54"/>
      <c r="BR88" s="54"/>
      <c r="BS88" s="54"/>
      <c r="BT88" s="54"/>
      <c r="BU88" s="54"/>
      <c r="BV88" s="54"/>
      <c r="BW88" s="54"/>
      <c r="BX88" s="54"/>
      <c r="BY88" s="54"/>
      <c r="BZ88" s="54"/>
      <c r="CA88" s="54"/>
      <c r="CB88" s="54"/>
      <c r="CC88" s="54"/>
      <c r="CD88" s="54"/>
      <c r="CE88" s="54"/>
      <c r="CF88" s="54"/>
      <c r="CG88" s="54"/>
    </row>
    <row r="89" spans="1:85">
      <c r="A89" s="921" t="s">
        <v>338</v>
      </c>
      <c r="B89" s="162" t="s">
        <v>735</v>
      </c>
      <c r="C89" s="957">
        <v>2015</v>
      </c>
      <c r="D89" s="958" t="s">
        <v>1631</v>
      </c>
      <c r="E89" s="959" t="s">
        <v>1632</v>
      </c>
      <c r="F89" s="960">
        <v>1</v>
      </c>
      <c r="G89" s="960">
        <v>1</v>
      </c>
      <c r="H89" s="961" t="s">
        <v>1628</v>
      </c>
      <c r="I89" s="199"/>
      <c r="AZ89" s="681" t="s">
        <v>784</v>
      </c>
      <c r="BA89" s="54"/>
      <c r="BB89" s="54"/>
      <c r="BC89" s="54"/>
      <c r="BD89" s="54"/>
      <c r="BE89" s="54"/>
      <c r="BF89" s="54"/>
      <c r="BG89" s="54"/>
      <c r="BH89" s="54"/>
      <c r="BI89" s="54"/>
      <c r="BJ89" s="54"/>
      <c r="BK89" s="54"/>
      <c r="BL89" s="138" t="s">
        <v>664</v>
      </c>
      <c r="BM89" s="54"/>
      <c r="BN89" s="54"/>
      <c r="BO89" s="54"/>
      <c r="BP89" s="54"/>
      <c r="BQ89" s="54"/>
      <c r="BR89" s="54"/>
      <c r="BS89" s="54"/>
      <c r="BT89" s="54"/>
      <c r="BU89" s="54"/>
      <c r="BV89" s="54"/>
      <c r="BW89" s="54"/>
      <c r="BX89" s="54"/>
      <c r="BY89" s="54"/>
      <c r="BZ89" s="54"/>
      <c r="CA89" s="54"/>
      <c r="CB89" s="54"/>
      <c r="CC89" s="54"/>
      <c r="CD89" s="54"/>
      <c r="CE89" s="54"/>
      <c r="CF89" s="54"/>
      <c r="CG89" s="54"/>
    </row>
    <row r="90" spans="1:85">
      <c r="A90" s="921" t="s">
        <v>338</v>
      </c>
      <c r="B90" s="162" t="s">
        <v>1637</v>
      </c>
      <c r="C90" s="957">
        <v>2015</v>
      </c>
      <c r="D90" s="958" t="s">
        <v>1631</v>
      </c>
      <c r="E90" s="959" t="s">
        <v>1632</v>
      </c>
      <c r="F90" s="960">
        <v>1</v>
      </c>
      <c r="G90" s="960">
        <v>1</v>
      </c>
      <c r="H90" s="961" t="s">
        <v>1628</v>
      </c>
      <c r="I90" s="199"/>
      <c r="AZ90" s="681" t="s">
        <v>785</v>
      </c>
      <c r="BA90" s="54"/>
      <c r="BB90" s="54"/>
      <c r="BC90" s="54"/>
      <c r="BD90" s="54"/>
      <c r="BE90" s="54"/>
      <c r="BF90" s="54"/>
      <c r="BG90" s="54"/>
      <c r="BH90" s="54"/>
      <c r="BI90" s="54"/>
      <c r="BJ90" s="54"/>
      <c r="BK90" s="54"/>
      <c r="BL90" s="138" t="s">
        <v>556</v>
      </c>
      <c r="BM90" s="54"/>
      <c r="BN90" s="54"/>
      <c r="BO90" s="54"/>
      <c r="BP90" s="54"/>
      <c r="BQ90" s="54"/>
      <c r="BR90" s="54"/>
      <c r="BS90" s="54"/>
      <c r="BT90" s="54"/>
      <c r="BU90" s="54"/>
      <c r="BV90" s="54"/>
      <c r="BW90" s="54"/>
      <c r="BX90" s="54"/>
      <c r="BY90" s="54"/>
      <c r="BZ90" s="54"/>
      <c r="CA90" s="54"/>
      <c r="CB90" s="54"/>
      <c r="CC90" s="54"/>
      <c r="CD90" s="54"/>
      <c r="CE90" s="54"/>
      <c r="CF90" s="54"/>
      <c r="CG90" s="54"/>
    </row>
    <row r="91" spans="1:85" ht="13.5" thickBot="1">
      <c r="A91" s="963" t="s">
        <v>338</v>
      </c>
      <c r="B91" s="964" t="s">
        <v>1638</v>
      </c>
      <c r="C91" s="965">
        <v>2015</v>
      </c>
      <c r="D91" s="966" t="s">
        <v>1631</v>
      </c>
      <c r="E91" s="967" t="s">
        <v>1632</v>
      </c>
      <c r="F91" s="968">
        <v>1</v>
      </c>
      <c r="G91" s="968">
        <v>1</v>
      </c>
      <c r="H91" s="967" t="s">
        <v>1628</v>
      </c>
      <c r="I91" s="969"/>
      <c r="AZ91" s="681" t="s">
        <v>786</v>
      </c>
      <c r="BA91" s="54"/>
      <c r="BB91" s="54"/>
      <c r="BC91" s="54"/>
      <c r="BD91" s="54"/>
      <c r="BE91" s="54"/>
      <c r="BF91" s="54"/>
      <c r="BG91" s="54"/>
      <c r="BH91" s="54"/>
      <c r="BI91" s="54"/>
      <c r="BJ91" s="54"/>
      <c r="BK91" s="54"/>
      <c r="BL91" s="138" t="s">
        <v>557</v>
      </c>
      <c r="BM91" s="54"/>
      <c r="BN91" s="54"/>
      <c r="BO91" s="54"/>
      <c r="BP91" s="54"/>
      <c r="BQ91" s="54"/>
      <c r="BR91" s="54"/>
      <c r="BS91" s="54"/>
      <c r="BT91" s="54"/>
      <c r="BU91" s="54"/>
      <c r="BV91" s="54"/>
      <c r="BW91" s="54"/>
      <c r="BX91" s="54"/>
      <c r="BY91" s="54"/>
      <c r="BZ91" s="54"/>
      <c r="CA91" s="54"/>
      <c r="CB91" s="54"/>
      <c r="CC91" s="54"/>
      <c r="CD91" s="54"/>
      <c r="CE91" s="54"/>
      <c r="CF91" s="54"/>
      <c r="CG91" s="54"/>
    </row>
    <row r="92" spans="1:85" ht="14.25">
      <c r="A92" s="123" t="s">
        <v>391</v>
      </c>
      <c r="B92" s="124"/>
      <c r="C92" s="125"/>
      <c r="D92" s="126"/>
      <c r="E92" s="126"/>
      <c r="F92" s="126"/>
      <c r="G92" s="126"/>
      <c r="H92" s="125"/>
      <c r="I92" s="127"/>
      <c r="AZ92" s="681" t="s">
        <v>787</v>
      </c>
      <c r="BA92" s="54"/>
      <c r="BB92" s="54"/>
      <c r="BC92" s="54"/>
      <c r="BD92" s="54"/>
      <c r="BE92" s="54"/>
      <c r="BF92" s="54"/>
      <c r="BG92" s="54"/>
      <c r="BH92" s="54"/>
      <c r="BI92" s="54"/>
      <c r="BJ92" s="54"/>
      <c r="BK92" s="54"/>
      <c r="BL92" s="138" t="s">
        <v>558</v>
      </c>
      <c r="BM92" s="54"/>
      <c r="BN92" s="54"/>
      <c r="BO92" s="54"/>
      <c r="BP92" s="54"/>
      <c r="BQ92" s="54"/>
      <c r="BR92" s="54"/>
      <c r="BS92" s="54"/>
      <c r="BT92" s="54"/>
      <c r="BU92" s="54"/>
      <c r="BV92" s="54"/>
      <c r="BW92" s="54"/>
      <c r="BX92" s="54"/>
      <c r="BY92" s="54"/>
      <c r="BZ92" s="54"/>
      <c r="CA92" s="54"/>
      <c r="CB92" s="54"/>
      <c r="CC92" s="54"/>
      <c r="CD92" s="54"/>
      <c r="CE92" s="54"/>
      <c r="CF92" s="54"/>
      <c r="CG92" s="54"/>
    </row>
    <row r="93" spans="1:85" ht="14.25">
      <c r="A93" s="124" t="s">
        <v>246</v>
      </c>
      <c r="B93" s="124"/>
      <c r="C93" s="124"/>
      <c r="D93" s="124"/>
      <c r="E93" s="124"/>
      <c r="F93" s="124"/>
      <c r="G93" s="124"/>
      <c r="H93" s="122"/>
      <c r="I93" s="127"/>
      <c r="AZ93" s="681" t="s">
        <v>788</v>
      </c>
      <c r="BA93" s="54"/>
      <c r="BB93" s="54"/>
      <c r="BC93" s="54"/>
      <c r="BD93" s="54"/>
      <c r="BE93" s="54"/>
      <c r="BF93" s="54"/>
      <c r="BG93" s="54"/>
      <c r="BH93" s="54"/>
      <c r="BI93" s="54"/>
      <c r="BJ93" s="54"/>
      <c r="BK93" s="54"/>
      <c r="BL93" s="138" t="s">
        <v>559</v>
      </c>
      <c r="BM93" s="54"/>
      <c r="BN93" s="54"/>
      <c r="BO93" s="54"/>
      <c r="BP93" s="54"/>
      <c r="BQ93" s="54"/>
      <c r="BR93" s="54"/>
      <c r="BS93" s="54"/>
      <c r="BT93" s="54"/>
      <c r="BU93" s="54"/>
      <c r="BV93" s="54"/>
      <c r="BW93" s="54"/>
      <c r="BX93" s="54"/>
      <c r="BY93" s="54"/>
      <c r="BZ93" s="54"/>
      <c r="CA93" s="54"/>
      <c r="CB93" s="54"/>
      <c r="CC93" s="54"/>
      <c r="CD93" s="54"/>
      <c r="CE93" s="54"/>
      <c r="CF93" s="54"/>
      <c r="CG93" s="54"/>
    </row>
    <row r="94" spans="1:85" ht="14.25">
      <c r="A94" s="124" t="s">
        <v>252</v>
      </c>
      <c r="B94" s="124"/>
      <c r="C94" s="124"/>
      <c r="D94" s="124"/>
      <c r="E94" s="124"/>
      <c r="F94" s="124"/>
      <c r="G94" s="124"/>
      <c r="H94" s="122"/>
      <c r="I94" s="127"/>
      <c r="AZ94" s="681" t="s">
        <v>789</v>
      </c>
      <c r="BA94" s="54"/>
      <c r="BB94" s="54"/>
      <c r="BC94" s="54"/>
      <c r="BD94" s="54"/>
      <c r="BE94" s="54"/>
      <c r="BF94" s="54"/>
      <c r="BG94" s="54"/>
      <c r="BH94" s="54"/>
      <c r="BI94" s="54"/>
      <c r="BJ94" s="54"/>
      <c r="BK94" s="54"/>
      <c r="BL94" s="138" t="s">
        <v>560</v>
      </c>
      <c r="BM94" s="54"/>
      <c r="BN94" s="54"/>
      <c r="BO94" s="54"/>
      <c r="BP94" s="54"/>
      <c r="BQ94" s="54"/>
      <c r="BR94" s="54"/>
      <c r="BS94" s="54"/>
      <c r="BT94" s="54"/>
      <c r="BU94" s="54"/>
      <c r="BV94" s="54"/>
      <c r="BW94" s="54"/>
      <c r="BX94" s="54"/>
      <c r="BY94" s="54"/>
      <c r="BZ94" s="54"/>
      <c r="CA94" s="54"/>
      <c r="CB94" s="54"/>
      <c r="CC94" s="54"/>
      <c r="CD94" s="54"/>
      <c r="CE94" s="54"/>
      <c r="CF94" s="54"/>
      <c r="CG94" s="54"/>
    </row>
    <row r="95" spans="1:85">
      <c r="AZ95" s="681" t="s">
        <v>790</v>
      </c>
      <c r="BA95" s="54"/>
      <c r="BB95" s="54"/>
      <c r="BC95" s="54"/>
      <c r="BD95" s="54"/>
      <c r="BE95" s="54"/>
      <c r="BF95" s="54"/>
      <c r="BG95" s="54"/>
      <c r="BH95" s="54"/>
      <c r="BI95" s="54"/>
      <c r="BJ95" s="54"/>
      <c r="BK95" s="54"/>
      <c r="BL95" s="139" t="s">
        <v>561</v>
      </c>
      <c r="BM95" s="54"/>
      <c r="BN95" s="54"/>
      <c r="BO95" s="54"/>
      <c r="BP95" s="54"/>
      <c r="BQ95" s="54"/>
      <c r="BR95" s="54"/>
      <c r="BS95" s="54"/>
      <c r="BT95" s="54"/>
      <c r="BU95" s="54"/>
      <c r="BV95" s="54"/>
      <c r="BW95" s="54"/>
      <c r="BX95" s="54"/>
      <c r="BY95" s="54"/>
      <c r="BZ95" s="54"/>
      <c r="CA95" s="54"/>
      <c r="CB95" s="54"/>
      <c r="CC95" s="54"/>
      <c r="CD95" s="54"/>
      <c r="CE95" s="54"/>
      <c r="CF95" s="54"/>
      <c r="CG95" s="54"/>
    </row>
    <row r="96" spans="1:85">
      <c r="AZ96" s="681" t="s">
        <v>791</v>
      </c>
      <c r="BA96" s="54"/>
      <c r="BB96" s="54"/>
      <c r="BC96" s="54"/>
      <c r="BD96" s="54"/>
      <c r="BE96" s="54"/>
      <c r="BF96" s="54"/>
      <c r="BG96" s="54"/>
      <c r="BH96" s="54"/>
      <c r="BI96" s="54"/>
      <c r="BJ96" s="54"/>
      <c r="BK96" s="54"/>
      <c r="BL96" s="138" t="s">
        <v>562</v>
      </c>
      <c r="BM96" s="54"/>
      <c r="BN96" s="54"/>
      <c r="BO96" s="54"/>
      <c r="BP96" s="54"/>
      <c r="BQ96" s="54"/>
      <c r="BR96" s="54"/>
      <c r="BS96" s="54"/>
      <c r="BT96" s="54"/>
      <c r="BU96" s="54"/>
      <c r="BV96" s="54"/>
      <c r="BW96" s="54"/>
      <c r="BX96" s="54"/>
      <c r="BY96" s="54"/>
      <c r="BZ96" s="54"/>
      <c r="CA96" s="54"/>
      <c r="CB96" s="54"/>
      <c r="CC96" s="54"/>
      <c r="CD96" s="54"/>
      <c r="CE96" s="54"/>
      <c r="CF96" s="54"/>
      <c r="CG96" s="54"/>
    </row>
    <row r="97" spans="52:85" s="681" customFormat="1">
      <c r="AZ97" s="681" t="s">
        <v>792</v>
      </c>
      <c r="BA97" s="54"/>
      <c r="BB97" s="54"/>
      <c r="BC97" s="54"/>
      <c r="BD97" s="54"/>
      <c r="BE97" s="54"/>
      <c r="BF97" s="54"/>
      <c r="BG97" s="54"/>
      <c r="BH97" s="54"/>
      <c r="BI97" s="54"/>
      <c r="BJ97" s="54"/>
      <c r="BK97" s="54"/>
      <c r="BL97" s="138" t="s">
        <v>563</v>
      </c>
      <c r="BM97" s="54"/>
      <c r="BN97" s="54"/>
      <c r="BO97" s="54"/>
      <c r="BP97" s="54"/>
      <c r="BQ97" s="54"/>
      <c r="BR97" s="54"/>
      <c r="BS97" s="54"/>
      <c r="BT97" s="54"/>
      <c r="BU97" s="54"/>
      <c r="BV97" s="54"/>
      <c r="BW97" s="54"/>
      <c r="BX97" s="54"/>
      <c r="BY97" s="54"/>
      <c r="BZ97" s="54"/>
      <c r="CA97" s="54"/>
      <c r="CB97" s="54"/>
      <c r="CC97" s="54"/>
      <c r="CD97" s="54"/>
      <c r="CE97" s="54"/>
      <c r="CF97" s="54"/>
      <c r="CG97" s="54"/>
    </row>
    <row r="98" spans="52:85" s="681" customFormat="1">
      <c r="AZ98" s="681" t="s">
        <v>793</v>
      </c>
      <c r="BA98" s="54"/>
      <c r="BB98" s="54"/>
      <c r="BC98" s="54"/>
      <c r="BD98" s="54"/>
      <c r="BE98" s="54"/>
      <c r="BF98" s="54"/>
      <c r="BG98" s="54"/>
      <c r="BH98" s="54"/>
      <c r="BI98" s="54"/>
      <c r="BJ98" s="54"/>
      <c r="BK98" s="54"/>
      <c r="BL98" s="138" t="s">
        <v>564</v>
      </c>
      <c r="BM98" s="54"/>
      <c r="BN98" s="54"/>
      <c r="BO98" s="54"/>
      <c r="BP98" s="54"/>
      <c r="BQ98" s="54"/>
      <c r="BR98" s="54"/>
      <c r="BS98" s="54"/>
      <c r="BT98" s="54"/>
      <c r="BU98" s="54"/>
      <c r="BV98" s="54"/>
      <c r="BW98" s="54"/>
      <c r="BX98" s="54"/>
      <c r="BY98" s="54"/>
      <c r="BZ98" s="54"/>
      <c r="CA98" s="54"/>
      <c r="CB98" s="54"/>
      <c r="CC98" s="54"/>
      <c r="CD98" s="54"/>
      <c r="CE98" s="54"/>
      <c r="CF98" s="54"/>
      <c r="CG98" s="54"/>
    </row>
    <row r="99" spans="52:85" s="681" customFormat="1">
      <c r="AZ99" s="681" t="s">
        <v>794</v>
      </c>
      <c r="BA99" s="54"/>
      <c r="BB99" s="54"/>
      <c r="BC99" s="54"/>
      <c r="BD99" s="54"/>
      <c r="BE99" s="54"/>
      <c r="BF99" s="54"/>
      <c r="BG99" s="54"/>
      <c r="BH99" s="54"/>
      <c r="BI99" s="54"/>
      <c r="BJ99" s="54"/>
      <c r="BK99" s="54"/>
      <c r="BL99" s="138" t="s">
        <v>565</v>
      </c>
      <c r="BM99" s="54"/>
      <c r="BN99" s="54"/>
      <c r="BO99" s="54"/>
      <c r="BP99" s="54"/>
      <c r="BQ99" s="54"/>
      <c r="BR99" s="54"/>
      <c r="BS99" s="54"/>
      <c r="BT99" s="54"/>
      <c r="BU99" s="54"/>
      <c r="BV99" s="54"/>
      <c r="BW99" s="54"/>
      <c r="BX99" s="54"/>
      <c r="BY99" s="54"/>
      <c r="BZ99" s="54"/>
      <c r="CA99" s="54"/>
      <c r="CB99" s="54"/>
      <c r="CC99" s="54"/>
      <c r="CD99" s="54"/>
      <c r="CE99" s="54"/>
      <c r="CF99" s="54"/>
      <c r="CG99" s="54"/>
    </row>
    <row r="100" spans="52:85" s="681" customFormat="1">
      <c r="AZ100" s="681" t="s">
        <v>795</v>
      </c>
      <c r="BA100" s="54"/>
      <c r="BB100" s="54"/>
      <c r="BC100" s="54"/>
      <c r="BD100" s="54"/>
      <c r="BE100" s="54"/>
      <c r="BF100" s="54"/>
      <c r="BG100" s="54"/>
      <c r="BH100" s="54"/>
      <c r="BI100" s="54"/>
      <c r="BJ100" s="54"/>
      <c r="BK100" s="54"/>
      <c r="BL100" s="138" t="s">
        <v>566</v>
      </c>
      <c r="BM100" s="54"/>
      <c r="BN100" s="54"/>
      <c r="BO100" s="54"/>
      <c r="BP100" s="54"/>
      <c r="BQ100" s="54"/>
      <c r="BR100" s="54"/>
      <c r="BS100" s="54"/>
      <c r="BT100" s="54"/>
      <c r="BU100" s="54"/>
      <c r="BV100" s="54"/>
      <c r="BW100" s="54"/>
      <c r="BX100" s="54"/>
      <c r="BY100" s="54"/>
      <c r="BZ100" s="54"/>
      <c r="CA100" s="54"/>
      <c r="CB100" s="54"/>
      <c r="CC100" s="54"/>
      <c r="CD100" s="54"/>
      <c r="CE100" s="54"/>
      <c r="CF100" s="54"/>
      <c r="CG100" s="54"/>
    </row>
    <row r="101" spans="52:85" s="681" customFormat="1">
      <c r="AZ101" s="681" t="s">
        <v>796</v>
      </c>
      <c r="BA101" s="54"/>
      <c r="BB101" s="54"/>
      <c r="BC101" s="54"/>
      <c r="BD101" s="54"/>
      <c r="BE101" s="54"/>
      <c r="BF101" s="54"/>
      <c r="BG101" s="54"/>
      <c r="BH101" s="54"/>
      <c r="BI101" s="54"/>
      <c r="BJ101" s="54"/>
      <c r="BK101" s="54"/>
      <c r="BL101" s="138" t="s">
        <v>665</v>
      </c>
      <c r="BM101" s="54"/>
      <c r="BN101" s="54"/>
      <c r="BO101" s="54"/>
      <c r="BP101" s="54"/>
      <c r="BQ101" s="54"/>
      <c r="BR101" s="54"/>
      <c r="BS101" s="54"/>
      <c r="BT101" s="54"/>
      <c r="BU101" s="54"/>
      <c r="BV101" s="54"/>
      <c r="BW101" s="54"/>
      <c r="BX101" s="54"/>
      <c r="BY101" s="54"/>
      <c r="BZ101" s="54"/>
      <c r="CA101" s="54"/>
      <c r="CB101" s="54"/>
      <c r="CC101" s="54"/>
      <c r="CD101" s="54"/>
      <c r="CE101" s="54"/>
      <c r="CF101" s="54"/>
      <c r="CG101" s="54"/>
    </row>
    <row r="102" spans="52:85" s="681" customFormat="1">
      <c r="AZ102" s="681" t="s">
        <v>797</v>
      </c>
      <c r="BA102" s="54"/>
      <c r="BB102" s="54"/>
      <c r="BC102" s="54"/>
      <c r="BD102" s="54"/>
      <c r="BE102" s="54"/>
      <c r="BF102" s="54"/>
      <c r="BG102" s="54"/>
      <c r="BH102" s="54"/>
      <c r="BI102" s="54"/>
      <c r="BJ102" s="54"/>
      <c r="BK102" s="54"/>
      <c r="BL102" s="138" t="s">
        <v>567</v>
      </c>
      <c r="BM102" s="54"/>
      <c r="BN102" s="54"/>
      <c r="BO102" s="54"/>
      <c r="BP102" s="54"/>
      <c r="BQ102" s="54"/>
      <c r="BR102" s="54"/>
      <c r="BS102" s="54"/>
      <c r="BT102" s="54"/>
      <c r="BU102" s="54"/>
      <c r="BV102" s="54"/>
      <c r="BW102" s="54"/>
      <c r="BX102" s="54"/>
      <c r="BY102" s="54"/>
      <c r="BZ102" s="54"/>
      <c r="CA102" s="54"/>
      <c r="CB102" s="54"/>
      <c r="CC102" s="54"/>
      <c r="CD102" s="54"/>
      <c r="CE102" s="54"/>
      <c r="CF102" s="54"/>
      <c r="CG102" s="54"/>
    </row>
    <row r="103" spans="52:85" s="681" customFormat="1" ht="15">
      <c r="AZ103" s="151" t="s">
        <v>798</v>
      </c>
      <c r="BA103" s="54"/>
      <c r="BB103" s="54"/>
      <c r="BC103" s="54"/>
      <c r="BD103" s="54"/>
      <c r="BE103" s="54"/>
      <c r="BF103" s="54"/>
      <c r="BG103" s="54"/>
      <c r="BH103" s="54"/>
      <c r="BI103" s="54"/>
      <c r="BJ103" s="54"/>
      <c r="BK103" s="54"/>
      <c r="BL103" s="138" t="s">
        <v>96</v>
      </c>
      <c r="BM103" s="54"/>
      <c r="BN103" s="54"/>
      <c r="BO103" s="54"/>
      <c r="BP103" s="54"/>
      <c r="BQ103" s="54"/>
      <c r="BR103" s="54"/>
      <c r="BS103" s="54"/>
      <c r="BT103" s="54"/>
      <c r="BU103" s="54"/>
      <c r="BV103" s="54"/>
      <c r="BW103" s="54"/>
      <c r="BX103" s="54"/>
      <c r="BY103" s="54"/>
      <c r="BZ103" s="54"/>
      <c r="CA103" s="54"/>
      <c r="CB103" s="54"/>
      <c r="CC103" s="54"/>
      <c r="CD103" s="54"/>
      <c r="CE103" s="54"/>
      <c r="CF103" s="54"/>
      <c r="CG103" s="54"/>
    </row>
    <row r="104" spans="52:85" s="681" customFormat="1">
      <c r="AZ104" s="681" t="s">
        <v>822</v>
      </c>
      <c r="BA104" s="54"/>
      <c r="BB104" s="54"/>
      <c r="BC104" s="54"/>
      <c r="BD104" s="54"/>
      <c r="BE104" s="54"/>
      <c r="BF104" s="54"/>
      <c r="BG104" s="54"/>
      <c r="BH104" s="54"/>
      <c r="BI104" s="54"/>
      <c r="BJ104" s="54"/>
      <c r="BK104" s="54"/>
      <c r="BL104" s="138" t="s">
        <v>568</v>
      </c>
      <c r="BM104" s="54"/>
      <c r="BN104" s="54"/>
      <c r="BO104" s="54"/>
      <c r="BP104" s="54"/>
      <c r="BQ104" s="54"/>
      <c r="BR104" s="54"/>
      <c r="BS104" s="54"/>
      <c r="BT104" s="54"/>
      <c r="BU104" s="54"/>
      <c r="BV104" s="54"/>
      <c r="BW104" s="54"/>
      <c r="BX104" s="54"/>
      <c r="BY104" s="54"/>
      <c r="BZ104" s="54"/>
      <c r="CA104" s="54"/>
      <c r="CB104" s="54"/>
      <c r="CC104" s="54"/>
      <c r="CD104" s="54"/>
      <c r="CE104" s="54"/>
      <c r="CF104" s="54"/>
      <c r="CG104" s="54"/>
    </row>
    <row r="105" spans="52:85" s="681" customFormat="1">
      <c r="AZ105" s="681" t="s">
        <v>823</v>
      </c>
      <c r="BA105" s="54"/>
      <c r="BB105" s="54"/>
      <c r="BC105" s="54"/>
      <c r="BD105" s="54"/>
      <c r="BE105" s="54"/>
      <c r="BF105" s="54"/>
      <c r="BG105" s="54"/>
      <c r="BH105" s="54"/>
      <c r="BI105" s="54"/>
      <c r="BJ105" s="54"/>
      <c r="BK105" s="54"/>
      <c r="BL105" s="138" t="s">
        <v>569</v>
      </c>
      <c r="BM105" s="54"/>
      <c r="BN105" s="54"/>
      <c r="BO105" s="54"/>
      <c r="BP105" s="54"/>
      <c r="BQ105" s="54"/>
      <c r="BR105" s="54"/>
      <c r="BS105" s="54"/>
      <c r="BT105" s="54"/>
      <c r="BU105" s="54"/>
      <c r="BV105" s="54"/>
      <c r="BW105" s="54"/>
      <c r="BX105" s="54"/>
      <c r="BY105" s="54"/>
      <c r="BZ105" s="54"/>
      <c r="CA105" s="54"/>
      <c r="CB105" s="54"/>
      <c r="CC105" s="54"/>
      <c r="CD105" s="54"/>
      <c r="CE105" s="54"/>
      <c r="CF105" s="54"/>
      <c r="CG105" s="54"/>
    </row>
    <row r="106" spans="52:85" s="681" customFormat="1">
      <c r="AZ106" s="681" t="s">
        <v>824</v>
      </c>
      <c r="BA106" s="54"/>
      <c r="BB106" s="54"/>
      <c r="BC106" s="54"/>
      <c r="BD106" s="54"/>
      <c r="BE106" s="54"/>
      <c r="BF106" s="54"/>
      <c r="BG106" s="54"/>
      <c r="BH106" s="54"/>
      <c r="BI106" s="54"/>
      <c r="BJ106" s="54"/>
      <c r="BK106" s="54"/>
      <c r="BL106" s="138" t="s">
        <v>570</v>
      </c>
      <c r="BM106" s="54"/>
      <c r="BN106" s="54"/>
      <c r="BO106" s="54"/>
      <c r="BP106" s="54"/>
      <c r="BQ106" s="54"/>
      <c r="BR106" s="54"/>
      <c r="BS106" s="54"/>
      <c r="BT106" s="54"/>
      <c r="BU106" s="54"/>
      <c r="BV106" s="54"/>
      <c r="BW106" s="54"/>
      <c r="BX106" s="54"/>
      <c r="BY106" s="54"/>
      <c r="BZ106" s="54"/>
      <c r="CA106" s="54"/>
      <c r="CB106" s="54"/>
      <c r="CC106" s="54"/>
      <c r="CD106" s="54"/>
      <c r="CE106" s="54"/>
      <c r="CF106" s="54"/>
      <c r="CG106" s="54"/>
    </row>
    <row r="107" spans="52:85" s="681" customFormat="1" ht="15">
      <c r="AZ107" s="151" t="s">
        <v>799</v>
      </c>
      <c r="BA107" s="54"/>
      <c r="BB107" s="54"/>
      <c r="BC107" s="54"/>
      <c r="BD107" s="54"/>
      <c r="BE107" s="54"/>
      <c r="BF107" s="54"/>
      <c r="BG107" s="54"/>
      <c r="BH107" s="54"/>
      <c r="BI107" s="54"/>
      <c r="BJ107" s="54"/>
      <c r="BK107" s="54"/>
      <c r="BL107" s="138" t="s">
        <v>571</v>
      </c>
      <c r="BM107" s="54"/>
      <c r="BN107" s="54"/>
      <c r="BO107" s="54"/>
      <c r="BP107" s="54"/>
      <c r="BQ107" s="54"/>
      <c r="BR107" s="54"/>
      <c r="BS107" s="54"/>
      <c r="BT107" s="54"/>
      <c r="BU107" s="54"/>
      <c r="BV107" s="54"/>
      <c r="BW107" s="54"/>
      <c r="BX107" s="54"/>
      <c r="BY107" s="54"/>
      <c r="BZ107" s="54"/>
      <c r="CA107" s="54"/>
      <c r="CB107" s="54"/>
      <c r="CC107" s="54"/>
      <c r="CD107" s="54"/>
      <c r="CE107" s="54"/>
      <c r="CF107" s="54"/>
      <c r="CG107" s="54"/>
    </row>
    <row r="108" spans="52:85" s="681" customFormat="1">
      <c r="AZ108" s="681" t="s">
        <v>800</v>
      </c>
      <c r="BA108" s="54"/>
      <c r="BB108" s="54"/>
      <c r="BC108" s="54"/>
      <c r="BD108" s="54"/>
      <c r="BE108" s="54"/>
      <c r="BF108" s="54"/>
      <c r="BG108" s="54"/>
      <c r="BH108" s="54"/>
      <c r="BI108" s="54"/>
      <c r="BJ108" s="54"/>
      <c r="BK108" s="54"/>
      <c r="BL108" s="138" t="s">
        <v>572</v>
      </c>
      <c r="BM108" s="54"/>
      <c r="BN108" s="54"/>
      <c r="BO108" s="54"/>
      <c r="BP108" s="54"/>
      <c r="BQ108" s="54"/>
      <c r="BR108" s="54"/>
      <c r="BS108" s="54"/>
      <c r="BT108" s="54"/>
      <c r="BU108" s="54"/>
      <c r="BV108" s="54"/>
      <c r="BW108" s="54"/>
      <c r="BX108" s="54"/>
      <c r="BY108" s="54"/>
      <c r="BZ108" s="54"/>
      <c r="CA108" s="54"/>
      <c r="CB108" s="54"/>
      <c r="CC108" s="54"/>
      <c r="CD108" s="54"/>
      <c r="CE108" s="54"/>
      <c r="CF108" s="54"/>
      <c r="CG108" s="54"/>
    </row>
    <row r="109" spans="52:85" s="681" customFormat="1" ht="15">
      <c r="AZ109" s="151" t="s">
        <v>801</v>
      </c>
      <c r="BA109" s="54"/>
      <c r="BB109" s="54"/>
      <c r="BC109" s="54"/>
      <c r="BD109" s="54"/>
      <c r="BE109" s="54"/>
      <c r="BF109" s="54"/>
      <c r="BG109" s="54"/>
      <c r="BH109" s="54"/>
      <c r="BI109" s="54"/>
      <c r="BJ109" s="54"/>
      <c r="BK109" s="54"/>
      <c r="BL109" s="138" t="s">
        <v>573</v>
      </c>
      <c r="BM109" s="54"/>
      <c r="BN109" s="54"/>
      <c r="BO109" s="54"/>
      <c r="BP109" s="54"/>
      <c r="BQ109" s="54"/>
      <c r="BR109" s="54"/>
      <c r="BS109" s="54"/>
      <c r="BT109" s="54"/>
      <c r="BU109" s="54"/>
      <c r="BV109" s="54"/>
      <c r="BW109" s="54"/>
      <c r="BX109" s="54"/>
      <c r="BY109" s="54"/>
      <c r="BZ109" s="54"/>
      <c r="CA109" s="54"/>
      <c r="CB109" s="54"/>
      <c r="CC109" s="54"/>
      <c r="CD109" s="54"/>
      <c r="CE109" s="54"/>
      <c r="CF109" s="54"/>
      <c r="CG109" s="54"/>
    </row>
    <row r="110" spans="52:85" s="681" customFormat="1">
      <c r="AZ110" s="681" t="s">
        <v>802</v>
      </c>
      <c r="BA110" s="54"/>
      <c r="BB110" s="54"/>
      <c r="BC110" s="54"/>
      <c r="BD110" s="54"/>
      <c r="BE110" s="54"/>
      <c r="BF110" s="54"/>
      <c r="BG110" s="54"/>
      <c r="BH110" s="54"/>
      <c r="BI110" s="54"/>
      <c r="BJ110" s="54"/>
      <c r="BK110" s="54"/>
      <c r="BL110" s="138" t="s">
        <v>666</v>
      </c>
      <c r="BM110" s="54"/>
      <c r="BN110" s="54"/>
      <c r="BO110" s="54"/>
      <c r="BP110" s="54"/>
      <c r="BQ110" s="54"/>
      <c r="BR110" s="54"/>
      <c r="BS110" s="54"/>
      <c r="BT110" s="54"/>
      <c r="BU110" s="54"/>
      <c r="BV110" s="54"/>
      <c r="BW110" s="54"/>
      <c r="BX110" s="54"/>
      <c r="BY110" s="54"/>
      <c r="BZ110" s="54"/>
      <c r="CA110" s="54"/>
      <c r="CB110" s="54"/>
      <c r="CC110" s="54"/>
      <c r="CD110" s="54"/>
      <c r="CE110" s="54"/>
      <c r="CF110" s="54"/>
      <c r="CG110" s="54"/>
    </row>
    <row r="111" spans="52:85" s="681" customFormat="1">
      <c r="AZ111" s="681" t="s">
        <v>803</v>
      </c>
      <c r="BA111" s="54"/>
      <c r="BB111" s="54"/>
      <c r="BC111" s="54"/>
      <c r="BD111" s="54"/>
      <c r="BE111" s="54"/>
      <c r="BF111" s="54"/>
      <c r="BG111" s="54"/>
      <c r="BH111" s="54"/>
      <c r="BI111" s="54"/>
      <c r="BJ111" s="54"/>
      <c r="BK111" s="54"/>
      <c r="BL111" s="138" t="s">
        <v>82</v>
      </c>
      <c r="BM111" s="54"/>
      <c r="BN111" s="54"/>
      <c r="BO111" s="54"/>
      <c r="BP111" s="54"/>
      <c r="BQ111" s="54"/>
      <c r="BR111" s="54"/>
      <c r="BS111" s="54"/>
      <c r="BT111" s="54"/>
      <c r="BU111" s="54"/>
      <c r="BV111" s="54"/>
      <c r="BW111" s="54"/>
      <c r="BX111" s="54"/>
      <c r="BY111" s="54"/>
      <c r="BZ111" s="54"/>
      <c r="CA111" s="54"/>
      <c r="CB111" s="54"/>
      <c r="CC111" s="54"/>
      <c r="CD111" s="54"/>
      <c r="CE111" s="54"/>
      <c r="CF111" s="54"/>
      <c r="CG111" s="54"/>
    </row>
    <row r="112" spans="52:85" s="681" customFormat="1">
      <c r="AZ112" s="681" t="s">
        <v>804</v>
      </c>
      <c r="BA112" s="54"/>
      <c r="BB112" s="54"/>
      <c r="BC112" s="54"/>
      <c r="BD112" s="54"/>
      <c r="BE112" s="54"/>
      <c r="BF112" s="54"/>
      <c r="BG112" s="54"/>
      <c r="BH112" s="54"/>
      <c r="BI112" s="54"/>
      <c r="BJ112" s="54"/>
      <c r="BK112" s="54"/>
      <c r="BL112" s="138" t="s">
        <v>574</v>
      </c>
      <c r="BM112" s="54"/>
      <c r="BN112" s="54"/>
      <c r="BO112" s="54"/>
      <c r="BP112" s="54"/>
      <c r="BQ112" s="54"/>
      <c r="BR112" s="54"/>
      <c r="BS112" s="54"/>
      <c r="BT112" s="54"/>
      <c r="BU112" s="54"/>
      <c r="BV112" s="54"/>
      <c r="BW112" s="54"/>
      <c r="BX112" s="54"/>
      <c r="BY112" s="54"/>
      <c r="BZ112" s="54"/>
      <c r="CA112" s="54"/>
      <c r="CB112" s="54"/>
      <c r="CC112" s="54"/>
      <c r="CD112" s="54"/>
      <c r="CE112" s="54"/>
      <c r="CF112" s="54"/>
      <c r="CG112" s="54"/>
    </row>
    <row r="113" spans="52:85" s="681" customFormat="1">
      <c r="AZ113" s="681" t="s">
        <v>805</v>
      </c>
      <c r="BA113" s="54"/>
      <c r="BB113" s="54"/>
      <c r="BC113" s="54"/>
      <c r="BD113" s="54"/>
      <c r="BE113" s="54"/>
      <c r="BF113" s="54"/>
      <c r="BG113" s="54"/>
      <c r="BH113" s="54"/>
      <c r="BI113" s="54"/>
      <c r="BJ113" s="54"/>
      <c r="BK113" s="54"/>
      <c r="BL113" s="138" t="s">
        <v>575</v>
      </c>
      <c r="BM113" s="54"/>
      <c r="BN113" s="54"/>
      <c r="BO113" s="54"/>
      <c r="BP113" s="54"/>
      <c r="BQ113" s="54"/>
      <c r="BR113" s="54"/>
      <c r="BS113" s="54"/>
      <c r="BT113" s="54"/>
      <c r="BU113" s="54"/>
      <c r="BV113" s="54"/>
      <c r="BW113" s="54"/>
      <c r="BX113" s="54"/>
      <c r="BY113" s="54"/>
      <c r="BZ113" s="54"/>
      <c r="CA113" s="54"/>
      <c r="CB113" s="54"/>
      <c r="CC113" s="54"/>
      <c r="CD113" s="54"/>
      <c r="CE113" s="54"/>
      <c r="CF113" s="54"/>
      <c r="CG113" s="54"/>
    </row>
    <row r="114" spans="52:85" s="681" customFormat="1" ht="15">
      <c r="AZ114" s="151" t="s">
        <v>806</v>
      </c>
      <c r="BA114" s="54"/>
      <c r="BB114" s="54"/>
      <c r="BC114" s="54"/>
      <c r="BD114" s="54"/>
      <c r="BE114" s="54"/>
      <c r="BF114" s="54"/>
      <c r="BG114" s="54"/>
      <c r="BH114" s="54"/>
      <c r="BI114" s="54"/>
      <c r="BJ114" s="54"/>
      <c r="BK114" s="54"/>
      <c r="BL114" s="138" t="s">
        <v>576</v>
      </c>
      <c r="BM114" s="54"/>
      <c r="BN114" s="54"/>
      <c r="BO114" s="54"/>
      <c r="BP114" s="54"/>
      <c r="BQ114" s="54"/>
      <c r="BR114" s="54"/>
      <c r="BS114" s="54"/>
      <c r="BT114" s="54"/>
      <c r="BU114" s="54"/>
      <c r="BV114" s="54"/>
      <c r="BW114" s="54"/>
      <c r="BX114" s="54"/>
      <c r="BY114" s="54"/>
      <c r="BZ114" s="54"/>
      <c r="CA114" s="54"/>
      <c r="CB114" s="54"/>
      <c r="CC114" s="54"/>
      <c r="CD114" s="54"/>
      <c r="CE114" s="54"/>
      <c r="CF114" s="54"/>
      <c r="CG114" s="54"/>
    </row>
    <row r="115" spans="52:85" s="681" customFormat="1">
      <c r="AZ115" s="681" t="s">
        <v>807</v>
      </c>
      <c r="BA115" s="54"/>
      <c r="BB115" s="54"/>
      <c r="BC115" s="54"/>
      <c r="BD115" s="54"/>
      <c r="BE115" s="54"/>
      <c r="BF115" s="54"/>
      <c r="BG115" s="54"/>
      <c r="BH115" s="54"/>
      <c r="BI115" s="54"/>
      <c r="BJ115" s="54"/>
      <c r="BK115" s="54"/>
      <c r="BL115" s="138" t="s">
        <v>577</v>
      </c>
      <c r="BM115" s="54"/>
      <c r="BN115" s="54"/>
      <c r="BO115" s="54"/>
      <c r="BP115" s="54"/>
      <c r="BQ115" s="54"/>
      <c r="BR115" s="54"/>
      <c r="BS115" s="54"/>
      <c r="BT115" s="54"/>
      <c r="BU115" s="54"/>
      <c r="BV115" s="54"/>
      <c r="BW115" s="54"/>
      <c r="BX115" s="54"/>
      <c r="BY115" s="54"/>
      <c r="BZ115" s="54"/>
      <c r="CA115" s="54"/>
      <c r="CB115" s="54"/>
      <c r="CC115" s="54"/>
      <c r="CD115" s="54"/>
      <c r="CE115" s="54"/>
      <c r="CF115" s="54"/>
      <c r="CG115" s="54"/>
    </row>
    <row r="116" spans="52:85" s="681" customFormat="1">
      <c r="AZ116" s="681" t="s">
        <v>808</v>
      </c>
      <c r="BA116" s="54"/>
      <c r="BB116" s="54"/>
      <c r="BC116" s="54"/>
      <c r="BD116" s="54"/>
      <c r="BE116" s="54"/>
      <c r="BF116" s="54"/>
      <c r="BG116" s="54"/>
      <c r="BH116" s="54"/>
      <c r="BI116" s="54"/>
      <c r="BJ116" s="54"/>
      <c r="BK116" s="54"/>
      <c r="BL116" s="138" t="s">
        <v>578</v>
      </c>
      <c r="BM116" s="54"/>
      <c r="BN116" s="54"/>
      <c r="BO116" s="54"/>
      <c r="BP116" s="54"/>
      <c r="BQ116" s="54"/>
      <c r="BR116" s="54"/>
      <c r="BS116" s="54"/>
      <c r="BT116" s="54"/>
      <c r="BU116" s="54"/>
      <c r="BV116" s="54"/>
      <c r="BW116" s="54"/>
      <c r="BX116" s="54"/>
      <c r="BY116" s="54"/>
      <c r="BZ116" s="54"/>
      <c r="CA116" s="54"/>
      <c r="CB116" s="54"/>
      <c r="CC116" s="54"/>
      <c r="CD116" s="54"/>
      <c r="CE116" s="54"/>
      <c r="CF116" s="54"/>
      <c r="CG116" s="54"/>
    </row>
    <row r="117" spans="52:85" s="681" customFormat="1">
      <c r="AZ117" s="681" t="s">
        <v>809</v>
      </c>
      <c r="BA117" s="54"/>
      <c r="BB117" s="54"/>
      <c r="BC117" s="54"/>
      <c r="BD117" s="54"/>
      <c r="BE117" s="54"/>
      <c r="BF117" s="54"/>
      <c r="BG117" s="54"/>
      <c r="BH117" s="54"/>
      <c r="BI117" s="54"/>
      <c r="BJ117" s="54"/>
      <c r="BK117" s="54"/>
      <c r="BL117" s="138" t="s">
        <v>579</v>
      </c>
      <c r="BM117" s="54"/>
      <c r="BN117" s="54"/>
      <c r="BO117" s="54"/>
      <c r="BP117" s="54"/>
      <c r="BQ117" s="54"/>
      <c r="BR117" s="54"/>
      <c r="BS117" s="54"/>
      <c r="BT117" s="54"/>
      <c r="BU117" s="54"/>
      <c r="BV117" s="54"/>
      <c r="BW117" s="54"/>
      <c r="BX117" s="54"/>
      <c r="BY117" s="54"/>
      <c r="BZ117" s="54"/>
      <c r="CA117" s="54"/>
      <c r="CB117" s="54"/>
      <c r="CC117" s="54"/>
      <c r="CD117" s="54"/>
      <c r="CE117" s="54"/>
      <c r="CF117" s="54"/>
      <c r="CG117" s="54"/>
    </row>
    <row r="118" spans="52:85" s="681" customFormat="1">
      <c r="AZ118" s="681" t="s">
        <v>810</v>
      </c>
      <c r="BA118" s="54"/>
      <c r="BB118" s="54"/>
      <c r="BC118" s="54"/>
      <c r="BD118" s="54"/>
      <c r="BE118" s="54"/>
      <c r="BF118" s="54"/>
      <c r="BG118" s="54"/>
      <c r="BH118" s="54"/>
      <c r="BI118" s="54"/>
      <c r="BJ118" s="54"/>
      <c r="BK118" s="54"/>
      <c r="BL118" s="138" t="s">
        <v>580</v>
      </c>
      <c r="BM118" s="54"/>
      <c r="BN118" s="54"/>
      <c r="BO118" s="54"/>
      <c r="BP118" s="54"/>
      <c r="BQ118" s="54"/>
      <c r="BR118" s="54"/>
      <c r="BS118" s="54"/>
      <c r="BT118" s="54"/>
      <c r="BU118" s="54"/>
      <c r="BV118" s="54"/>
      <c r="BW118" s="54"/>
      <c r="BX118" s="54"/>
      <c r="BY118" s="54"/>
      <c r="BZ118" s="54"/>
      <c r="CA118" s="54"/>
      <c r="CB118" s="54"/>
      <c r="CC118" s="54"/>
      <c r="CD118" s="54"/>
      <c r="CE118" s="54"/>
      <c r="CF118" s="54"/>
      <c r="CG118" s="54"/>
    </row>
    <row r="119" spans="52:85" s="681" customFormat="1">
      <c r="AZ119" s="681" t="s">
        <v>811</v>
      </c>
      <c r="BA119" s="54"/>
      <c r="BB119" s="54"/>
      <c r="BC119" s="54"/>
      <c r="BD119" s="54"/>
      <c r="BE119" s="54"/>
      <c r="BF119" s="54"/>
      <c r="BG119" s="54"/>
      <c r="BH119" s="54"/>
      <c r="BI119" s="54"/>
      <c r="BJ119" s="54"/>
      <c r="BK119" s="54"/>
      <c r="BL119" s="138" t="s">
        <v>83</v>
      </c>
      <c r="BM119" s="54"/>
      <c r="BN119" s="54"/>
      <c r="BO119" s="54"/>
      <c r="BP119" s="54"/>
      <c r="BQ119" s="54"/>
      <c r="BR119" s="54"/>
      <c r="BS119" s="54"/>
      <c r="BT119" s="54"/>
      <c r="BU119" s="54"/>
      <c r="BV119" s="54"/>
      <c r="BW119" s="54"/>
      <c r="BX119" s="54"/>
      <c r="BY119" s="54"/>
      <c r="BZ119" s="54"/>
      <c r="CA119" s="54"/>
      <c r="CB119" s="54"/>
      <c r="CC119" s="54"/>
      <c r="CD119" s="54"/>
      <c r="CE119" s="54"/>
      <c r="CF119" s="54"/>
      <c r="CG119" s="54"/>
    </row>
    <row r="120" spans="52:85" s="681" customFormat="1">
      <c r="AZ120" s="681" t="s">
        <v>812</v>
      </c>
      <c r="BA120" s="54"/>
      <c r="BB120" s="54"/>
      <c r="BC120" s="54"/>
      <c r="BD120" s="54"/>
      <c r="BE120" s="54"/>
      <c r="BF120" s="54"/>
      <c r="BG120" s="54"/>
      <c r="BH120" s="54"/>
      <c r="BI120" s="54"/>
      <c r="BJ120" s="54"/>
      <c r="BK120" s="54"/>
      <c r="BL120" s="138" t="s">
        <v>581</v>
      </c>
      <c r="BM120" s="54"/>
      <c r="BN120" s="54"/>
      <c r="BO120" s="54"/>
      <c r="BP120" s="54"/>
      <c r="BQ120" s="54"/>
      <c r="BR120" s="54"/>
      <c r="BS120" s="54"/>
      <c r="BT120" s="54"/>
      <c r="BU120" s="54"/>
      <c r="BV120" s="54"/>
      <c r="BW120" s="54"/>
      <c r="BX120" s="54"/>
      <c r="BY120" s="54"/>
      <c r="BZ120" s="54"/>
      <c r="CA120" s="54"/>
      <c r="CB120" s="54"/>
      <c r="CC120" s="54"/>
      <c r="CD120" s="54"/>
      <c r="CE120" s="54"/>
      <c r="CF120" s="54"/>
      <c r="CG120" s="54"/>
    </row>
    <row r="121" spans="52:85" s="681" customFormat="1" ht="15">
      <c r="AZ121" s="151" t="s">
        <v>813</v>
      </c>
      <c r="BA121" s="54"/>
      <c r="BB121" s="54"/>
      <c r="BC121" s="54"/>
      <c r="BD121" s="54"/>
      <c r="BE121" s="54"/>
      <c r="BF121" s="54"/>
      <c r="BG121" s="54"/>
      <c r="BH121" s="54"/>
      <c r="BI121" s="54"/>
      <c r="BJ121" s="54"/>
      <c r="BK121" s="54"/>
      <c r="BL121" s="138" t="s">
        <v>582</v>
      </c>
      <c r="BM121" s="54"/>
      <c r="BN121" s="54"/>
      <c r="BO121" s="54"/>
      <c r="BP121" s="54"/>
      <c r="BQ121" s="54"/>
      <c r="BR121" s="54"/>
      <c r="BS121" s="54"/>
      <c r="BT121" s="54"/>
      <c r="BU121" s="54"/>
      <c r="BV121" s="54"/>
      <c r="BW121" s="54"/>
      <c r="BX121" s="54"/>
      <c r="BY121" s="54"/>
      <c r="BZ121" s="54"/>
      <c r="CA121" s="54"/>
      <c r="CB121" s="54"/>
      <c r="CC121" s="54"/>
      <c r="CD121" s="54"/>
      <c r="CE121" s="54"/>
      <c r="CF121" s="54"/>
      <c r="CG121" s="54"/>
    </row>
    <row r="122" spans="52:85" s="681" customFormat="1">
      <c r="AZ122" s="681" t="s">
        <v>814</v>
      </c>
      <c r="BA122" s="54"/>
      <c r="BB122" s="54"/>
      <c r="BC122" s="54"/>
      <c r="BD122" s="54"/>
      <c r="BE122" s="54"/>
      <c r="BF122" s="54"/>
      <c r="BG122" s="54"/>
      <c r="BH122" s="54"/>
      <c r="BI122" s="54"/>
      <c r="BJ122" s="54"/>
      <c r="BK122" s="54"/>
      <c r="BL122" s="138" t="s">
        <v>583</v>
      </c>
      <c r="BM122" s="54"/>
      <c r="BN122" s="54"/>
      <c r="BO122" s="54"/>
      <c r="BP122" s="54"/>
      <c r="BQ122" s="54"/>
      <c r="BR122" s="54"/>
      <c r="BS122" s="54"/>
      <c r="BT122" s="54"/>
      <c r="BU122" s="54"/>
      <c r="BV122" s="54"/>
      <c r="BW122" s="54"/>
      <c r="BX122" s="54"/>
      <c r="BY122" s="54"/>
      <c r="BZ122" s="54"/>
      <c r="CA122" s="54"/>
      <c r="CB122" s="54"/>
      <c r="CC122" s="54"/>
      <c r="CD122" s="54"/>
      <c r="CE122" s="54"/>
      <c r="CF122" s="54"/>
      <c r="CG122" s="54"/>
    </row>
    <row r="123" spans="52:85" s="681" customFormat="1" ht="15">
      <c r="AZ123" s="151" t="s">
        <v>815</v>
      </c>
      <c r="BA123" s="54"/>
      <c r="BB123" s="54"/>
      <c r="BC123" s="54"/>
      <c r="BD123" s="54"/>
      <c r="BE123" s="54"/>
      <c r="BF123" s="54"/>
      <c r="BG123" s="54"/>
      <c r="BH123" s="54"/>
      <c r="BI123" s="54"/>
      <c r="BJ123" s="54"/>
      <c r="BK123" s="54"/>
      <c r="BL123" s="138" t="s">
        <v>584</v>
      </c>
      <c r="BM123" s="54"/>
      <c r="BN123" s="54"/>
      <c r="BO123" s="54"/>
      <c r="BP123" s="54"/>
      <c r="BQ123" s="54"/>
      <c r="BR123" s="54"/>
      <c r="BS123" s="54"/>
      <c r="BT123" s="54"/>
      <c r="BU123" s="54"/>
      <c r="BV123" s="54"/>
      <c r="BW123" s="54"/>
      <c r="BX123" s="54"/>
      <c r="BY123" s="54"/>
      <c r="BZ123" s="54"/>
      <c r="CA123" s="54"/>
      <c r="CB123" s="54"/>
      <c r="CC123" s="54"/>
      <c r="CD123" s="54"/>
      <c r="CE123" s="54"/>
      <c r="CF123" s="54"/>
      <c r="CG123" s="54"/>
    </row>
    <row r="124" spans="52:85" s="681" customFormat="1">
      <c r="AZ124" s="681" t="s">
        <v>816</v>
      </c>
      <c r="BA124" s="54"/>
      <c r="BB124" s="54"/>
      <c r="BC124" s="54"/>
      <c r="BD124" s="54"/>
      <c r="BE124" s="54"/>
      <c r="BF124" s="54"/>
      <c r="BG124" s="54"/>
      <c r="BH124" s="54"/>
      <c r="BI124" s="54"/>
      <c r="BJ124" s="54"/>
      <c r="BK124" s="54"/>
      <c r="BL124" s="138" t="s">
        <v>585</v>
      </c>
      <c r="BM124" s="54"/>
      <c r="BN124" s="54"/>
      <c r="BO124" s="54"/>
      <c r="BP124" s="54"/>
      <c r="BQ124" s="54"/>
      <c r="BR124" s="54"/>
      <c r="BS124" s="54"/>
      <c r="BT124" s="54"/>
      <c r="BU124" s="54"/>
      <c r="BV124" s="54"/>
      <c r="BW124" s="54"/>
      <c r="BX124" s="54"/>
      <c r="BY124" s="54"/>
      <c r="BZ124" s="54"/>
      <c r="CA124" s="54"/>
      <c r="CB124" s="54"/>
      <c r="CC124" s="54"/>
      <c r="CD124" s="54"/>
      <c r="CE124" s="54"/>
      <c r="CF124" s="54"/>
      <c r="CG124" s="54"/>
    </row>
    <row r="125" spans="52:85" s="681" customFormat="1">
      <c r="AZ125" s="54"/>
      <c r="BA125" s="54"/>
      <c r="BB125" s="54"/>
      <c r="BC125" s="54"/>
      <c r="BD125" s="54"/>
      <c r="BE125" s="54"/>
      <c r="BF125" s="54"/>
      <c r="BG125" s="54"/>
      <c r="BH125" s="54"/>
      <c r="BI125" s="54"/>
      <c r="BJ125" s="54"/>
      <c r="BK125" s="54"/>
      <c r="BL125" s="138" t="s">
        <v>586</v>
      </c>
      <c r="BM125" s="54"/>
      <c r="BN125" s="54"/>
      <c r="BO125" s="54"/>
      <c r="BP125" s="54"/>
      <c r="BQ125" s="54"/>
      <c r="BR125" s="54"/>
      <c r="BS125" s="54"/>
      <c r="BT125" s="54"/>
      <c r="BU125" s="54"/>
      <c r="BV125" s="54"/>
      <c r="BW125" s="54"/>
      <c r="BX125" s="54"/>
      <c r="BY125" s="54"/>
      <c r="BZ125" s="54"/>
      <c r="CA125" s="54"/>
      <c r="CB125" s="54"/>
      <c r="CC125" s="54"/>
      <c r="CD125" s="54"/>
      <c r="CE125" s="54"/>
      <c r="CF125" s="54"/>
      <c r="CG125" s="54"/>
    </row>
    <row r="126" spans="52:85" s="681" customFormat="1">
      <c r="AZ126" s="54"/>
      <c r="BA126" s="54"/>
      <c r="BB126" s="54"/>
      <c r="BC126" s="54"/>
      <c r="BD126" s="54"/>
      <c r="BE126" s="54"/>
      <c r="BF126" s="54"/>
      <c r="BG126" s="54"/>
      <c r="BH126" s="54"/>
      <c r="BI126" s="54"/>
      <c r="BJ126" s="54"/>
      <c r="BK126" s="54"/>
      <c r="BL126" s="138" t="s">
        <v>587</v>
      </c>
      <c r="BM126" s="54"/>
      <c r="BN126" s="54"/>
      <c r="BO126" s="54"/>
      <c r="BP126" s="54"/>
      <c r="BQ126" s="54"/>
      <c r="BR126" s="54"/>
      <c r="BS126" s="54"/>
      <c r="BT126" s="54"/>
      <c r="BU126" s="54"/>
      <c r="BV126" s="54"/>
      <c r="BW126" s="54"/>
      <c r="BX126" s="54"/>
      <c r="BY126" s="54"/>
      <c r="BZ126" s="54"/>
      <c r="CA126" s="54"/>
      <c r="CB126" s="54"/>
      <c r="CC126" s="54"/>
      <c r="CD126" s="54"/>
      <c r="CE126" s="54"/>
      <c r="CF126" s="54"/>
      <c r="CG126" s="54"/>
    </row>
    <row r="127" spans="52:85" s="681" customFormat="1">
      <c r="AZ127" s="54"/>
      <c r="BA127" s="54"/>
      <c r="BB127" s="54"/>
      <c r="BC127" s="54"/>
      <c r="BD127" s="54"/>
      <c r="BE127" s="54"/>
      <c r="BF127" s="54"/>
      <c r="BG127" s="54"/>
      <c r="BH127" s="54"/>
      <c r="BI127" s="54"/>
      <c r="BJ127" s="54"/>
      <c r="BK127" s="54"/>
      <c r="BL127" s="138" t="s">
        <v>588</v>
      </c>
      <c r="BM127" s="54"/>
      <c r="BN127" s="54"/>
      <c r="BO127" s="54"/>
      <c r="BP127" s="54"/>
      <c r="BQ127" s="54"/>
      <c r="BR127" s="54"/>
      <c r="BS127" s="54"/>
      <c r="BT127" s="54"/>
      <c r="BU127" s="54"/>
      <c r="BV127" s="54"/>
      <c r="BW127" s="54"/>
      <c r="BX127" s="54"/>
      <c r="BY127" s="54"/>
      <c r="BZ127" s="54"/>
      <c r="CA127" s="54"/>
      <c r="CB127" s="54"/>
      <c r="CC127" s="54"/>
      <c r="CD127" s="54"/>
      <c r="CE127" s="54"/>
      <c r="CF127" s="54"/>
      <c r="CG127" s="54"/>
    </row>
    <row r="128" spans="52:85" s="681" customFormat="1">
      <c r="AZ128" s="54"/>
      <c r="BA128" s="54"/>
      <c r="BB128" s="54"/>
      <c r="BC128" s="54"/>
      <c r="BD128" s="54"/>
      <c r="BE128" s="54"/>
      <c r="BF128" s="54"/>
      <c r="BG128" s="54"/>
      <c r="BH128" s="54"/>
      <c r="BI128" s="54"/>
      <c r="BJ128" s="54"/>
      <c r="BK128" s="54"/>
      <c r="BL128" s="138" t="s">
        <v>589</v>
      </c>
      <c r="BM128" s="54"/>
      <c r="BN128" s="54"/>
      <c r="BO128" s="54"/>
      <c r="BP128" s="54"/>
      <c r="BQ128" s="54"/>
      <c r="BR128" s="54"/>
      <c r="BS128" s="54"/>
      <c r="BT128" s="54"/>
      <c r="BU128" s="54"/>
      <c r="BV128" s="54"/>
      <c r="BW128" s="54"/>
      <c r="BX128" s="54"/>
      <c r="BY128" s="54"/>
      <c r="BZ128" s="54"/>
      <c r="CA128" s="54"/>
      <c r="CB128" s="54"/>
      <c r="CC128" s="54"/>
      <c r="CD128" s="54"/>
      <c r="CE128" s="54"/>
      <c r="CF128" s="54"/>
      <c r="CG128" s="54"/>
    </row>
    <row r="129" spans="52:85" s="681" customFormat="1">
      <c r="AZ129" s="54"/>
      <c r="BA129" s="54"/>
      <c r="BB129" s="54"/>
      <c r="BC129" s="54"/>
      <c r="BD129" s="54"/>
      <c r="BE129" s="54"/>
      <c r="BF129" s="54"/>
      <c r="BG129" s="54"/>
      <c r="BH129" s="54"/>
      <c r="BI129" s="54"/>
      <c r="BJ129" s="54"/>
      <c r="BK129" s="54"/>
      <c r="BL129" s="138" t="s">
        <v>590</v>
      </c>
      <c r="BM129" s="54"/>
      <c r="BN129" s="54"/>
      <c r="BO129" s="54"/>
      <c r="BP129" s="54"/>
      <c r="BQ129" s="54"/>
      <c r="BR129" s="54"/>
      <c r="BS129" s="54"/>
      <c r="BT129" s="54"/>
      <c r="BU129" s="54"/>
      <c r="BV129" s="54"/>
      <c r="BW129" s="54"/>
      <c r="BX129" s="54"/>
      <c r="BY129" s="54"/>
      <c r="BZ129" s="54"/>
      <c r="CA129" s="54"/>
      <c r="CB129" s="54"/>
      <c r="CC129" s="54"/>
      <c r="CD129" s="54"/>
      <c r="CE129" s="54"/>
      <c r="CF129" s="54"/>
      <c r="CG129" s="54"/>
    </row>
    <row r="130" spans="52:85" s="681" customFormat="1">
      <c r="AZ130" s="54"/>
      <c r="BA130" s="54"/>
      <c r="BB130" s="54"/>
      <c r="BC130" s="54"/>
      <c r="BD130" s="54"/>
      <c r="BE130" s="54"/>
      <c r="BF130" s="54"/>
      <c r="BG130" s="54"/>
      <c r="BH130" s="54"/>
      <c r="BI130" s="54"/>
      <c r="BJ130" s="54"/>
      <c r="BK130" s="54"/>
      <c r="BL130" s="138" t="s">
        <v>591</v>
      </c>
      <c r="BM130" s="54"/>
      <c r="BN130" s="54"/>
      <c r="BO130" s="54"/>
      <c r="BP130" s="54"/>
      <c r="BQ130" s="54"/>
      <c r="BR130" s="54"/>
      <c r="BS130" s="54"/>
      <c r="BT130" s="54"/>
      <c r="BU130" s="54"/>
      <c r="BV130" s="54"/>
      <c r="BW130" s="54"/>
      <c r="BX130" s="54"/>
      <c r="BY130" s="54"/>
      <c r="BZ130" s="54"/>
      <c r="CA130" s="54"/>
      <c r="CB130" s="54"/>
      <c r="CC130" s="54"/>
      <c r="CD130" s="54"/>
      <c r="CE130" s="54"/>
      <c r="CF130" s="54"/>
      <c r="CG130" s="54"/>
    </row>
    <row r="131" spans="52:85" s="681" customFormat="1">
      <c r="AZ131" s="54"/>
      <c r="BA131" s="54"/>
      <c r="BB131" s="54"/>
      <c r="BC131" s="54"/>
      <c r="BD131" s="54"/>
      <c r="BE131" s="54"/>
      <c r="BF131" s="54"/>
      <c r="BG131" s="54"/>
      <c r="BH131" s="54"/>
      <c r="BI131" s="54"/>
      <c r="BJ131" s="54"/>
      <c r="BK131" s="54"/>
      <c r="BL131" s="138" t="s">
        <v>592</v>
      </c>
      <c r="BM131" s="54"/>
      <c r="BN131" s="54"/>
      <c r="BO131" s="54"/>
      <c r="BP131" s="54"/>
      <c r="BQ131" s="54"/>
      <c r="BR131" s="54"/>
      <c r="BS131" s="54"/>
      <c r="BT131" s="54"/>
      <c r="BU131" s="54"/>
      <c r="BV131" s="54"/>
      <c r="BW131" s="54"/>
      <c r="BX131" s="54"/>
      <c r="BY131" s="54"/>
      <c r="BZ131" s="54"/>
      <c r="CA131" s="54"/>
      <c r="CB131" s="54"/>
      <c r="CC131" s="54"/>
      <c r="CD131" s="54"/>
      <c r="CE131" s="54"/>
      <c r="CF131" s="54"/>
      <c r="CG131" s="54"/>
    </row>
    <row r="132" spans="52:85" s="681" customFormat="1">
      <c r="AZ132" s="54"/>
      <c r="BA132" s="54"/>
      <c r="BB132" s="54"/>
      <c r="BC132" s="54"/>
      <c r="BD132" s="54"/>
      <c r="BE132" s="54"/>
      <c r="BF132" s="54"/>
      <c r="BG132" s="54"/>
      <c r="BH132" s="54"/>
      <c r="BI132" s="54"/>
      <c r="BJ132" s="54"/>
      <c r="BK132" s="54"/>
      <c r="BL132" s="138" t="s">
        <v>593</v>
      </c>
      <c r="BM132" s="54"/>
      <c r="BN132" s="54"/>
      <c r="BO132" s="54"/>
      <c r="BP132" s="54"/>
      <c r="BQ132" s="54"/>
      <c r="BR132" s="54"/>
      <c r="BS132" s="54"/>
      <c r="BT132" s="54"/>
      <c r="BU132" s="54"/>
      <c r="BV132" s="54"/>
      <c r="BW132" s="54"/>
      <c r="BX132" s="54"/>
      <c r="BY132" s="54"/>
      <c r="BZ132" s="54"/>
      <c r="CA132" s="54"/>
      <c r="CB132" s="54"/>
      <c r="CC132" s="54"/>
      <c r="CD132" s="54"/>
      <c r="CE132" s="54"/>
      <c r="CF132" s="54"/>
      <c r="CG132" s="54"/>
    </row>
    <row r="133" spans="52:85" s="681" customFormat="1">
      <c r="AZ133" s="54"/>
      <c r="BA133" s="54"/>
      <c r="BB133" s="54"/>
      <c r="BC133" s="54"/>
      <c r="BD133" s="54"/>
      <c r="BE133" s="54"/>
      <c r="BF133" s="54"/>
      <c r="BG133" s="54"/>
      <c r="BH133" s="54"/>
      <c r="BI133" s="54"/>
      <c r="BJ133" s="54"/>
      <c r="BK133" s="54"/>
      <c r="BL133" s="138" t="s">
        <v>594</v>
      </c>
      <c r="BM133" s="54"/>
      <c r="BN133" s="54"/>
      <c r="BO133" s="54"/>
      <c r="BP133" s="54"/>
      <c r="BQ133" s="54"/>
      <c r="BR133" s="54"/>
      <c r="BS133" s="54"/>
      <c r="BT133" s="54"/>
      <c r="BU133" s="54"/>
      <c r="BV133" s="54"/>
      <c r="BW133" s="54"/>
      <c r="BX133" s="54"/>
      <c r="BY133" s="54"/>
      <c r="BZ133" s="54"/>
      <c r="CA133" s="54"/>
      <c r="CB133" s="54"/>
      <c r="CC133" s="54"/>
      <c r="CD133" s="54"/>
      <c r="CE133" s="54"/>
      <c r="CF133" s="54"/>
      <c r="CG133" s="54"/>
    </row>
    <row r="134" spans="52:85" s="681" customFormat="1">
      <c r="AZ134" s="54"/>
      <c r="BA134" s="54"/>
      <c r="BB134" s="54"/>
      <c r="BC134" s="54"/>
      <c r="BD134" s="54"/>
      <c r="BE134" s="54"/>
      <c r="BF134" s="54"/>
      <c r="BG134" s="54"/>
      <c r="BH134" s="54"/>
      <c r="BI134" s="54"/>
      <c r="BJ134" s="54"/>
      <c r="BK134" s="54"/>
      <c r="BL134" s="138" t="s">
        <v>595</v>
      </c>
      <c r="BM134" s="54"/>
      <c r="BN134" s="54"/>
      <c r="BO134" s="54"/>
      <c r="BP134" s="54"/>
      <c r="BQ134" s="54"/>
      <c r="BR134" s="54"/>
      <c r="BS134" s="54"/>
      <c r="BT134" s="54"/>
      <c r="BU134" s="54"/>
      <c r="BV134" s="54"/>
      <c r="BW134" s="54"/>
      <c r="BX134" s="54"/>
      <c r="BY134" s="54"/>
      <c r="BZ134" s="54"/>
      <c r="CA134" s="54"/>
      <c r="CB134" s="54"/>
      <c r="CC134" s="54"/>
      <c r="CD134" s="54"/>
      <c r="CE134" s="54"/>
      <c r="CF134" s="54"/>
      <c r="CG134" s="54"/>
    </row>
    <row r="135" spans="52:85" s="681" customFormat="1">
      <c r="AZ135" s="54"/>
      <c r="BA135" s="54"/>
      <c r="BB135" s="54"/>
      <c r="BC135" s="54"/>
      <c r="BD135" s="54"/>
      <c r="BE135" s="54"/>
      <c r="BF135" s="54"/>
      <c r="BG135" s="54"/>
      <c r="BH135" s="54"/>
      <c r="BI135" s="54"/>
      <c r="BJ135" s="54"/>
      <c r="BK135" s="54"/>
      <c r="BL135" s="138" t="s">
        <v>596</v>
      </c>
      <c r="BM135" s="54"/>
      <c r="BN135" s="54"/>
      <c r="BO135" s="54"/>
      <c r="BP135" s="54"/>
      <c r="BQ135" s="54"/>
      <c r="BR135" s="54"/>
      <c r="BS135" s="54"/>
      <c r="BT135" s="54"/>
      <c r="BU135" s="54"/>
      <c r="BV135" s="54"/>
      <c r="BW135" s="54"/>
      <c r="BX135" s="54"/>
      <c r="BY135" s="54"/>
      <c r="BZ135" s="54"/>
      <c r="CA135" s="54"/>
      <c r="CB135" s="54"/>
      <c r="CC135" s="54"/>
      <c r="CD135" s="54"/>
      <c r="CE135" s="54"/>
      <c r="CF135" s="54"/>
      <c r="CG135" s="54"/>
    </row>
    <row r="136" spans="52:85" s="681" customFormat="1">
      <c r="AZ136" s="54"/>
      <c r="BA136" s="54"/>
      <c r="BB136" s="54"/>
      <c r="BC136" s="54"/>
      <c r="BD136" s="54"/>
      <c r="BE136" s="54"/>
      <c r="BF136" s="54"/>
      <c r="BG136" s="54"/>
      <c r="BH136" s="54"/>
      <c r="BI136" s="54"/>
      <c r="BJ136" s="54"/>
      <c r="BK136" s="54"/>
      <c r="BL136" s="138" t="s">
        <v>597</v>
      </c>
      <c r="BM136" s="54"/>
      <c r="BN136" s="54"/>
      <c r="BO136" s="54"/>
      <c r="BP136" s="54"/>
      <c r="BQ136" s="54"/>
      <c r="BR136" s="54"/>
      <c r="BS136" s="54"/>
      <c r="BT136" s="54"/>
      <c r="BU136" s="54"/>
      <c r="BV136" s="54"/>
      <c r="BW136" s="54"/>
      <c r="BX136" s="54"/>
      <c r="BY136" s="54"/>
      <c r="BZ136" s="54"/>
      <c r="CA136" s="54"/>
      <c r="CB136" s="54"/>
      <c r="CC136" s="54"/>
      <c r="CD136" s="54"/>
      <c r="CE136" s="54"/>
      <c r="CF136" s="54"/>
      <c r="CG136" s="54"/>
    </row>
    <row r="137" spans="52:85" s="681" customFormat="1">
      <c r="AZ137" s="54"/>
      <c r="BA137" s="54"/>
      <c r="BB137" s="54"/>
      <c r="BC137" s="54"/>
      <c r="BD137" s="54"/>
      <c r="BE137" s="54"/>
      <c r="BF137" s="54"/>
      <c r="BG137" s="54"/>
      <c r="BH137" s="54"/>
      <c r="BI137" s="54"/>
      <c r="BJ137" s="54"/>
      <c r="BK137" s="54"/>
      <c r="BL137" s="138" t="s">
        <v>667</v>
      </c>
      <c r="BM137" s="54"/>
      <c r="BN137" s="54"/>
      <c r="BO137" s="54"/>
      <c r="BP137" s="54"/>
      <c r="BQ137" s="54"/>
      <c r="BR137" s="54"/>
      <c r="BS137" s="54"/>
      <c r="BT137" s="54"/>
      <c r="BU137" s="54"/>
      <c r="BV137" s="54"/>
      <c r="BW137" s="54"/>
      <c r="BX137" s="54"/>
      <c r="BY137" s="54"/>
      <c r="BZ137" s="54"/>
      <c r="CA137" s="54"/>
      <c r="CB137" s="54"/>
      <c r="CC137" s="54"/>
      <c r="CD137" s="54"/>
      <c r="CE137" s="54"/>
      <c r="CF137" s="54"/>
      <c r="CG137" s="54"/>
    </row>
    <row r="138" spans="52:85" s="681" customFormat="1">
      <c r="AZ138" s="54"/>
      <c r="BA138" s="54"/>
      <c r="BB138" s="54"/>
      <c r="BC138" s="54"/>
      <c r="BD138" s="54"/>
      <c r="BE138" s="54"/>
      <c r="BF138" s="54"/>
      <c r="BG138" s="54"/>
      <c r="BH138" s="54"/>
      <c r="BI138" s="54"/>
      <c r="BJ138" s="54"/>
      <c r="BK138" s="54"/>
      <c r="BL138" s="138" t="s">
        <v>598</v>
      </c>
      <c r="BM138" s="54"/>
      <c r="BN138" s="54"/>
      <c r="BO138" s="54"/>
      <c r="BP138" s="54"/>
      <c r="BQ138" s="54"/>
      <c r="BR138" s="54"/>
      <c r="BS138" s="54"/>
      <c r="BT138" s="54"/>
      <c r="BU138" s="54"/>
      <c r="BV138" s="54"/>
      <c r="BW138" s="54"/>
      <c r="BX138" s="54"/>
      <c r="BY138" s="54"/>
      <c r="BZ138" s="54"/>
      <c r="CA138" s="54"/>
      <c r="CB138" s="54"/>
      <c r="CC138" s="54"/>
      <c r="CD138" s="54"/>
      <c r="CE138" s="54"/>
      <c r="CF138" s="54"/>
      <c r="CG138" s="54"/>
    </row>
    <row r="139" spans="52:85" s="681" customFormat="1">
      <c r="AZ139" s="54"/>
      <c r="BA139" s="54"/>
      <c r="BB139" s="54"/>
      <c r="BC139" s="54"/>
      <c r="BD139" s="54"/>
      <c r="BE139" s="54"/>
      <c r="BF139" s="54"/>
      <c r="BG139" s="54"/>
      <c r="BH139" s="54"/>
      <c r="BI139" s="54"/>
      <c r="BJ139" s="54"/>
      <c r="BK139" s="54"/>
      <c r="BL139" s="139" t="s">
        <v>599</v>
      </c>
      <c r="BM139" s="54"/>
      <c r="BN139" s="54"/>
      <c r="BO139" s="54"/>
      <c r="BP139" s="54"/>
      <c r="BQ139" s="54"/>
      <c r="BR139" s="54"/>
      <c r="BS139" s="54"/>
      <c r="BT139" s="54"/>
      <c r="BU139" s="54"/>
      <c r="BV139" s="54"/>
      <c r="BW139" s="54"/>
      <c r="BX139" s="54"/>
      <c r="BY139" s="54"/>
      <c r="BZ139" s="54"/>
      <c r="CA139" s="54"/>
      <c r="CB139" s="54"/>
      <c r="CC139" s="54"/>
      <c r="CD139" s="54"/>
      <c r="CE139" s="54"/>
      <c r="CF139" s="54"/>
      <c r="CG139" s="54"/>
    </row>
    <row r="140" spans="52:85" s="681" customFormat="1">
      <c r="AZ140" s="54"/>
      <c r="BA140" s="54"/>
      <c r="BB140" s="54"/>
      <c r="BC140" s="54"/>
      <c r="BD140" s="54"/>
      <c r="BE140" s="54"/>
      <c r="BF140" s="54"/>
      <c r="BG140" s="54"/>
      <c r="BH140" s="54"/>
      <c r="BI140" s="54"/>
      <c r="BJ140" s="54"/>
      <c r="BK140" s="54"/>
      <c r="BL140" s="138" t="s">
        <v>600</v>
      </c>
      <c r="BM140" s="54"/>
      <c r="BN140" s="54"/>
      <c r="BO140" s="54"/>
      <c r="BP140" s="54"/>
      <c r="BQ140" s="54"/>
      <c r="BR140" s="54"/>
      <c r="BS140" s="54"/>
      <c r="BT140" s="54"/>
      <c r="BU140" s="54"/>
      <c r="BV140" s="54"/>
      <c r="BW140" s="54"/>
      <c r="BX140" s="54"/>
      <c r="BY140" s="54"/>
      <c r="BZ140" s="54"/>
      <c r="CA140" s="54"/>
      <c r="CB140" s="54"/>
      <c r="CC140" s="54"/>
      <c r="CD140" s="54"/>
      <c r="CE140" s="54"/>
      <c r="CF140" s="54"/>
      <c r="CG140" s="54"/>
    </row>
    <row r="141" spans="52:85" s="681" customFormat="1">
      <c r="AZ141" s="54"/>
      <c r="BA141" s="54"/>
      <c r="BB141" s="54"/>
      <c r="BC141" s="54"/>
      <c r="BD141" s="54"/>
      <c r="BE141" s="54"/>
      <c r="BF141" s="54"/>
      <c r="BG141" s="54"/>
      <c r="BH141" s="54"/>
      <c r="BI141" s="54"/>
      <c r="BJ141" s="54"/>
      <c r="BK141" s="54"/>
      <c r="BL141" s="138" t="s">
        <v>601</v>
      </c>
      <c r="BM141" s="54"/>
      <c r="BN141" s="54"/>
      <c r="BO141" s="54"/>
      <c r="BP141" s="54"/>
      <c r="BQ141" s="54"/>
      <c r="BR141" s="54"/>
      <c r="BS141" s="54"/>
      <c r="BT141" s="54"/>
      <c r="BU141" s="54"/>
      <c r="BV141" s="54"/>
      <c r="BW141" s="54"/>
      <c r="BX141" s="54"/>
      <c r="BY141" s="54"/>
      <c r="BZ141" s="54"/>
      <c r="CA141" s="54"/>
      <c r="CB141" s="54"/>
      <c r="CC141" s="54"/>
      <c r="CD141" s="54"/>
      <c r="CE141" s="54"/>
      <c r="CF141" s="54"/>
      <c r="CG141" s="54"/>
    </row>
    <row r="142" spans="52:85" s="681" customFormat="1">
      <c r="AZ142" s="54"/>
      <c r="BA142" s="54"/>
      <c r="BB142" s="54"/>
      <c r="BC142" s="54"/>
      <c r="BD142" s="54"/>
      <c r="BE142" s="54"/>
      <c r="BF142" s="54"/>
      <c r="BG142" s="54"/>
      <c r="BH142" s="54"/>
      <c r="BI142" s="54"/>
      <c r="BJ142" s="54"/>
      <c r="BK142" s="54"/>
      <c r="BL142" s="138" t="s">
        <v>602</v>
      </c>
      <c r="BM142" s="54"/>
      <c r="BN142" s="54"/>
      <c r="BO142" s="54"/>
      <c r="BP142" s="54"/>
      <c r="BQ142" s="54"/>
      <c r="BR142" s="54"/>
      <c r="BS142" s="54"/>
      <c r="BT142" s="54"/>
      <c r="BU142" s="54"/>
      <c r="BV142" s="54"/>
      <c r="BW142" s="54"/>
      <c r="BX142" s="54"/>
      <c r="BY142" s="54"/>
      <c r="BZ142" s="54"/>
      <c r="CA142" s="54"/>
      <c r="CB142" s="54"/>
      <c r="CC142" s="54"/>
      <c r="CD142" s="54"/>
      <c r="CE142" s="54"/>
      <c r="CF142" s="54"/>
      <c r="CG142" s="54"/>
    </row>
    <row r="143" spans="52:85" s="681" customFormat="1">
      <c r="AZ143" s="54"/>
      <c r="BA143" s="54"/>
      <c r="BB143" s="54"/>
      <c r="BC143" s="54"/>
      <c r="BD143" s="54"/>
      <c r="BE143" s="54"/>
      <c r="BF143" s="54"/>
      <c r="BG143" s="54"/>
      <c r="BH143" s="54"/>
      <c r="BI143" s="54"/>
      <c r="BJ143" s="54"/>
      <c r="BK143" s="54"/>
      <c r="BL143" s="138" t="s">
        <v>603</v>
      </c>
      <c r="BM143" s="54"/>
      <c r="BN143" s="54"/>
      <c r="BO143" s="54"/>
      <c r="BP143" s="54"/>
      <c r="BQ143" s="54"/>
      <c r="BR143" s="54"/>
      <c r="BS143" s="54"/>
      <c r="BT143" s="54"/>
      <c r="BU143" s="54"/>
      <c r="BV143" s="54"/>
      <c r="BW143" s="54"/>
      <c r="BX143" s="54"/>
      <c r="BY143" s="54"/>
      <c r="BZ143" s="54"/>
      <c r="CA143" s="54"/>
      <c r="CB143" s="54"/>
      <c r="CC143" s="54"/>
      <c r="CD143" s="54"/>
      <c r="CE143" s="54"/>
      <c r="CF143" s="54"/>
      <c r="CG143" s="54"/>
    </row>
    <row r="144" spans="52:85" s="681" customFormat="1">
      <c r="AZ144" s="54"/>
      <c r="BA144" s="54"/>
      <c r="BB144" s="54"/>
      <c r="BC144" s="54"/>
      <c r="BD144" s="54"/>
      <c r="BE144" s="54"/>
      <c r="BF144" s="54"/>
      <c r="BG144" s="54"/>
      <c r="BH144" s="54"/>
      <c r="BI144" s="54"/>
      <c r="BJ144" s="54"/>
      <c r="BK144" s="54"/>
      <c r="BL144" s="138" t="s">
        <v>604</v>
      </c>
      <c r="BM144" s="54"/>
      <c r="BN144" s="54"/>
      <c r="BO144" s="54"/>
      <c r="BP144" s="54"/>
      <c r="BQ144" s="54"/>
      <c r="BR144" s="54"/>
      <c r="BS144" s="54"/>
      <c r="BT144" s="54"/>
      <c r="BU144" s="54"/>
      <c r="BV144" s="54"/>
      <c r="BW144" s="54"/>
      <c r="BX144" s="54"/>
      <c r="BY144" s="54"/>
      <c r="BZ144" s="54"/>
      <c r="CA144" s="54"/>
      <c r="CB144" s="54"/>
      <c r="CC144" s="54"/>
      <c r="CD144" s="54"/>
      <c r="CE144" s="54"/>
      <c r="CF144" s="54"/>
      <c r="CG144" s="54"/>
    </row>
    <row r="145" spans="52:85" s="681" customFormat="1">
      <c r="AZ145" s="54"/>
      <c r="BA145" s="54"/>
      <c r="BB145" s="54"/>
      <c r="BC145" s="54"/>
      <c r="BD145" s="54"/>
      <c r="BE145" s="54"/>
      <c r="BF145" s="54"/>
      <c r="BG145" s="54"/>
      <c r="BH145" s="54"/>
      <c r="BI145" s="54"/>
      <c r="BJ145" s="54"/>
      <c r="BK145" s="54"/>
      <c r="BL145" s="138" t="s">
        <v>605</v>
      </c>
      <c r="BM145" s="54"/>
      <c r="BN145" s="54"/>
      <c r="BO145" s="54"/>
      <c r="BP145" s="54"/>
      <c r="BQ145" s="54"/>
      <c r="BR145" s="54"/>
      <c r="BS145" s="54"/>
      <c r="BT145" s="54"/>
      <c r="BU145" s="54"/>
      <c r="BV145" s="54"/>
      <c r="BW145" s="54"/>
      <c r="BX145" s="54"/>
      <c r="BY145" s="54"/>
      <c r="BZ145" s="54"/>
      <c r="CA145" s="54"/>
      <c r="CB145" s="54"/>
      <c r="CC145" s="54"/>
      <c r="CD145" s="54"/>
      <c r="CE145" s="54"/>
      <c r="CF145" s="54"/>
      <c r="CG145" s="54"/>
    </row>
    <row r="146" spans="52:85" s="681" customFormat="1">
      <c r="AZ146" s="54"/>
      <c r="BA146" s="54"/>
      <c r="BB146" s="54"/>
      <c r="BC146" s="54"/>
      <c r="BD146" s="54"/>
      <c r="BE146" s="54"/>
      <c r="BF146" s="54"/>
      <c r="BG146" s="54"/>
      <c r="BH146" s="54"/>
      <c r="BI146" s="54"/>
      <c r="BJ146" s="54"/>
      <c r="BK146" s="54"/>
      <c r="BL146" s="138" t="s">
        <v>606</v>
      </c>
      <c r="BM146" s="54"/>
      <c r="BN146" s="54"/>
      <c r="BO146" s="54"/>
      <c r="BP146" s="54"/>
      <c r="BQ146" s="54"/>
      <c r="BR146" s="54"/>
      <c r="BS146" s="54"/>
      <c r="BT146" s="54"/>
      <c r="BU146" s="54"/>
      <c r="BV146" s="54"/>
      <c r="BW146" s="54"/>
      <c r="BX146" s="54"/>
      <c r="BY146" s="54"/>
      <c r="BZ146" s="54"/>
      <c r="CA146" s="54"/>
      <c r="CB146" s="54"/>
      <c r="CC146" s="54"/>
      <c r="CD146" s="54"/>
      <c r="CE146" s="54"/>
      <c r="CF146" s="54"/>
      <c r="CG146" s="54"/>
    </row>
    <row r="147" spans="52:85" s="681" customFormat="1">
      <c r="AZ147" s="54"/>
      <c r="BA147" s="54"/>
      <c r="BB147" s="54"/>
      <c r="BC147" s="54"/>
      <c r="BD147" s="54"/>
      <c r="BE147" s="54"/>
      <c r="BF147" s="54"/>
      <c r="BG147" s="54"/>
      <c r="BH147" s="54"/>
      <c r="BI147" s="54"/>
      <c r="BJ147" s="54"/>
      <c r="BK147" s="54"/>
      <c r="BL147" s="138" t="s">
        <v>607</v>
      </c>
      <c r="BM147" s="54"/>
      <c r="BN147" s="54"/>
      <c r="BO147" s="54"/>
      <c r="BP147" s="54"/>
      <c r="BQ147" s="54"/>
      <c r="BR147" s="54"/>
      <c r="BS147" s="54"/>
      <c r="BT147" s="54"/>
      <c r="BU147" s="54"/>
      <c r="BV147" s="54"/>
      <c r="BW147" s="54"/>
      <c r="BX147" s="54"/>
      <c r="BY147" s="54"/>
      <c r="BZ147" s="54"/>
      <c r="CA147" s="54"/>
      <c r="CB147" s="54"/>
      <c r="CC147" s="54"/>
      <c r="CD147" s="54"/>
      <c r="CE147" s="54"/>
      <c r="CF147" s="54"/>
      <c r="CG147" s="54"/>
    </row>
    <row r="148" spans="52:85" s="681" customFormat="1">
      <c r="AZ148" s="54"/>
      <c r="BA148" s="54"/>
      <c r="BB148" s="54"/>
      <c r="BC148" s="54"/>
      <c r="BD148" s="54"/>
      <c r="BE148" s="54"/>
      <c r="BF148" s="54"/>
      <c r="BG148" s="54"/>
      <c r="BH148" s="54"/>
      <c r="BI148" s="54"/>
      <c r="BJ148" s="54"/>
      <c r="BK148" s="54"/>
      <c r="BL148" s="138" t="s">
        <v>608</v>
      </c>
      <c r="BM148" s="54"/>
      <c r="BN148" s="54"/>
      <c r="BO148" s="54"/>
      <c r="BP148" s="54"/>
      <c r="BQ148" s="54"/>
      <c r="BR148" s="54"/>
      <c r="BS148" s="54"/>
      <c r="BT148" s="54"/>
      <c r="BU148" s="54"/>
      <c r="BV148" s="54"/>
      <c r="BW148" s="54"/>
      <c r="BX148" s="54"/>
      <c r="BY148" s="54"/>
      <c r="BZ148" s="54"/>
      <c r="CA148" s="54"/>
      <c r="CB148" s="54"/>
      <c r="CC148" s="54"/>
      <c r="CD148" s="54"/>
      <c r="CE148" s="54"/>
      <c r="CF148" s="54"/>
      <c r="CG148" s="54"/>
    </row>
    <row r="149" spans="52:85" s="681" customFormat="1">
      <c r="AZ149" s="54"/>
      <c r="BA149" s="54"/>
      <c r="BB149" s="54"/>
      <c r="BC149" s="54"/>
      <c r="BD149" s="54"/>
      <c r="BE149" s="54"/>
      <c r="BF149" s="54"/>
      <c r="BG149" s="54"/>
      <c r="BH149" s="54"/>
      <c r="BI149" s="54"/>
      <c r="BJ149" s="54"/>
      <c r="BK149" s="54"/>
      <c r="BL149" s="138" t="s">
        <v>609</v>
      </c>
      <c r="BM149" s="54"/>
      <c r="BN149" s="54"/>
      <c r="BO149" s="54"/>
      <c r="BP149" s="54"/>
      <c r="BQ149" s="54"/>
      <c r="BR149" s="54"/>
      <c r="BS149" s="54"/>
      <c r="BT149" s="54"/>
      <c r="BU149" s="54"/>
      <c r="BV149" s="54"/>
      <c r="BW149" s="54"/>
      <c r="BX149" s="54"/>
      <c r="BY149" s="54"/>
      <c r="BZ149" s="54"/>
      <c r="CA149" s="54"/>
      <c r="CB149" s="54"/>
      <c r="CC149" s="54"/>
      <c r="CD149" s="54"/>
      <c r="CE149" s="54"/>
      <c r="CF149" s="54"/>
      <c r="CG149" s="54"/>
    </row>
    <row r="150" spans="52:85" s="681" customFormat="1">
      <c r="AZ150" s="54"/>
      <c r="BA150" s="54"/>
      <c r="BB150" s="54"/>
      <c r="BC150" s="54"/>
      <c r="BD150" s="54"/>
      <c r="BE150" s="54"/>
      <c r="BF150" s="54"/>
      <c r="BG150" s="54"/>
      <c r="BH150" s="54"/>
      <c r="BI150" s="54"/>
      <c r="BJ150" s="54"/>
      <c r="BK150" s="54"/>
      <c r="BL150" s="138" t="s">
        <v>610</v>
      </c>
      <c r="BM150" s="54"/>
      <c r="BN150" s="54"/>
      <c r="BO150" s="54"/>
      <c r="BP150" s="54"/>
      <c r="BQ150" s="54"/>
      <c r="BR150" s="54"/>
      <c r="BS150" s="54"/>
      <c r="BT150" s="54"/>
      <c r="BU150" s="54"/>
      <c r="BV150" s="54"/>
      <c r="BW150" s="54"/>
      <c r="BX150" s="54"/>
      <c r="BY150" s="54"/>
      <c r="BZ150" s="54"/>
      <c r="CA150" s="54"/>
      <c r="CB150" s="54"/>
      <c r="CC150" s="54"/>
      <c r="CD150" s="54"/>
      <c r="CE150" s="54"/>
      <c r="CF150" s="54"/>
      <c r="CG150" s="54"/>
    </row>
    <row r="151" spans="52:85" s="681" customFormat="1">
      <c r="AZ151" s="54"/>
      <c r="BA151" s="54"/>
      <c r="BB151" s="54"/>
      <c r="BC151" s="54"/>
      <c r="BD151" s="54"/>
      <c r="BE151" s="54"/>
      <c r="BF151" s="54"/>
      <c r="BG151" s="54"/>
      <c r="BH151" s="54"/>
      <c r="BI151" s="54"/>
      <c r="BJ151" s="54"/>
      <c r="BK151" s="54"/>
      <c r="BL151" s="138" t="s">
        <v>611</v>
      </c>
      <c r="BM151" s="54"/>
      <c r="BN151" s="54"/>
      <c r="BO151" s="54"/>
      <c r="BP151" s="54"/>
      <c r="BQ151" s="54"/>
      <c r="BR151" s="54"/>
      <c r="BS151" s="54"/>
      <c r="BT151" s="54"/>
      <c r="BU151" s="54"/>
      <c r="BV151" s="54"/>
      <c r="BW151" s="54"/>
      <c r="BX151" s="54"/>
      <c r="BY151" s="54"/>
      <c r="BZ151" s="54"/>
      <c r="CA151" s="54"/>
      <c r="CB151" s="54"/>
      <c r="CC151" s="54"/>
      <c r="CD151" s="54"/>
      <c r="CE151" s="54"/>
      <c r="CF151" s="54"/>
      <c r="CG151" s="54"/>
    </row>
    <row r="152" spans="52:85" s="681" customFormat="1">
      <c r="AZ152" s="54"/>
      <c r="BA152" s="54"/>
      <c r="BB152" s="54"/>
      <c r="BC152" s="54"/>
      <c r="BD152" s="54"/>
      <c r="BE152" s="54"/>
      <c r="BF152" s="54"/>
      <c r="BG152" s="54"/>
      <c r="BH152" s="54"/>
      <c r="BI152" s="54"/>
      <c r="BJ152" s="54"/>
      <c r="BK152" s="54"/>
      <c r="BL152" s="138" t="s">
        <v>612</v>
      </c>
      <c r="BM152" s="54"/>
      <c r="BN152" s="54"/>
      <c r="BO152" s="54"/>
      <c r="BP152" s="54"/>
      <c r="BQ152" s="54"/>
      <c r="BR152" s="54"/>
      <c r="BS152" s="54"/>
      <c r="BT152" s="54"/>
      <c r="BU152" s="54"/>
      <c r="BV152" s="54"/>
      <c r="BW152" s="54"/>
      <c r="BX152" s="54"/>
      <c r="BY152" s="54"/>
      <c r="BZ152" s="54"/>
      <c r="CA152" s="54"/>
      <c r="CB152" s="54"/>
      <c r="CC152" s="54"/>
      <c r="CD152" s="54"/>
      <c r="CE152" s="54"/>
      <c r="CF152" s="54"/>
      <c r="CG152" s="54"/>
    </row>
    <row r="153" spans="52:85" s="681" customFormat="1">
      <c r="AZ153" s="54"/>
      <c r="BA153" s="54"/>
      <c r="BB153" s="54"/>
      <c r="BC153" s="54"/>
      <c r="BD153" s="54"/>
      <c r="BE153" s="54"/>
      <c r="BF153" s="54"/>
      <c r="BG153" s="54"/>
      <c r="BH153" s="54"/>
      <c r="BI153" s="54"/>
      <c r="BJ153" s="54"/>
      <c r="BK153" s="54"/>
      <c r="BL153" s="138" t="s">
        <v>668</v>
      </c>
      <c r="BM153" s="54"/>
      <c r="BN153" s="54"/>
      <c r="BO153" s="54"/>
      <c r="BP153" s="54"/>
      <c r="BQ153" s="54"/>
      <c r="BR153" s="54"/>
      <c r="BS153" s="54"/>
      <c r="BT153" s="54"/>
      <c r="BU153" s="54"/>
      <c r="BV153" s="54"/>
      <c r="BW153" s="54"/>
      <c r="BX153" s="54"/>
      <c r="BY153" s="54"/>
      <c r="BZ153" s="54"/>
      <c r="CA153" s="54"/>
      <c r="CB153" s="54"/>
      <c r="CC153" s="54"/>
      <c r="CD153" s="54"/>
      <c r="CE153" s="54"/>
      <c r="CF153" s="54"/>
      <c r="CG153" s="54"/>
    </row>
    <row r="154" spans="52:85" s="681" customFormat="1">
      <c r="AZ154" s="54"/>
      <c r="BA154" s="54"/>
      <c r="BB154" s="54"/>
      <c r="BC154" s="54"/>
      <c r="BD154" s="54"/>
      <c r="BE154" s="54"/>
      <c r="BF154" s="54"/>
      <c r="BG154" s="54"/>
      <c r="BH154" s="54"/>
      <c r="BI154" s="54"/>
      <c r="BJ154" s="54"/>
      <c r="BK154" s="54"/>
      <c r="BL154" s="138" t="s">
        <v>613</v>
      </c>
      <c r="BM154" s="54"/>
      <c r="BN154" s="54"/>
      <c r="BO154" s="54"/>
      <c r="BP154" s="54"/>
      <c r="BQ154" s="54"/>
      <c r="BR154" s="54"/>
      <c r="BS154" s="54"/>
      <c r="BT154" s="54"/>
      <c r="BU154" s="54"/>
      <c r="BV154" s="54"/>
      <c r="BW154" s="54"/>
      <c r="BX154" s="54"/>
      <c r="BY154" s="54"/>
      <c r="BZ154" s="54"/>
      <c r="CA154" s="54"/>
      <c r="CB154" s="54"/>
      <c r="CC154" s="54"/>
      <c r="CD154" s="54"/>
      <c r="CE154" s="54"/>
      <c r="CF154" s="54"/>
      <c r="CG154" s="54"/>
    </row>
    <row r="155" spans="52:85" s="681" customFormat="1">
      <c r="AZ155" s="54"/>
      <c r="BA155" s="54"/>
      <c r="BB155" s="54"/>
      <c r="BC155" s="54"/>
      <c r="BD155" s="54"/>
      <c r="BE155" s="54"/>
      <c r="BF155" s="54"/>
      <c r="BG155" s="54"/>
      <c r="BH155" s="54"/>
      <c r="BI155" s="54"/>
      <c r="BJ155" s="54"/>
      <c r="BK155" s="54"/>
      <c r="BL155" s="138" t="s">
        <v>614</v>
      </c>
      <c r="BM155" s="54"/>
      <c r="BN155" s="54"/>
      <c r="BO155" s="54"/>
      <c r="BP155" s="54"/>
      <c r="BQ155" s="54"/>
      <c r="BR155" s="54"/>
      <c r="BS155" s="54"/>
      <c r="BT155" s="54"/>
      <c r="BU155" s="54"/>
      <c r="BV155" s="54"/>
      <c r="BW155" s="54"/>
      <c r="BX155" s="54"/>
      <c r="BY155" s="54"/>
      <c r="BZ155" s="54"/>
      <c r="CA155" s="54"/>
      <c r="CB155" s="54"/>
      <c r="CC155" s="54"/>
      <c r="CD155" s="54"/>
      <c r="CE155" s="54"/>
      <c r="CF155" s="54"/>
      <c r="CG155" s="54"/>
    </row>
    <row r="156" spans="52:85" s="681" customFormat="1">
      <c r="AZ156" s="54"/>
      <c r="BA156" s="54"/>
      <c r="BB156" s="54"/>
      <c r="BC156" s="54"/>
      <c r="BD156" s="54"/>
      <c r="BE156" s="54"/>
      <c r="BF156" s="54"/>
      <c r="BG156" s="54"/>
      <c r="BH156" s="54"/>
      <c r="BI156" s="54"/>
      <c r="BJ156" s="54"/>
      <c r="BK156" s="54"/>
      <c r="BL156" s="138" t="s">
        <v>615</v>
      </c>
      <c r="BM156" s="54"/>
      <c r="BN156" s="54"/>
      <c r="BO156" s="54"/>
      <c r="BP156" s="54"/>
      <c r="BQ156" s="54"/>
      <c r="BR156" s="54"/>
      <c r="BS156" s="54"/>
      <c r="BT156" s="54"/>
      <c r="BU156" s="54"/>
      <c r="BV156" s="54"/>
      <c r="BW156" s="54"/>
      <c r="BX156" s="54"/>
      <c r="BY156" s="54"/>
      <c r="BZ156" s="54"/>
      <c r="CA156" s="54"/>
      <c r="CB156" s="54"/>
      <c r="CC156" s="54"/>
      <c r="CD156" s="54"/>
      <c r="CE156" s="54"/>
      <c r="CF156" s="54"/>
      <c r="CG156" s="54"/>
    </row>
    <row r="157" spans="52:85" s="681" customFormat="1">
      <c r="AZ157" s="54"/>
      <c r="BA157" s="54"/>
      <c r="BB157" s="54"/>
      <c r="BC157" s="54"/>
      <c r="BD157" s="54"/>
      <c r="BE157" s="54"/>
      <c r="BF157" s="54"/>
      <c r="BG157" s="54"/>
      <c r="BH157" s="54"/>
      <c r="BI157" s="54"/>
      <c r="BJ157" s="54"/>
      <c r="BK157" s="54"/>
      <c r="BL157" s="138" t="s">
        <v>616</v>
      </c>
      <c r="BM157" s="54"/>
      <c r="BN157" s="54"/>
      <c r="BO157" s="54"/>
      <c r="BP157" s="54"/>
      <c r="BQ157" s="54"/>
      <c r="BR157" s="54"/>
      <c r="BS157" s="54"/>
      <c r="BT157" s="54"/>
      <c r="BU157" s="54"/>
      <c r="BV157" s="54"/>
      <c r="BW157" s="54"/>
      <c r="BX157" s="54"/>
      <c r="BY157" s="54"/>
      <c r="BZ157" s="54"/>
      <c r="CA157" s="54"/>
      <c r="CB157" s="54"/>
      <c r="CC157" s="54"/>
      <c r="CD157" s="54"/>
      <c r="CE157" s="54"/>
      <c r="CF157" s="54"/>
      <c r="CG157" s="54"/>
    </row>
    <row r="158" spans="52:85" s="681" customFormat="1">
      <c r="AZ158" s="54"/>
      <c r="BA158" s="54"/>
      <c r="BB158" s="54"/>
      <c r="BC158" s="54"/>
      <c r="BD158" s="54"/>
      <c r="BE158" s="54"/>
      <c r="BF158" s="54"/>
      <c r="BG158" s="54"/>
      <c r="BH158" s="54"/>
      <c r="BI158" s="54"/>
      <c r="BJ158" s="54"/>
      <c r="BK158" s="54"/>
      <c r="BL158" s="138" t="s">
        <v>617</v>
      </c>
      <c r="BM158" s="54"/>
      <c r="BN158" s="54"/>
      <c r="BO158" s="54"/>
      <c r="BP158" s="54"/>
      <c r="BQ158" s="54"/>
      <c r="BR158" s="54"/>
      <c r="BS158" s="54"/>
      <c r="BT158" s="54"/>
      <c r="BU158" s="54"/>
      <c r="BV158" s="54"/>
      <c r="BW158" s="54"/>
      <c r="BX158" s="54"/>
      <c r="BY158" s="54"/>
      <c r="BZ158" s="54"/>
      <c r="CA158" s="54"/>
      <c r="CB158" s="54"/>
      <c r="CC158" s="54"/>
      <c r="CD158" s="54"/>
      <c r="CE158" s="54"/>
      <c r="CF158" s="54"/>
      <c r="CG158" s="54"/>
    </row>
    <row r="159" spans="52:85" s="681" customFormat="1">
      <c r="AZ159" s="54"/>
      <c r="BA159" s="54"/>
      <c r="BB159" s="54"/>
      <c r="BC159" s="54"/>
      <c r="BD159" s="54"/>
      <c r="BE159" s="54"/>
      <c r="BF159" s="54"/>
      <c r="BG159" s="54"/>
      <c r="BH159" s="54"/>
      <c r="BI159" s="54"/>
      <c r="BJ159" s="54"/>
      <c r="BK159" s="54"/>
      <c r="BL159" s="138" t="s">
        <v>669</v>
      </c>
      <c r="BM159" s="54"/>
      <c r="BN159" s="54"/>
      <c r="BO159" s="54"/>
      <c r="BP159" s="54"/>
      <c r="BQ159" s="54"/>
      <c r="BR159" s="54"/>
      <c r="BS159" s="54"/>
      <c r="BT159" s="54"/>
      <c r="BU159" s="54"/>
      <c r="BV159" s="54"/>
      <c r="BW159" s="54"/>
      <c r="BX159" s="54"/>
      <c r="BY159" s="54"/>
      <c r="BZ159" s="54"/>
      <c r="CA159" s="54"/>
      <c r="CB159" s="54"/>
      <c r="CC159" s="54"/>
      <c r="CD159" s="54"/>
      <c r="CE159" s="54"/>
      <c r="CF159" s="54"/>
      <c r="CG159" s="54"/>
    </row>
    <row r="160" spans="52:85" s="681" customFormat="1">
      <c r="AZ160" s="54"/>
      <c r="BA160" s="54"/>
      <c r="BB160" s="54"/>
      <c r="BC160" s="54"/>
      <c r="BD160" s="54"/>
      <c r="BE160" s="54"/>
      <c r="BF160" s="54"/>
      <c r="BG160" s="54"/>
      <c r="BH160" s="54"/>
      <c r="BI160" s="54"/>
      <c r="BJ160" s="54"/>
      <c r="BK160" s="54"/>
      <c r="BL160" s="138" t="s">
        <v>618</v>
      </c>
      <c r="BM160" s="54"/>
      <c r="BN160" s="54"/>
      <c r="BO160" s="54"/>
      <c r="BP160" s="54"/>
      <c r="BQ160" s="54"/>
      <c r="BR160" s="54"/>
      <c r="BS160" s="54"/>
      <c r="BT160" s="54"/>
      <c r="BU160" s="54"/>
      <c r="BV160" s="54"/>
      <c r="BW160" s="54"/>
      <c r="BX160" s="54"/>
      <c r="BY160" s="54"/>
      <c r="BZ160" s="54"/>
      <c r="CA160" s="54"/>
      <c r="CB160" s="54"/>
      <c r="CC160" s="54"/>
      <c r="CD160" s="54"/>
      <c r="CE160" s="54"/>
      <c r="CF160" s="54"/>
      <c r="CG160" s="54"/>
    </row>
    <row r="161" spans="52:85" s="681" customFormat="1">
      <c r="AZ161" s="54"/>
      <c r="BA161" s="54"/>
      <c r="BB161" s="54"/>
      <c r="BC161" s="54"/>
      <c r="BD161" s="54"/>
      <c r="BE161" s="54"/>
      <c r="BF161" s="54"/>
      <c r="BG161" s="54"/>
      <c r="BH161" s="54"/>
      <c r="BI161" s="54"/>
      <c r="BJ161" s="54"/>
      <c r="BK161" s="54"/>
      <c r="BL161" s="138" t="s">
        <v>619</v>
      </c>
      <c r="BM161" s="54"/>
      <c r="BN161" s="54"/>
      <c r="BO161" s="54"/>
      <c r="BP161" s="54"/>
      <c r="BQ161" s="54"/>
      <c r="BR161" s="54"/>
      <c r="BS161" s="54"/>
      <c r="BT161" s="54"/>
      <c r="BU161" s="54"/>
      <c r="BV161" s="54"/>
      <c r="BW161" s="54"/>
      <c r="BX161" s="54"/>
      <c r="BY161" s="54"/>
      <c r="BZ161" s="54"/>
      <c r="CA161" s="54"/>
      <c r="CB161" s="54"/>
      <c r="CC161" s="54"/>
      <c r="CD161" s="54"/>
      <c r="CE161" s="54"/>
      <c r="CF161" s="54"/>
      <c r="CG161" s="54"/>
    </row>
    <row r="162" spans="52:85" s="681" customFormat="1">
      <c r="AZ162" s="54"/>
      <c r="BA162" s="54"/>
      <c r="BB162" s="54"/>
      <c r="BC162" s="54"/>
      <c r="BD162" s="54"/>
      <c r="BE162" s="54"/>
      <c r="BF162" s="54"/>
      <c r="BG162" s="54"/>
      <c r="BH162" s="54"/>
      <c r="BI162" s="54"/>
      <c r="BJ162" s="54"/>
      <c r="BK162" s="54"/>
      <c r="BL162" s="139" t="s">
        <v>620</v>
      </c>
      <c r="BM162" s="54"/>
      <c r="BN162" s="54"/>
      <c r="BO162" s="54"/>
      <c r="BP162" s="54"/>
      <c r="BQ162" s="54"/>
      <c r="BR162" s="54"/>
      <c r="BS162" s="54"/>
      <c r="BT162" s="54"/>
      <c r="BU162" s="54"/>
      <c r="BV162" s="54"/>
      <c r="BW162" s="54"/>
      <c r="BX162" s="54"/>
      <c r="BY162" s="54"/>
      <c r="BZ162" s="54"/>
      <c r="CA162" s="54"/>
      <c r="CB162" s="54"/>
      <c r="CC162" s="54"/>
      <c r="CD162" s="54"/>
      <c r="CE162" s="54"/>
      <c r="CF162" s="54"/>
      <c r="CG162" s="54"/>
    </row>
    <row r="163" spans="52:85" s="681" customFormat="1">
      <c r="AZ163" s="54"/>
      <c r="BA163" s="54"/>
      <c r="BB163" s="54"/>
      <c r="BC163" s="54"/>
      <c r="BD163" s="54"/>
      <c r="BE163" s="54"/>
      <c r="BF163" s="54"/>
      <c r="BG163" s="54"/>
      <c r="BH163" s="54"/>
      <c r="BI163" s="54"/>
      <c r="BJ163" s="54"/>
      <c r="BK163" s="54"/>
      <c r="BL163" s="138" t="s">
        <v>80</v>
      </c>
      <c r="BM163" s="54"/>
      <c r="BN163" s="54"/>
      <c r="BO163" s="54"/>
      <c r="BP163" s="54"/>
      <c r="BQ163" s="54"/>
      <c r="BR163" s="54"/>
      <c r="BS163" s="54"/>
      <c r="BT163" s="54"/>
      <c r="BU163" s="54"/>
      <c r="BV163" s="54"/>
      <c r="BW163" s="54"/>
      <c r="BX163" s="54"/>
      <c r="BY163" s="54"/>
      <c r="BZ163" s="54"/>
      <c r="CA163" s="54"/>
      <c r="CB163" s="54"/>
      <c r="CC163" s="54"/>
      <c r="CD163" s="54"/>
      <c r="CE163" s="54"/>
      <c r="CF163" s="54"/>
      <c r="CG163" s="54"/>
    </row>
    <row r="164" spans="52:85" s="681" customFormat="1">
      <c r="AZ164" s="54"/>
      <c r="BA164" s="54"/>
      <c r="BB164" s="54"/>
      <c r="BC164" s="54"/>
      <c r="BD164" s="54"/>
      <c r="BE164" s="54"/>
      <c r="BF164" s="54"/>
      <c r="BG164" s="54"/>
      <c r="BH164" s="54"/>
      <c r="BI164" s="54"/>
      <c r="BJ164" s="54"/>
      <c r="BK164" s="54"/>
      <c r="BL164" s="139" t="s">
        <v>621</v>
      </c>
      <c r="BM164" s="54"/>
      <c r="BN164" s="54"/>
      <c r="BO164" s="54"/>
      <c r="BP164" s="54"/>
      <c r="BQ164" s="54"/>
      <c r="BR164" s="54"/>
      <c r="BS164" s="54"/>
      <c r="BT164" s="54"/>
      <c r="BU164" s="54"/>
      <c r="BV164" s="54"/>
      <c r="BW164" s="54"/>
      <c r="BX164" s="54"/>
      <c r="BY164" s="54"/>
      <c r="BZ164" s="54"/>
      <c r="CA164" s="54"/>
      <c r="CB164" s="54"/>
      <c r="CC164" s="54"/>
      <c r="CD164" s="54"/>
      <c r="CE164" s="54"/>
      <c r="CF164" s="54"/>
      <c r="CG164" s="54"/>
    </row>
    <row r="165" spans="52:85" s="681" customFormat="1">
      <c r="AZ165" s="54"/>
      <c r="BA165" s="54"/>
      <c r="BB165" s="54"/>
      <c r="BC165" s="54"/>
      <c r="BD165" s="54"/>
      <c r="BE165" s="54"/>
      <c r="BF165" s="54"/>
      <c r="BG165" s="54"/>
      <c r="BH165" s="54"/>
      <c r="BI165" s="54"/>
      <c r="BJ165" s="54"/>
      <c r="BK165" s="54"/>
      <c r="BL165" s="138" t="s">
        <v>622</v>
      </c>
      <c r="BM165" s="54"/>
      <c r="BN165" s="54"/>
      <c r="BO165" s="54"/>
      <c r="BP165" s="54"/>
      <c r="BQ165" s="54"/>
      <c r="BR165" s="54"/>
      <c r="BS165" s="54"/>
      <c r="BT165" s="54"/>
      <c r="BU165" s="54"/>
      <c r="BV165" s="54"/>
      <c r="BW165" s="54"/>
      <c r="BX165" s="54"/>
      <c r="BY165" s="54"/>
      <c r="BZ165" s="54"/>
      <c r="CA165" s="54"/>
      <c r="CB165" s="54"/>
      <c r="CC165" s="54"/>
      <c r="CD165" s="54"/>
      <c r="CE165" s="54"/>
      <c r="CF165" s="54"/>
      <c r="CG165" s="54"/>
    </row>
    <row r="166" spans="52:85" s="681" customFormat="1">
      <c r="AZ166" s="54"/>
      <c r="BA166" s="54"/>
      <c r="BB166" s="54"/>
      <c r="BC166" s="54"/>
      <c r="BD166" s="54"/>
      <c r="BE166" s="54"/>
      <c r="BF166" s="54"/>
      <c r="BG166" s="54"/>
      <c r="BH166" s="54"/>
      <c r="BI166" s="54"/>
      <c r="BJ166" s="54"/>
      <c r="BK166" s="54"/>
      <c r="BL166" s="138" t="s">
        <v>623</v>
      </c>
      <c r="BM166" s="54"/>
      <c r="BN166" s="54"/>
      <c r="BO166" s="54"/>
      <c r="BP166" s="54"/>
      <c r="BQ166" s="54"/>
      <c r="BR166" s="54"/>
      <c r="BS166" s="54"/>
      <c r="BT166" s="54"/>
      <c r="BU166" s="54"/>
      <c r="BV166" s="54"/>
      <c r="BW166" s="54"/>
      <c r="BX166" s="54"/>
      <c r="BY166" s="54"/>
      <c r="BZ166" s="54"/>
      <c r="CA166" s="54"/>
      <c r="CB166" s="54"/>
      <c r="CC166" s="54"/>
      <c r="CD166" s="54"/>
      <c r="CE166" s="54"/>
      <c r="CF166" s="54"/>
      <c r="CG166" s="54"/>
    </row>
    <row r="167" spans="52:85" s="681" customFormat="1">
      <c r="AZ167" s="54"/>
      <c r="BA167" s="54"/>
      <c r="BB167" s="54"/>
      <c r="BC167" s="54"/>
      <c r="BD167" s="54"/>
      <c r="BE167" s="54"/>
      <c r="BF167" s="54"/>
      <c r="BG167" s="54"/>
      <c r="BH167" s="54"/>
      <c r="BI167" s="54"/>
      <c r="BJ167" s="54"/>
      <c r="BK167" s="54"/>
      <c r="BL167" s="138" t="s">
        <v>624</v>
      </c>
      <c r="BM167" s="54"/>
      <c r="BN167" s="54"/>
      <c r="BO167" s="54"/>
      <c r="BP167" s="54"/>
      <c r="BQ167" s="54"/>
      <c r="BR167" s="54"/>
      <c r="BS167" s="54"/>
      <c r="BT167" s="54"/>
      <c r="BU167" s="54"/>
      <c r="BV167" s="54"/>
      <c r="BW167" s="54"/>
      <c r="BX167" s="54"/>
      <c r="BY167" s="54"/>
      <c r="BZ167" s="54"/>
      <c r="CA167" s="54"/>
      <c r="CB167" s="54"/>
      <c r="CC167" s="54"/>
      <c r="CD167" s="54"/>
      <c r="CE167" s="54"/>
      <c r="CF167" s="54"/>
      <c r="CG167" s="54"/>
    </row>
    <row r="168" spans="52:85" s="681" customFormat="1">
      <c r="AZ168" s="54"/>
      <c r="BA168" s="54"/>
      <c r="BB168" s="54"/>
      <c r="BC168" s="54"/>
      <c r="BD168" s="54"/>
      <c r="BE168" s="54"/>
      <c r="BF168" s="54"/>
      <c r="BG168" s="54"/>
      <c r="BH168" s="54"/>
      <c r="BI168" s="54"/>
      <c r="BJ168" s="54"/>
      <c r="BK168" s="54"/>
      <c r="BL168" s="138" t="s">
        <v>625</v>
      </c>
      <c r="BM168" s="54"/>
      <c r="BN168" s="54"/>
      <c r="BO168" s="54"/>
      <c r="BP168" s="54"/>
      <c r="BQ168" s="54"/>
      <c r="BR168" s="54"/>
      <c r="BS168" s="54"/>
      <c r="BT168" s="54"/>
      <c r="BU168" s="54"/>
      <c r="BV168" s="54"/>
      <c r="BW168" s="54"/>
      <c r="BX168" s="54"/>
      <c r="BY168" s="54"/>
      <c r="BZ168" s="54"/>
      <c r="CA168" s="54"/>
      <c r="CB168" s="54"/>
      <c r="CC168" s="54"/>
      <c r="CD168" s="54"/>
      <c r="CE168" s="54"/>
      <c r="CF168" s="54"/>
      <c r="CG168" s="54"/>
    </row>
    <row r="169" spans="52:85" s="681" customFormat="1">
      <c r="AZ169" s="54"/>
      <c r="BA169" s="54"/>
      <c r="BB169" s="54"/>
      <c r="BC169" s="54"/>
      <c r="BD169" s="54"/>
      <c r="BE169" s="54"/>
      <c r="BF169" s="54"/>
      <c r="BG169" s="54"/>
      <c r="BH169" s="54"/>
      <c r="BI169" s="54"/>
      <c r="BJ169" s="54"/>
      <c r="BK169" s="54"/>
      <c r="BL169" s="138" t="s">
        <v>626</v>
      </c>
      <c r="BM169" s="54"/>
      <c r="BN169" s="54"/>
      <c r="BO169" s="54"/>
      <c r="BP169" s="54"/>
      <c r="BQ169" s="54"/>
      <c r="BR169" s="54"/>
      <c r="BS169" s="54"/>
      <c r="BT169" s="54"/>
      <c r="BU169" s="54"/>
      <c r="BV169" s="54"/>
      <c r="BW169" s="54"/>
      <c r="BX169" s="54"/>
      <c r="BY169" s="54"/>
      <c r="BZ169" s="54"/>
      <c r="CA169" s="54"/>
      <c r="CB169" s="54"/>
      <c r="CC169" s="54"/>
      <c r="CD169" s="54"/>
      <c r="CE169" s="54"/>
      <c r="CF169" s="54"/>
      <c r="CG169" s="54"/>
    </row>
    <row r="170" spans="52:85" s="681" customFormat="1">
      <c r="AZ170" s="54"/>
      <c r="BA170" s="54"/>
      <c r="BB170" s="54"/>
      <c r="BC170" s="54"/>
      <c r="BD170" s="54"/>
      <c r="BE170" s="54"/>
      <c r="BF170" s="54"/>
      <c r="BG170" s="54"/>
      <c r="BH170" s="54"/>
      <c r="BI170" s="54"/>
      <c r="BJ170" s="54"/>
      <c r="BK170" s="54"/>
      <c r="BL170" s="138" t="s">
        <v>627</v>
      </c>
      <c r="BM170" s="54"/>
      <c r="BN170" s="54"/>
      <c r="BO170" s="54"/>
      <c r="BP170" s="54"/>
      <c r="BQ170" s="54"/>
      <c r="BR170" s="54"/>
      <c r="BS170" s="54"/>
      <c r="BT170" s="54"/>
      <c r="BU170" s="54"/>
      <c r="BV170" s="54"/>
      <c r="BW170" s="54"/>
      <c r="BX170" s="54"/>
      <c r="BY170" s="54"/>
      <c r="BZ170" s="54"/>
      <c r="CA170" s="54"/>
      <c r="CB170" s="54"/>
      <c r="CC170" s="54"/>
      <c r="CD170" s="54"/>
      <c r="CE170" s="54"/>
      <c r="CF170" s="54"/>
      <c r="CG170" s="54"/>
    </row>
    <row r="171" spans="52:85" s="681" customFormat="1">
      <c r="AZ171" s="54"/>
      <c r="BA171" s="54"/>
      <c r="BB171" s="54"/>
      <c r="BC171" s="54"/>
      <c r="BD171" s="54"/>
      <c r="BE171" s="54"/>
      <c r="BF171" s="54"/>
      <c r="BG171" s="54"/>
      <c r="BH171" s="54"/>
      <c r="BI171" s="54"/>
      <c r="BJ171" s="54"/>
      <c r="BK171" s="54"/>
      <c r="BL171" s="138" t="s">
        <v>628</v>
      </c>
      <c r="BM171" s="54"/>
      <c r="BN171" s="54"/>
      <c r="BO171" s="54"/>
      <c r="BP171" s="54"/>
      <c r="BQ171" s="54"/>
      <c r="BR171" s="54"/>
      <c r="BS171" s="54"/>
      <c r="BT171" s="54"/>
      <c r="BU171" s="54"/>
      <c r="BV171" s="54"/>
      <c r="BW171" s="54"/>
      <c r="BX171" s="54"/>
      <c r="BY171" s="54"/>
      <c r="BZ171" s="54"/>
      <c r="CA171" s="54"/>
      <c r="CB171" s="54"/>
      <c r="CC171" s="54"/>
      <c r="CD171" s="54"/>
      <c r="CE171" s="54"/>
      <c r="CF171" s="54"/>
      <c r="CG171" s="54"/>
    </row>
    <row r="172" spans="52:85" s="681" customFormat="1">
      <c r="AZ172" s="54"/>
      <c r="BA172" s="54"/>
      <c r="BB172" s="54"/>
      <c r="BC172" s="54"/>
      <c r="BD172" s="54"/>
      <c r="BE172" s="54"/>
      <c r="BF172" s="54"/>
      <c r="BG172" s="54"/>
      <c r="BH172" s="54"/>
      <c r="BI172" s="54"/>
      <c r="BJ172" s="54"/>
      <c r="BK172" s="54"/>
      <c r="BL172" s="139" t="s">
        <v>629</v>
      </c>
      <c r="BM172" s="54"/>
      <c r="BN172" s="54"/>
      <c r="BO172" s="54"/>
      <c r="BP172" s="54"/>
      <c r="BQ172" s="54"/>
      <c r="BR172" s="54"/>
      <c r="BS172" s="54"/>
      <c r="BT172" s="54"/>
      <c r="BU172" s="54"/>
      <c r="BV172" s="54"/>
      <c r="BW172" s="54"/>
      <c r="BX172" s="54"/>
      <c r="BY172" s="54"/>
      <c r="BZ172" s="54"/>
      <c r="CA172" s="54"/>
      <c r="CB172" s="54"/>
      <c r="CC172" s="54"/>
      <c r="CD172" s="54"/>
      <c r="CE172" s="54"/>
      <c r="CF172" s="54"/>
      <c r="CG172" s="54"/>
    </row>
    <row r="173" spans="52:85" s="681" customFormat="1">
      <c r="AZ173" s="54"/>
      <c r="BA173" s="54"/>
      <c r="BB173" s="54"/>
      <c r="BC173" s="54"/>
      <c r="BD173" s="54"/>
      <c r="BE173" s="54"/>
      <c r="BF173" s="54"/>
      <c r="BG173" s="54"/>
      <c r="BH173" s="54"/>
      <c r="BI173" s="54"/>
      <c r="BJ173" s="54"/>
      <c r="BK173" s="54"/>
      <c r="BL173" s="138" t="s">
        <v>630</v>
      </c>
      <c r="BM173" s="54"/>
      <c r="BN173" s="54"/>
      <c r="BO173" s="54"/>
      <c r="BP173" s="54"/>
      <c r="BQ173" s="54"/>
      <c r="BR173" s="54"/>
      <c r="BS173" s="54"/>
      <c r="BT173" s="54"/>
      <c r="BU173" s="54"/>
      <c r="BV173" s="54"/>
      <c r="BW173" s="54"/>
      <c r="BX173" s="54"/>
      <c r="BY173" s="54"/>
      <c r="BZ173" s="54"/>
      <c r="CA173" s="54"/>
      <c r="CB173" s="54"/>
      <c r="CC173" s="54"/>
      <c r="CD173" s="54"/>
      <c r="CE173" s="54"/>
      <c r="CF173" s="54"/>
      <c r="CG173" s="54"/>
    </row>
    <row r="174" spans="52:85" s="681" customFormat="1">
      <c r="AZ174" s="54"/>
      <c r="BA174" s="54"/>
      <c r="BB174" s="54"/>
      <c r="BC174" s="54"/>
      <c r="BD174" s="54"/>
      <c r="BE174" s="54"/>
      <c r="BF174" s="54"/>
      <c r="BG174" s="54"/>
      <c r="BH174" s="54"/>
      <c r="BI174" s="54"/>
      <c r="BJ174" s="54"/>
      <c r="BK174" s="54"/>
      <c r="BL174" s="138" t="s">
        <v>631</v>
      </c>
      <c r="BM174" s="54"/>
      <c r="BN174" s="54"/>
      <c r="BO174" s="54"/>
      <c r="BP174" s="54"/>
      <c r="BQ174" s="54"/>
      <c r="BR174" s="54"/>
      <c r="BS174" s="54"/>
      <c r="BT174" s="54"/>
      <c r="BU174" s="54"/>
      <c r="BV174" s="54"/>
      <c r="BW174" s="54"/>
      <c r="BX174" s="54"/>
      <c r="BY174" s="54"/>
      <c r="BZ174" s="54"/>
      <c r="CA174" s="54"/>
      <c r="CB174" s="54"/>
      <c r="CC174" s="54"/>
      <c r="CD174" s="54"/>
      <c r="CE174" s="54"/>
      <c r="CF174" s="54"/>
      <c r="CG174" s="54"/>
    </row>
    <row r="175" spans="52:85" s="681" customFormat="1">
      <c r="AZ175" s="54"/>
      <c r="BA175" s="54"/>
      <c r="BB175" s="54"/>
      <c r="BC175" s="54"/>
      <c r="BD175" s="54"/>
      <c r="BE175" s="54"/>
      <c r="BF175" s="54"/>
      <c r="BG175" s="54"/>
      <c r="BH175" s="54"/>
      <c r="BI175" s="54"/>
      <c r="BJ175" s="54"/>
      <c r="BK175" s="54"/>
      <c r="BL175" s="138" t="s">
        <v>632</v>
      </c>
      <c r="BM175" s="54"/>
      <c r="BN175" s="54"/>
      <c r="BO175" s="54"/>
      <c r="BP175" s="54"/>
      <c r="BQ175" s="54"/>
      <c r="BR175" s="54"/>
      <c r="BS175" s="54"/>
      <c r="BT175" s="54"/>
      <c r="BU175" s="54"/>
      <c r="BV175" s="54"/>
      <c r="BW175" s="54"/>
      <c r="BX175" s="54"/>
      <c r="BY175" s="54"/>
      <c r="BZ175" s="54"/>
      <c r="CA175" s="54"/>
      <c r="CB175" s="54"/>
      <c r="CC175" s="54"/>
      <c r="CD175" s="54"/>
      <c r="CE175" s="54"/>
      <c r="CF175" s="54"/>
      <c r="CG175" s="54"/>
    </row>
    <row r="176" spans="52:85" s="681" customFormat="1">
      <c r="AZ176" s="54"/>
      <c r="BA176" s="54"/>
      <c r="BB176" s="54"/>
      <c r="BC176" s="54"/>
      <c r="BD176" s="54"/>
      <c r="BE176" s="54"/>
      <c r="BF176" s="54"/>
      <c r="BG176" s="54"/>
      <c r="BH176" s="54"/>
      <c r="BI176" s="54"/>
      <c r="BJ176" s="54"/>
      <c r="BK176" s="54"/>
      <c r="BL176" s="138" t="s">
        <v>633</v>
      </c>
      <c r="BM176" s="54"/>
      <c r="BN176" s="54"/>
      <c r="BO176" s="54"/>
      <c r="BP176" s="54"/>
      <c r="BQ176" s="54"/>
      <c r="BR176" s="54"/>
      <c r="BS176" s="54"/>
      <c r="BT176" s="54"/>
      <c r="BU176" s="54"/>
      <c r="BV176" s="54"/>
      <c r="BW176" s="54"/>
      <c r="BX176" s="54"/>
      <c r="BY176" s="54"/>
      <c r="BZ176" s="54"/>
      <c r="CA176" s="54"/>
      <c r="CB176" s="54"/>
      <c r="CC176" s="54"/>
      <c r="CD176" s="54"/>
      <c r="CE176" s="54"/>
      <c r="CF176" s="54"/>
      <c r="CG176" s="54"/>
    </row>
    <row r="177" spans="52:85" s="681" customFormat="1">
      <c r="AZ177" s="54"/>
      <c r="BA177" s="54"/>
      <c r="BB177" s="54"/>
      <c r="BC177" s="54"/>
      <c r="BD177" s="54"/>
      <c r="BE177" s="54"/>
      <c r="BF177" s="54"/>
      <c r="BG177" s="54"/>
      <c r="BH177" s="54"/>
      <c r="BI177" s="54"/>
      <c r="BJ177" s="54"/>
      <c r="BK177" s="54"/>
      <c r="BL177" s="138" t="s">
        <v>634</v>
      </c>
      <c r="BM177" s="54"/>
      <c r="BN177" s="54"/>
      <c r="BO177" s="54"/>
      <c r="BP177" s="54"/>
      <c r="BQ177" s="54"/>
      <c r="BR177" s="54"/>
      <c r="BS177" s="54"/>
      <c r="BT177" s="54"/>
      <c r="BU177" s="54"/>
      <c r="BV177" s="54"/>
      <c r="BW177" s="54"/>
      <c r="BX177" s="54"/>
      <c r="BY177" s="54"/>
      <c r="BZ177" s="54"/>
      <c r="CA177" s="54"/>
      <c r="CB177" s="54"/>
      <c r="CC177" s="54"/>
      <c r="CD177" s="54"/>
      <c r="CE177" s="54"/>
      <c r="CF177" s="54"/>
      <c r="CG177" s="54"/>
    </row>
    <row r="178" spans="52:85" s="681" customFormat="1">
      <c r="AZ178" s="54"/>
      <c r="BA178" s="54"/>
      <c r="BB178" s="54"/>
      <c r="BC178" s="54"/>
      <c r="BD178" s="54"/>
      <c r="BE178" s="54"/>
      <c r="BF178" s="54"/>
      <c r="BG178" s="54"/>
      <c r="BH178" s="54"/>
      <c r="BI178" s="54"/>
      <c r="BJ178" s="54"/>
      <c r="BK178" s="54"/>
      <c r="BL178" s="138" t="s">
        <v>635</v>
      </c>
      <c r="BM178" s="54"/>
      <c r="BN178" s="54"/>
      <c r="BO178" s="54"/>
      <c r="BP178" s="54"/>
      <c r="BQ178" s="54"/>
      <c r="BR178" s="54"/>
      <c r="BS178" s="54"/>
      <c r="BT178" s="54"/>
      <c r="BU178" s="54"/>
      <c r="BV178" s="54"/>
      <c r="BW178" s="54"/>
      <c r="BX178" s="54"/>
      <c r="BY178" s="54"/>
      <c r="BZ178" s="54"/>
      <c r="CA178" s="54"/>
      <c r="CB178" s="54"/>
      <c r="CC178" s="54"/>
      <c r="CD178" s="54"/>
      <c r="CE178" s="54"/>
      <c r="CF178" s="54"/>
      <c r="CG178" s="54"/>
    </row>
    <row r="179" spans="52:85" s="681" customFormat="1">
      <c r="AZ179" s="54"/>
      <c r="BA179" s="54"/>
      <c r="BB179" s="54"/>
      <c r="BC179" s="54"/>
      <c r="BD179" s="54"/>
      <c r="BE179" s="54"/>
      <c r="BF179" s="54"/>
      <c r="BG179" s="54"/>
      <c r="BH179" s="54"/>
      <c r="BI179" s="54"/>
      <c r="BJ179" s="54"/>
      <c r="BK179" s="54"/>
      <c r="BL179" s="138" t="s">
        <v>636</v>
      </c>
      <c r="BM179" s="54"/>
      <c r="BN179" s="54"/>
      <c r="BO179" s="54"/>
      <c r="BP179" s="54"/>
      <c r="BQ179" s="54"/>
      <c r="BR179" s="54"/>
      <c r="BS179" s="54"/>
      <c r="BT179" s="54"/>
      <c r="BU179" s="54"/>
      <c r="BV179" s="54"/>
      <c r="BW179" s="54"/>
      <c r="BX179" s="54"/>
      <c r="BY179" s="54"/>
      <c r="BZ179" s="54"/>
      <c r="CA179" s="54"/>
      <c r="CB179" s="54"/>
      <c r="CC179" s="54"/>
      <c r="CD179" s="54"/>
      <c r="CE179" s="54"/>
      <c r="CF179" s="54"/>
      <c r="CG179" s="54"/>
    </row>
    <row r="180" spans="52:85" s="681" customFormat="1">
      <c r="AZ180" s="54"/>
      <c r="BA180" s="54"/>
      <c r="BB180" s="54"/>
      <c r="BC180" s="54"/>
      <c r="BD180" s="54"/>
      <c r="BE180" s="54"/>
      <c r="BF180" s="54"/>
      <c r="BG180" s="54"/>
      <c r="BH180" s="54"/>
      <c r="BI180" s="54"/>
      <c r="BJ180" s="54"/>
      <c r="BK180" s="54"/>
      <c r="BL180" s="138" t="s">
        <v>637</v>
      </c>
      <c r="BM180" s="54"/>
      <c r="BN180" s="54"/>
      <c r="BO180" s="54"/>
      <c r="BP180" s="54"/>
      <c r="BQ180" s="54"/>
      <c r="BR180" s="54"/>
      <c r="BS180" s="54"/>
      <c r="BT180" s="54"/>
      <c r="BU180" s="54"/>
      <c r="BV180" s="54"/>
      <c r="BW180" s="54"/>
      <c r="BX180" s="54"/>
      <c r="BY180" s="54"/>
      <c r="BZ180" s="54"/>
      <c r="CA180" s="54"/>
      <c r="CB180" s="54"/>
      <c r="CC180" s="54"/>
      <c r="CD180" s="54"/>
      <c r="CE180" s="54"/>
      <c r="CF180" s="54"/>
      <c r="CG180" s="54"/>
    </row>
    <row r="181" spans="52:85" s="681" customFormat="1">
      <c r="AZ181" s="54"/>
      <c r="BA181" s="54"/>
      <c r="BB181" s="54"/>
      <c r="BC181" s="54"/>
      <c r="BD181" s="54"/>
      <c r="BE181" s="54"/>
      <c r="BF181" s="54"/>
      <c r="BG181" s="54"/>
      <c r="BH181" s="54"/>
      <c r="BI181" s="54"/>
      <c r="BJ181" s="54"/>
      <c r="BK181" s="54"/>
      <c r="BL181" s="138" t="s">
        <v>638</v>
      </c>
      <c r="BM181" s="54"/>
      <c r="BN181" s="54"/>
      <c r="BO181" s="54"/>
      <c r="BP181" s="54"/>
      <c r="BQ181" s="54"/>
      <c r="BR181" s="54"/>
      <c r="BS181" s="54"/>
      <c r="BT181" s="54"/>
      <c r="BU181" s="54"/>
      <c r="BV181" s="54"/>
      <c r="BW181" s="54"/>
      <c r="BX181" s="54"/>
      <c r="BY181" s="54"/>
      <c r="BZ181" s="54"/>
      <c r="CA181" s="54"/>
      <c r="CB181" s="54"/>
      <c r="CC181" s="54"/>
      <c r="CD181" s="54"/>
      <c r="CE181" s="54"/>
      <c r="CF181" s="54"/>
      <c r="CG181" s="54"/>
    </row>
    <row r="182" spans="52:85" s="681" customFormat="1">
      <c r="AZ182" s="54"/>
      <c r="BA182" s="54"/>
      <c r="BB182" s="54"/>
      <c r="BC182" s="54"/>
      <c r="BD182" s="54"/>
      <c r="BE182" s="54"/>
      <c r="BF182" s="54"/>
      <c r="BG182" s="54"/>
      <c r="BH182" s="54"/>
      <c r="BI182" s="54"/>
      <c r="BJ182" s="54"/>
      <c r="BK182" s="54"/>
      <c r="BL182" s="138" t="s">
        <v>639</v>
      </c>
      <c r="BM182" s="54"/>
      <c r="BN182" s="54"/>
      <c r="BO182" s="54"/>
      <c r="BP182" s="54"/>
      <c r="BQ182" s="54"/>
      <c r="BR182" s="54"/>
      <c r="BS182" s="54"/>
      <c r="BT182" s="54"/>
      <c r="BU182" s="54"/>
      <c r="BV182" s="54"/>
      <c r="BW182" s="54"/>
      <c r="BX182" s="54"/>
      <c r="BY182" s="54"/>
      <c r="BZ182" s="54"/>
      <c r="CA182" s="54"/>
      <c r="CB182" s="54"/>
      <c r="CC182" s="54"/>
      <c r="CD182" s="54"/>
      <c r="CE182" s="54"/>
      <c r="CF182" s="54"/>
      <c r="CG182" s="54"/>
    </row>
    <row r="183" spans="52:85" s="681" customFormat="1">
      <c r="AZ183" s="54"/>
      <c r="BA183" s="54"/>
      <c r="BB183" s="54"/>
      <c r="BC183" s="54"/>
      <c r="BD183" s="54"/>
      <c r="BE183" s="54"/>
      <c r="BF183" s="54"/>
      <c r="BG183" s="54"/>
      <c r="BH183" s="54"/>
      <c r="BI183" s="54"/>
      <c r="BJ183" s="54"/>
      <c r="BK183" s="54"/>
      <c r="BL183" s="138" t="s">
        <v>640</v>
      </c>
      <c r="BM183" s="54"/>
      <c r="BN183" s="54"/>
      <c r="BO183" s="54"/>
      <c r="BP183" s="54"/>
      <c r="BQ183" s="54"/>
      <c r="BR183" s="54"/>
      <c r="BS183" s="54"/>
      <c r="BT183" s="54"/>
      <c r="BU183" s="54"/>
      <c r="BV183" s="54"/>
      <c r="BW183" s="54"/>
      <c r="BX183" s="54"/>
      <c r="BY183" s="54"/>
      <c r="BZ183" s="54"/>
      <c r="CA183" s="54"/>
      <c r="CB183" s="54"/>
      <c r="CC183" s="54"/>
      <c r="CD183" s="54"/>
      <c r="CE183" s="54"/>
      <c r="CF183" s="54"/>
      <c r="CG183" s="54"/>
    </row>
    <row r="184" spans="52:85" s="681" customFormat="1">
      <c r="AZ184" s="54"/>
      <c r="BA184" s="54"/>
      <c r="BB184" s="54"/>
      <c r="BC184" s="54"/>
      <c r="BD184" s="54"/>
      <c r="BE184" s="54"/>
      <c r="BF184" s="54"/>
      <c r="BG184" s="54"/>
      <c r="BH184" s="54"/>
      <c r="BI184" s="54"/>
      <c r="BJ184" s="54"/>
      <c r="BK184" s="54"/>
      <c r="BL184" s="138" t="s">
        <v>641</v>
      </c>
      <c r="BM184" s="54"/>
      <c r="BN184" s="54"/>
      <c r="BO184" s="54"/>
      <c r="BP184" s="54"/>
      <c r="BQ184" s="54"/>
      <c r="BR184" s="54"/>
      <c r="BS184" s="54"/>
      <c r="BT184" s="54"/>
      <c r="BU184" s="54"/>
      <c r="BV184" s="54"/>
      <c r="BW184" s="54"/>
      <c r="BX184" s="54"/>
      <c r="BY184" s="54"/>
      <c r="BZ184" s="54"/>
      <c r="CA184" s="54"/>
      <c r="CB184" s="54"/>
      <c r="CC184" s="54"/>
      <c r="CD184" s="54"/>
      <c r="CE184" s="54"/>
      <c r="CF184" s="54"/>
      <c r="CG184" s="54"/>
    </row>
    <row r="185" spans="52:85" s="681" customFormat="1">
      <c r="AZ185" s="54"/>
      <c r="BA185" s="54"/>
      <c r="BB185" s="54"/>
      <c r="BC185" s="54"/>
      <c r="BD185" s="54"/>
      <c r="BE185" s="54"/>
      <c r="BF185" s="54"/>
      <c r="BG185" s="54"/>
      <c r="BH185" s="54"/>
      <c r="BI185" s="54"/>
      <c r="BJ185" s="54"/>
      <c r="BK185" s="54"/>
      <c r="BL185" s="138" t="s">
        <v>642</v>
      </c>
      <c r="BM185" s="54"/>
      <c r="BN185" s="54"/>
      <c r="BO185" s="54"/>
      <c r="BP185" s="54"/>
      <c r="BQ185" s="54"/>
      <c r="BR185" s="54"/>
      <c r="BS185" s="54"/>
      <c r="BT185" s="54"/>
      <c r="BU185" s="54"/>
      <c r="BV185" s="54"/>
      <c r="BW185" s="54"/>
      <c r="BX185" s="54"/>
      <c r="BY185" s="54"/>
      <c r="BZ185" s="54"/>
      <c r="CA185" s="54"/>
      <c r="CB185" s="54"/>
      <c r="CC185" s="54"/>
      <c r="CD185" s="54"/>
      <c r="CE185" s="54"/>
      <c r="CF185" s="54"/>
      <c r="CG185" s="54"/>
    </row>
    <row r="186" spans="52:85" s="681" customFormat="1">
      <c r="AZ186" s="54"/>
      <c r="BA186" s="54"/>
      <c r="BB186" s="54"/>
      <c r="BC186" s="54"/>
      <c r="BD186" s="54"/>
      <c r="BE186" s="54"/>
      <c r="BF186" s="54"/>
      <c r="BG186" s="54"/>
      <c r="BH186" s="54"/>
      <c r="BI186" s="54"/>
      <c r="BJ186" s="54"/>
      <c r="BK186" s="54"/>
      <c r="BL186" s="138" t="s">
        <v>670</v>
      </c>
      <c r="BM186" s="54"/>
      <c r="BN186" s="54"/>
      <c r="BO186" s="54"/>
      <c r="BP186" s="54"/>
      <c r="BQ186" s="54"/>
      <c r="BR186" s="54"/>
      <c r="BS186" s="54"/>
      <c r="BT186" s="54"/>
      <c r="BU186" s="54"/>
      <c r="BV186" s="54"/>
      <c r="BW186" s="54"/>
      <c r="BX186" s="54"/>
      <c r="BY186" s="54"/>
      <c r="BZ186" s="54"/>
      <c r="CA186" s="54"/>
      <c r="CB186" s="54"/>
      <c r="CC186" s="54"/>
      <c r="CD186" s="54"/>
      <c r="CE186" s="54"/>
      <c r="CF186" s="54"/>
      <c r="CG186" s="54"/>
    </row>
    <row r="187" spans="52:85" s="681" customFormat="1">
      <c r="AZ187" s="54"/>
      <c r="BA187" s="54"/>
      <c r="BB187" s="54"/>
      <c r="BC187" s="54"/>
      <c r="BD187" s="54"/>
      <c r="BE187" s="54"/>
      <c r="BF187" s="54"/>
      <c r="BG187" s="54"/>
      <c r="BH187" s="54"/>
      <c r="BI187" s="54"/>
      <c r="BJ187" s="54"/>
      <c r="BK187" s="54"/>
      <c r="BL187" s="138" t="s">
        <v>643</v>
      </c>
      <c r="BM187" s="54"/>
      <c r="BN187" s="54"/>
      <c r="BO187" s="54"/>
      <c r="BP187" s="54"/>
      <c r="BQ187" s="54"/>
      <c r="BR187" s="54"/>
      <c r="BS187" s="54"/>
      <c r="BT187" s="54"/>
      <c r="BU187" s="54"/>
      <c r="BV187" s="54"/>
      <c r="BW187" s="54"/>
      <c r="BX187" s="54"/>
      <c r="BY187" s="54"/>
      <c r="BZ187" s="54"/>
      <c r="CA187" s="54"/>
      <c r="CB187" s="54"/>
      <c r="CC187" s="54"/>
      <c r="CD187" s="54"/>
      <c r="CE187" s="54"/>
      <c r="CF187" s="54"/>
      <c r="CG187" s="54"/>
    </row>
    <row r="188" spans="52:85" s="681" customFormat="1">
      <c r="AZ188" s="54"/>
      <c r="BA188" s="54"/>
      <c r="BB188" s="54"/>
      <c r="BC188" s="54"/>
      <c r="BD188" s="54"/>
      <c r="BE188" s="54"/>
      <c r="BF188" s="54"/>
      <c r="BG188" s="54"/>
      <c r="BH188" s="54"/>
      <c r="BI188" s="54"/>
      <c r="BJ188" s="54"/>
      <c r="BK188" s="54"/>
      <c r="BL188" s="138" t="s">
        <v>644</v>
      </c>
      <c r="BM188" s="54"/>
      <c r="BN188" s="54"/>
      <c r="BO188" s="54"/>
      <c r="BP188" s="54"/>
      <c r="BQ188" s="54"/>
      <c r="BR188" s="54"/>
      <c r="BS188" s="54"/>
      <c r="BT188" s="54"/>
      <c r="BU188" s="54"/>
      <c r="BV188" s="54"/>
      <c r="BW188" s="54"/>
      <c r="BX188" s="54"/>
      <c r="BY188" s="54"/>
      <c r="BZ188" s="54"/>
      <c r="CA188" s="54"/>
      <c r="CB188" s="54"/>
      <c r="CC188" s="54"/>
      <c r="CD188" s="54"/>
      <c r="CE188" s="54"/>
      <c r="CF188" s="54"/>
      <c r="CG188" s="54"/>
    </row>
    <row r="189" spans="52:85" s="681" customFormat="1">
      <c r="AZ189" s="54"/>
      <c r="BA189" s="54"/>
      <c r="BB189" s="54"/>
      <c r="BC189" s="54"/>
      <c r="BD189" s="54"/>
      <c r="BE189" s="54"/>
      <c r="BF189" s="54"/>
      <c r="BG189" s="54"/>
      <c r="BH189" s="54"/>
      <c r="BI189" s="54"/>
      <c r="BJ189" s="54"/>
      <c r="BK189" s="54"/>
      <c r="BL189" s="138" t="s">
        <v>645</v>
      </c>
      <c r="BM189" s="54"/>
      <c r="BN189" s="54"/>
      <c r="BO189" s="54"/>
      <c r="BP189" s="54"/>
      <c r="BQ189" s="54"/>
      <c r="BR189" s="54"/>
      <c r="BS189" s="54"/>
      <c r="BT189" s="54"/>
      <c r="BU189" s="54"/>
      <c r="BV189" s="54"/>
      <c r="BW189" s="54"/>
      <c r="BX189" s="54"/>
      <c r="BY189" s="54"/>
      <c r="BZ189" s="54"/>
      <c r="CA189" s="54"/>
      <c r="CB189" s="54"/>
      <c r="CC189" s="54"/>
      <c r="CD189" s="54"/>
      <c r="CE189" s="54"/>
      <c r="CF189" s="54"/>
      <c r="CG189" s="54"/>
    </row>
    <row r="190" spans="52:85" s="681" customFormat="1">
      <c r="AZ190" s="54"/>
      <c r="BA190" s="54"/>
      <c r="BB190" s="54"/>
      <c r="BC190" s="54"/>
      <c r="BD190" s="54"/>
      <c r="BE190" s="54"/>
      <c r="BF190" s="54"/>
      <c r="BG190" s="54"/>
      <c r="BH190" s="54"/>
      <c r="BI190" s="54"/>
      <c r="BJ190" s="54"/>
      <c r="BK190" s="54"/>
      <c r="BL190" s="138" t="s">
        <v>671</v>
      </c>
      <c r="BM190" s="54"/>
      <c r="BN190" s="54"/>
      <c r="BO190" s="54"/>
      <c r="BP190" s="54"/>
      <c r="BQ190" s="54"/>
      <c r="BR190" s="54"/>
      <c r="BS190" s="54"/>
      <c r="BT190" s="54"/>
      <c r="BU190" s="54"/>
      <c r="BV190" s="54"/>
      <c r="BW190" s="54"/>
      <c r="BX190" s="54"/>
      <c r="BY190" s="54"/>
      <c r="BZ190" s="54"/>
      <c r="CA190" s="54"/>
      <c r="CB190" s="54"/>
      <c r="CC190" s="54"/>
      <c r="CD190" s="54"/>
      <c r="CE190" s="54"/>
      <c r="CF190" s="54"/>
      <c r="CG190" s="54"/>
    </row>
    <row r="191" spans="52:85" s="681" customFormat="1">
      <c r="AZ191" s="54"/>
      <c r="BA191" s="54"/>
      <c r="BB191" s="54"/>
      <c r="BC191" s="54"/>
      <c r="BD191" s="54"/>
      <c r="BE191" s="54"/>
      <c r="BF191" s="54"/>
      <c r="BG191" s="54"/>
      <c r="BH191" s="54"/>
      <c r="BI191" s="54"/>
      <c r="BJ191" s="54"/>
      <c r="BK191" s="54"/>
      <c r="BL191" s="139" t="s">
        <v>646</v>
      </c>
      <c r="BM191" s="54"/>
      <c r="BN191" s="54"/>
      <c r="BO191" s="54"/>
      <c r="BP191" s="54"/>
      <c r="BQ191" s="54"/>
      <c r="BR191" s="54"/>
      <c r="BS191" s="54"/>
      <c r="BT191" s="54"/>
      <c r="BU191" s="54"/>
      <c r="BV191" s="54"/>
      <c r="BW191" s="54"/>
      <c r="BX191" s="54"/>
      <c r="BY191" s="54"/>
      <c r="BZ191" s="54"/>
      <c r="CA191" s="54"/>
      <c r="CB191" s="54"/>
      <c r="CC191" s="54"/>
      <c r="CD191" s="54"/>
      <c r="CE191" s="54"/>
      <c r="CF191" s="54"/>
      <c r="CG191" s="54"/>
    </row>
    <row r="192" spans="52:85" s="681" customFormat="1">
      <c r="AZ192" s="54"/>
      <c r="BA192" s="54"/>
      <c r="BB192" s="54"/>
      <c r="BC192" s="54"/>
      <c r="BD192" s="54"/>
      <c r="BE192" s="54"/>
      <c r="BF192" s="54"/>
      <c r="BG192" s="54"/>
      <c r="BH192" s="54"/>
      <c r="BI192" s="54"/>
      <c r="BJ192" s="54"/>
      <c r="BK192" s="54"/>
      <c r="BL192" s="138" t="s">
        <v>647</v>
      </c>
      <c r="BM192" s="54"/>
      <c r="BN192" s="54"/>
      <c r="BO192" s="54"/>
      <c r="BP192" s="54"/>
      <c r="BQ192" s="54"/>
      <c r="BR192" s="54"/>
      <c r="BS192" s="54"/>
      <c r="BT192" s="54"/>
      <c r="BU192" s="54"/>
      <c r="BV192" s="54"/>
      <c r="BW192" s="54"/>
      <c r="BX192" s="54"/>
      <c r="BY192" s="54"/>
      <c r="BZ192" s="54"/>
      <c r="CA192" s="54"/>
      <c r="CB192" s="54"/>
      <c r="CC192" s="54"/>
      <c r="CD192" s="54"/>
      <c r="CE192" s="54"/>
      <c r="CF192" s="54"/>
      <c r="CG192" s="54"/>
    </row>
    <row r="193" spans="52:85" s="681" customFormat="1">
      <c r="AZ193" s="54"/>
      <c r="BA193" s="54"/>
      <c r="BB193" s="54"/>
      <c r="BC193" s="54"/>
      <c r="BD193" s="54"/>
      <c r="BE193" s="54"/>
      <c r="BF193" s="54"/>
      <c r="BG193" s="54"/>
      <c r="BH193" s="54"/>
      <c r="BI193" s="54"/>
      <c r="BJ193" s="54"/>
      <c r="BK193" s="54"/>
      <c r="BL193" s="138" t="s">
        <v>648</v>
      </c>
      <c r="BM193" s="54"/>
      <c r="BN193" s="54"/>
      <c r="BO193" s="54"/>
      <c r="BP193" s="54"/>
      <c r="BQ193" s="54"/>
      <c r="BR193" s="54"/>
      <c r="BS193" s="54"/>
      <c r="BT193" s="54"/>
      <c r="BU193" s="54"/>
      <c r="BV193" s="54"/>
      <c r="BW193" s="54"/>
      <c r="BX193" s="54"/>
      <c r="BY193" s="54"/>
      <c r="BZ193" s="54"/>
      <c r="CA193" s="54"/>
      <c r="CB193" s="54"/>
      <c r="CC193" s="54"/>
      <c r="CD193" s="54"/>
      <c r="CE193" s="54"/>
      <c r="CF193" s="54"/>
      <c r="CG193" s="54"/>
    </row>
    <row r="194" spans="52:85" s="681" customFormat="1">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row>
    <row r="195" spans="52:85" s="681" customFormat="1">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row>
    <row r="196" spans="52:85" s="681" customFormat="1">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row>
    <row r="197" spans="52:85" s="681" customFormat="1">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row>
    <row r="198" spans="52:85" s="681" customFormat="1">
      <c r="AZ198" s="54"/>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row>
    <row r="199" spans="52:85" s="681" customFormat="1">
      <c r="AZ199" s="54"/>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row>
    <row r="200" spans="52:85" s="681" customFormat="1">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row>
  </sheetData>
  <dataValidations count="3">
    <dataValidation type="list" allowBlank="1" showInputMessage="1" showErrorMessage="1" sqref="E4:E90">
      <formula1>$BC$126:$BC$129</formula1>
    </dataValidation>
    <dataValidation type="list" allowBlank="1" showInputMessage="1" showErrorMessage="1" sqref="B4:B90">
      <formula1>$BY$2:$BY$101</formula1>
    </dataValidation>
    <dataValidation type="list" allowBlank="1" showInputMessage="1" showErrorMessage="1" sqref="A4:A91">
      <formula1>$BA$2:$BA$108</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[1]Custom_lists!#REF!</xm:f>
          </x14:formula1>
          <xm:sqref>A4:B7 E4:E7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pageSetUpPr fitToPage="1"/>
  </sheetPr>
  <dimension ref="A1:CH201"/>
  <sheetViews>
    <sheetView zoomScaleSheetLayoutView="100" workbookViewId="0">
      <selection sqref="A1:XFD1048576"/>
    </sheetView>
  </sheetViews>
  <sheetFormatPr defaultColWidth="11.42578125" defaultRowHeight="12.75"/>
  <cols>
    <col min="1" max="1" width="7.7109375" style="54" customWidth="1"/>
    <col min="2" max="2" width="81.28515625" style="54" bestFit="1" customWidth="1"/>
    <col min="3" max="3" width="15.85546875" style="54" customWidth="1"/>
    <col min="4" max="4" width="15.140625" style="54" customWidth="1"/>
    <col min="5" max="6" width="14.7109375" style="54" customWidth="1"/>
    <col min="7" max="7" width="14.85546875" style="54" customWidth="1"/>
    <col min="8" max="8" width="17.7109375" style="54" customWidth="1"/>
    <col min="9" max="10" width="11.42578125" style="54" customWidth="1"/>
    <col min="11" max="11" width="18.85546875" style="54" customWidth="1"/>
    <col min="12" max="12" width="34.85546875" style="681" bestFit="1" customWidth="1"/>
    <col min="13" max="13" width="12.28515625" style="681" customWidth="1"/>
    <col min="14" max="52" width="11.42578125" style="681" customWidth="1"/>
    <col min="53" max="16384" width="11.42578125" style="681"/>
  </cols>
  <sheetData>
    <row r="1" spans="1:86" ht="21" customHeight="1" thickBot="1">
      <c r="A1" s="37" t="s">
        <v>184</v>
      </c>
      <c r="B1" s="37"/>
      <c r="C1" s="37"/>
      <c r="D1" s="37"/>
      <c r="E1" s="37"/>
      <c r="F1" s="37"/>
      <c r="G1" s="681"/>
      <c r="H1" s="681"/>
      <c r="I1" s="681"/>
      <c r="J1" s="681"/>
      <c r="K1" s="970" t="s">
        <v>0</v>
      </c>
      <c r="L1" s="971">
        <v>2016</v>
      </c>
      <c r="M1" s="972"/>
      <c r="BA1" s="135" t="s">
        <v>422</v>
      </c>
      <c r="BB1" s="232" t="s">
        <v>835</v>
      </c>
      <c r="BC1" s="54"/>
      <c r="BD1" s="134" t="s">
        <v>434</v>
      </c>
      <c r="BE1" s="136"/>
      <c r="BF1" s="136"/>
      <c r="BG1" s="54"/>
      <c r="BH1" s="54" t="s">
        <v>469</v>
      </c>
      <c r="BI1" s="54"/>
      <c r="BJ1" s="54"/>
      <c r="BK1" s="54"/>
      <c r="BL1" s="54"/>
      <c r="BM1" s="134" t="s">
        <v>649</v>
      </c>
      <c r="BN1" s="54"/>
      <c r="BO1" s="54" t="s">
        <v>672</v>
      </c>
      <c r="BP1" s="54"/>
      <c r="BQ1" s="54"/>
      <c r="BR1" s="54"/>
      <c r="BS1" s="54"/>
      <c r="BT1" s="54"/>
      <c r="BU1" s="134" t="s">
        <v>709</v>
      </c>
      <c r="BV1" s="54"/>
      <c r="BW1" s="54"/>
      <c r="BX1" s="54"/>
      <c r="BY1" s="54"/>
      <c r="BZ1" s="54" t="s">
        <v>726</v>
      </c>
      <c r="CA1" s="54"/>
      <c r="CB1" s="54"/>
      <c r="CC1" s="54" t="s">
        <v>754</v>
      </c>
      <c r="CD1" s="54"/>
      <c r="CE1" s="54"/>
      <c r="CF1" s="54"/>
      <c r="CG1" s="54"/>
      <c r="CH1" s="54"/>
    </row>
    <row r="2" spans="1:86" ht="25.35" customHeight="1" thickBot="1">
      <c r="A2" s="148" t="s">
        <v>413</v>
      </c>
      <c r="C2" s="211"/>
      <c r="D2" s="211"/>
      <c r="E2" s="37"/>
      <c r="F2" s="37"/>
      <c r="G2" s="26"/>
      <c r="H2" s="26"/>
      <c r="I2" s="26"/>
      <c r="J2" s="26"/>
      <c r="K2" s="973" t="s">
        <v>254</v>
      </c>
      <c r="L2" s="974">
        <v>2016</v>
      </c>
      <c r="M2" s="212"/>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86" s="182" customFormat="1" ht="64.5" thickBot="1">
      <c r="A3" s="975" t="s">
        <v>1</v>
      </c>
      <c r="B3" s="976" t="s">
        <v>268</v>
      </c>
      <c r="C3" s="977" t="s">
        <v>209</v>
      </c>
      <c r="D3" s="978" t="s">
        <v>185</v>
      </c>
      <c r="E3" s="979" t="s">
        <v>176</v>
      </c>
      <c r="F3" s="978" t="s">
        <v>266</v>
      </c>
      <c r="G3" s="978" t="s">
        <v>267</v>
      </c>
      <c r="H3" s="979" t="s">
        <v>264</v>
      </c>
      <c r="I3" s="979" t="s">
        <v>187</v>
      </c>
      <c r="J3" s="979" t="s">
        <v>278</v>
      </c>
      <c r="K3" s="980" t="s">
        <v>178</v>
      </c>
      <c r="L3" s="981" t="s">
        <v>257</v>
      </c>
      <c r="M3" s="982" t="s">
        <v>308</v>
      </c>
      <c r="BA3" s="137" t="s">
        <v>345</v>
      </c>
      <c r="BB3" s="137" t="s">
        <v>346</v>
      </c>
      <c r="BC3" s="168"/>
      <c r="BD3" s="168" t="s">
        <v>223</v>
      </c>
      <c r="BE3" s="178"/>
      <c r="BF3" s="178"/>
      <c r="BG3" s="168"/>
      <c r="BH3" s="168" t="s">
        <v>470</v>
      </c>
      <c r="BI3" s="168"/>
      <c r="BJ3" s="168"/>
      <c r="BK3" s="168"/>
      <c r="BL3" s="168"/>
      <c r="BM3" s="180" t="s">
        <v>482</v>
      </c>
      <c r="BN3" s="168"/>
      <c r="BO3" s="168" t="s">
        <v>120</v>
      </c>
      <c r="BP3" s="168"/>
      <c r="BQ3" s="168"/>
      <c r="BR3" s="168"/>
      <c r="BS3" s="168"/>
      <c r="BT3" s="168"/>
      <c r="BU3" s="168" t="s">
        <v>713</v>
      </c>
      <c r="BV3" s="168"/>
      <c r="BW3" s="168"/>
      <c r="BX3" s="168"/>
      <c r="BY3" s="168"/>
      <c r="BZ3" s="168" t="s">
        <v>738</v>
      </c>
      <c r="CA3" s="168"/>
      <c r="CB3" s="168"/>
      <c r="CC3" s="168" t="s">
        <v>272</v>
      </c>
      <c r="CD3" s="168"/>
      <c r="CE3" s="168"/>
      <c r="CF3" s="168"/>
      <c r="CG3" s="168"/>
      <c r="CH3" s="168"/>
    </row>
    <row r="4" spans="1:86" s="168" customFormat="1">
      <c r="A4" s="836" t="s">
        <v>338</v>
      </c>
      <c r="B4" s="983" t="s">
        <v>188</v>
      </c>
      <c r="C4" s="225">
        <v>2014</v>
      </c>
      <c r="D4" s="226">
        <v>47</v>
      </c>
      <c r="E4" s="226">
        <v>47</v>
      </c>
      <c r="F4" s="226">
        <v>47</v>
      </c>
      <c r="G4" s="227">
        <f>F4/E4</f>
        <v>1</v>
      </c>
      <c r="H4" s="222" t="s">
        <v>464</v>
      </c>
      <c r="I4" s="228">
        <v>47</v>
      </c>
      <c r="J4" s="229">
        <f>I4/E4</f>
        <v>1</v>
      </c>
      <c r="K4" s="229">
        <f>I4/F4</f>
        <v>1</v>
      </c>
      <c r="L4" s="930" t="s">
        <v>1551</v>
      </c>
      <c r="M4" s="608"/>
      <c r="BA4" s="137" t="s">
        <v>347</v>
      </c>
      <c r="BB4" s="137" t="s">
        <v>348</v>
      </c>
      <c r="BD4" s="168" t="s">
        <v>440</v>
      </c>
      <c r="BE4" s="178"/>
      <c r="BF4" s="178"/>
      <c r="BH4" s="168" t="s">
        <v>475</v>
      </c>
      <c r="BM4" s="180" t="s">
        <v>483</v>
      </c>
      <c r="BO4" s="168" t="s">
        <v>124</v>
      </c>
      <c r="BU4" s="168" t="s">
        <v>714</v>
      </c>
      <c r="BZ4" s="168" t="s">
        <v>56</v>
      </c>
      <c r="CC4" s="168" t="s">
        <v>273</v>
      </c>
    </row>
    <row r="5" spans="1:86" s="168" customFormat="1">
      <c r="A5" s="836" t="s">
        <v>338</v>
      </c>
      <c r="B5" s="983" t="s">
        <v>189</v>
      </c>
      <c r="C5" s="913">
        <v>2014</v>
      </c>
      <c r="D5" s="829">
        <v>28</v>
      </c>
      <c r="E5" s="829">
        <v>28</v>
      </c>
      <c r="F5" s="829">
        <v>28</v>
      </c>
      <c r="G5" s="227">
        <f t="shared" ref="G5:G16" si="0">F5/E5</f>
        <v>1</v>
      </c>
      <c r="H5" s="832" t="s">
        <v>464</v>
      </c>
      <c r="I5" s="984">
        <v>28</v>
      </c>
      <c r="J5" s="229">
        <f t="shared" ref="J5:J6" si="1">I5/E5</f>
        <v>1</v>
      </c>
      <c r="K5" s="229">
        <f t="shared" ref="K5:K6" si="2">I5/F5</f>
        <v>1</v>
      </c>
      <c r="L5" s="930" t="s">
        <v>1551</v>
      </c>
      <c r="M5" s="608"/>
      <c r="BA5" s="137" t="s">
        <v>351</v>
      </c>
      <c r="BB5" s="137" t="s">
        <v>352</v>
      </c>
      <c r="BD5" s="168" t="s">
        <v>227</v>
      </c>
      <c r="BE5" s="178"/>
      <c r="BF5" s="178"/>
      <c r="BH5" s="168" t="s">
        <v>467</v>
      </c>
      <c r="BM5" s="179" t="s">
        <v>484</v>
      </c>
      <c r="BU5" s="168" t="s">
        <v>688</v>
      </c>
      <c r="BZ5" s="168" t="s">
        <v>739</v>
      </c>
      <c r="CC5" s="168" t="s">
        <v>274</v>
      </c>
    </row>
    <row r="6" spans="1:86" s="168" customFormat="1" ht="13.35" customHeight="1">
      <c r="A6" s="836" t="s">
        <v>338</v>
      </c>
      <c r="B6" s="983" t="s">
        <v>1552</v>
      </c>
      <c r="C6" s="225">
        <v>2014</v>
      </c>
      <c r="D6" s="829">
        <v>25</v>
      </c>
      <c r="E6" s="829">
        <v>25</v>
      </c>
      <c r="F6" s="829">
        <v>25</v>
      </c>
      <c r="G6" s="227">
        <f t="shared" si="0"/>
        <v>1</v>
      </c>
      <c r="H6" s="832" t="s">
        <v>464</v>
      </c>
      <c r="I6" s="984">
        <v>25</v>
      </c>
      <c r="J6" s="229">
        <f t="shared" si="1"/>
        <v>1</v>
      </c>
      <c r="K6" s="229">
        <f t="shared" si="2"/>
        <v>1</v>
      </c>
      <c r="L6" s="930" t="s">
        <v>1551</v>
      </c>
      <c r="M6" s="608"/>
      <c r="BA6" s="137" t="s">
        <v>353</v>
      </c>
      <c r="BB6" s="137" t="s">
        <v>354</v>
      </c>
      <c r="BD6" s="168" t="s">
        <v>435</v>
      </c>
      <c r="BE6" s="178"/>
      <c r="BF6" s="178"/>
      <c r="BH6" s="168" t="s">
        <v>471</v>
      </c>
      <c r="BM6" s="180" t="s">
        <v>659</v>
      </c>
      <c r="BU6" s="168" t="s">
        <v>689</v>
      </c>
      <c r="BZ6" s="168" t="s">
        <v>737</v>
      </c>
      <c r="CC6" s="168" t="s">
        <v>751</v>
      </c>
    </row>
    <row r="7" spans="1:86" s="168" customFormat="1">
      <c r="A7" s="836" t="s">
        <v>338</v>
      </c>
      <c r="B7" s="983" t="s">
        <v>1553</v>
      </c>
      <c r="C7" s="913">
        <v>2014</v>
      </c>
      <c r="D7" s="829">
        <v>0</v>
      </c>
      <c r="E7" s="829">
        <v>0</v>
      </c>
      <c r="F7" s="829">
        <v>0</v>
      </c>
      <c r="G7" s="227" t="s">
        <v>844</v>
      </c>
      <c r="H7" s="832" t="s">
        <v>464</v>
      </c>
      <c r="I7" s="984">
        <v>0</v>
      </c>
      <c r="J7" s="609" t="s">
        <v>844</v>
      </c>
      <c r="K7" s="609" t="s">
        <v>844</v>
      </c>
      <c r="L7" s="930" t="s">
        <v>1551</v>
      </c>
      <c r="M7" s="608"/>
      <c r="BA7" s="137" t="s">
        <v>360</v>
      </c>
      <c r="BB7" s="137" t="s">
        <v>342</v>
      </c>
      <c r="BD7" s="168" t="s">
        <v>436</v>
      </c>
      <c r="BE7" s="178"/>
      <c r="BF7" s="178"/>
      <c r="BH7" s="168" t="s">
        <v>472</v>
      </c>
      <c r="BM7" s="180" t="s">
        <v>485</v>
      </c>
      <c r="BO7" s="168" t="s">
        <v>673</v>
      </c>
      <c r="BU7" s="168" t="s">
        <v>715</v>
      </c>
      <c r="BZ7" s="168" t="s">
        <v>183</v>
      </c>
      <c r="CC7" s="168" t="s">
        <v>752</v>
      </c>
    </row>
    <row r="8" spans="1:86" s="168" customFormat="1">
      <c r="A8" s="921"/>
      <c r="B8" s="985"/>
      <c r="C8" s="986"/>
      <c r="D8" s="987"/>
      <c r="E8" s="988"/>
      <c r="F8" s="987"/>
      <c r="G8" s="227"/>
      <c r="H8" s="989"/>
      <c r="I8" s="928"/>
      <c r="J8" s="229"/>
      <c r="K8" s="229"/>
      <c r="L8" s="930"/>
      <c r="M8" s="610"/>
      <c r="BA8" s="137" t="s">
        <v>355</v>
      </c>
      <c r="BB8" s="137" t="s">
        <v>338</v>
      </c>
      <c r="BD8" s="168" t="s">
        <v>437</v>
      </c>
      <c r="BE8" s="178"/>
      <c r="BF8" s="178"/>
      <c r="BH8" s="168" t="s">
        <v>473</v>
      </c>
      <c r="BM8" s="180" t="s">
        <v>486</v>
      </c>
      <c r="BO8" s="168" t="s">
        <v>119</v>
      </c>
      <c r="BU8" s="168" t="s">
        <v>690</v>
      </c>
      <c r="BZ8" s="168" t="s">
        <v>727</v>
      </c>
      <c r="CC8" s="168" t="s">
        <v>753</v>
      </c>
    </row>
    <row r="9" spans="1:86" s="168" customFormat="1" ht="13.5" thickBot="1">
      <c r="A9" s="921"/>
      <c r="B9" s="985"/>
      <c r="C9" s="986"/>
      <c r="D9" s="987"/>
      <c r="E9" s="988"/>
      <c r="F9" s="987"/>
      <c r="G9" s="227"/>
      <c r="H9" s="989"/>
      <c r="I9" s="928"/>
      <c r="J9" s="229"/>
      <c r="K9" s="229"/>
      <c r="L9" s="930"/>
      <c r="M9" s="610"/>
      <c r="BA9" s="137"/>
      <c r="BB9" s="137"/>
      <c r="BE9" s="178"/>
      <c r="BF9" s="178"/>
      <c r="BM9" s="180"/>
    </row>
    <row r="10" spans="1:86" s="168" customFormat="1" ht="13.5" thickBot="1">
      <c r="A10" s="990"/>
      <c r="B10" s="991" t="s">
        <v>1554</v>
      </c>
      <c r="C10" s="986"/>
      <c r="D10" s="987"/>
      <c r="E10" s="988"/>
      <c r="F10" s="987"/>
      <c r="G10" s="227"/>
      <c r="H10" s="989"/>
      <c r="I10" s="928"/>
      <c r="J10" s="229"/>
      <c r="K10" s="229"/>
      <c r="L10" s="930"/>
      <c r="M10" s="610"/>
      <c r="BA10" s="137"/>
      <c r="BB10" s="137"/>
      <c r="BE10" s="178"/>
      <c r="BF10" s="178"/>
      <c r="BM10" s="180"/>
    </row>
    <row r="11" spans="1:86" s="168" customFormat="1">
      <c r="A11" s="611" t="s">
        <v>338</v>
      </c>
      <c r="B11" s="611" t="s">
        <v>1555</v>
      </c>
      <c r="C11" s="225">
        <v>2014</v>
      </c>
      <c r="D11" s="226">
        <v>11</v>
      </c>
      <c r="E11" s="226">
        <v>11</v>
      </c>
      <c r="F11" s="226">
        <v>11</v>
      </c>
      <c r="G11" s="227">
        <f t="shared" si="0"/>
        <v>1</v>
      </c>
      <c r="H11" s="832" t="s">
        <v>464</v>
      </c>
      <c r="I11" s="228">
        <v>11</v>
      </c>
      <c r="J11" s="229">
        <f t="shared" ref="J11:J16" si="3">I11/E11</f>
        <v>1</v>
      </c>
      <c r="K11" s="229">
        <f t="shared" ref="K11:K16" si="4">I11/F11</f>
        <v>1</v>
      </c>
      <c r="L11" s="930" t="s">
        <v>1551</v>
      </c>
      <c r="M11" s="610"/>
      <c r="BA11" s="137"/>
      <c r="BB11" s="137"/>
      <c r="BE11" s="178"/>
      <c r="BF11" s="178"/>
      <c r="BM11" s="180"/>
    </row>
    <row r="12" spans="1:86" s="168" customFormat="1">
      <c r="A12" s="992" t="s">
        <v>338</v>
      </c>
      <c r="B12" s="992" t="s">
        <v>1556</v>
      </c>
      <c r="C12" s="913">
        <v>2014</v>
      </c>
      <c r="D12" s="829">
        <v>10</v>
      </c>
      <c r="E12" s="829">
        <v>10</v>
      </c>
      <c r="F12" s="829">
        <v>10</v>
      </c>
      <c r="G12" s="227">
        <f t="shared" si="0"/>
        <v>1</v>
      </c>
      <c r="H12" s="832" t="s">
        <v>464</v>
      </c>
      <c r="I12" s="984">
        <v>10</v>
      </c>
      <c r="J12" s="229">
        <f t="shared" si="3"/>
        <v>1</v>
      </c>
      <c r="K12" s="229">
        <f t="shared" si="4"/>
        <v>1</v>
      </c>
      <c r="L12" s="930" t="s">
        <v>1551</v>
      </c>
      <c r="M12" s="610"/>
      <c r="BA12" s="137"/>
      <c r="BB12" s="137"/>
      <c r="BE12" s="178"/>
      <c r="BF12" s="178"/>
      <c r="BM12" s="180"/>
    </row>
    <row r="13" spans="1:86" s="168" customFormat="1">
      <c r="A13" s="992" t="s">
        <v>338</v>
      </c>
      <c r="B13" s="992" t="s">
        <v>1557</v>
      </c>
      <c r="C13" s="225">
        <v>2014</v>
      </c>
      <c r="D13" s="829">
        <v>10</v>
      </c>
      <c r="E13" s="829">
        <v>10</v>
      </c>
      <c r="F13" s="829">
        <v>10</v>
      </c>
      <c r="G13" s="227">
        <f t="shared" si="0"/>
        <v>1</v>
      </c>
      <c r="H13" s="832" t="s">
        <v>464</v>
      </c>
      <c r="I13" s="984">
        <v>10</v>
      </c>
      <c r="J13" s="229">
        <f t="shared" si="3"/>
        <v>1</v>
      </c>
      <c r="K13" s="229">
        <f t="shared" si="4"/>
        <v>1</v>
      </c>
      <c r="L13" s="930" t="s">
        <v>1551</v>
      </c>
      <c r="M13" s="610"/>
      <c r="BA13" s="137"/>
      <c r="BB13" s="137"/>
      <c r="BE13" s="178"/>
      <c r="BF13" s="178"/>
      <c r="BM13" s="180"/>
    </row>
    <row r="14" spans="1:86" s="168" customFormat="1">
      <c r="A14" s="992" t="s">
        <v>338</v>
      </c>
      <c r="B14" s="992" t="s">
        <v>1558</v>
      </c>
      <c r="C14" s="913">
        <v>2014</v>
      </c>
      <c r="D14" s="829">
        <v>24</v>
      </c>
      <c r="E14" s="829">
        <v>24</v>
      </c>
      <c r="F14" s="829">
        <v>24</v>
      </c>
      <c r="G14" s="227">
        <f t="shared" si="0"/>
        <v>1</v>
      </c>
      <c r="H14" s="832" t="s">
        <v>464</v>
      </c>
      <c r="I14" s="984">
        <v>24</v>
      </c>
      <c r="J14" s="229">
        <f t="shared" si="3"/>
        <v>1</v>
      </c>
      <c r="K14" s="229">
        <f t="shared" si="4"/>
        <v>1</v>
      </c>
      <c r="L14" s="930" t="s">
        <v>1551</v>
      </c>
      <c r="M14" s="610"/>
      <c r="BA14" s="137"/>
      <c r="BB14" s="137"/>
      <c r="BE14" s="178"/>
      <c r="BF14" s="178"/>
      <c r="BM14" s="180"/>
    </row>
    <row r="15" spans="1:86" s="168" customFormat="1">
      <c r="A15" s="992" t="s">
        <v>338</v>
      </c>
      <c r="B15" s="992" t="s">
        <v>1559</v>
      </c>
      <c r="C15" s="225">
        <v>2014</v>
      </c>
      <c r="D15" s="226">
        <v>39</v>
      </c>
      <c r="E15" s="226">
        <v>39</v>
      </c>
      <c r="F15" s="226">
        <v>39</v>
      </c>
      <c r="G15" s="227">
        <f t="shared" si="0"/>
        <v>1</v>
      </c>
      <c r="H15" s="832" t="s">
        <v>464</v>
      </c>
      <c r="I15" s="984">
        <v>39</v>
      </c>
      <c r="J15" s="229">
        <f t="shared" si="3"/>
        <v>1</v>
      </c>
      <c r="K15" s="229">
        <f t="shared" si="4"/>
        <v>1</v>
      </c>
      <c r="L15" s="930" t="s">
        <v>1551</v>
      </c>
      <c r="M15" s="610"/>
      <c r="BA15" s="137" t="s">
        <v>385</v>
      </c>
      <c r="BB15" s="137" t="s">
        <v>39</v>
      </c>
      <c r="BD15" s="168" t="s">
        <v>438</v>
      </c>
      <c r="BE15" s="178"/>
      <c r="BF15" s="178"/>
      <c r="BH15" s="168" t="s">
        <v>474</v>
      </c>
      <c r="BM15" s="180" t="s">
        <v>660</v>
      </c>
      <c r="BO15" s="168" t="s">
        <v>676</v>
      </c>
      <c r="BU15" s="168" t="s">
        <v>140</v>
      </c>
      <c r="BZ15" s="168" t="s">
        <v>728</v>
      </c>
      <c r="CC15" s="168" t="s">
        <v>203</v>
      </c>
    </row>
    <row r="16" spans="1:86" s="168" customFormat="1">
      <c r="A16" s="992" t="s">
        <v>338</v>
      </c>
      <c r="B16" s="992" t="s">
        <v>1560</v>
      </c>
      <c r="C16" s="913">
        <v>2014</v>
      </c>
      <c r="D16" s="829">
        <v>6</v>
      </c>
      <c r="E16" s="829">
        <v>6</v>
      </c>
      <c r="F16" s="829">
        <v>6</v>
      </c>
      <c r="G16" s="227">
        <f t="shared" si="0"/>
        <v>1</v>
      </c>
      <c r="H16" s="832" t="s">
        <v>464</v>
      </c>
      <c r="I16" s="984">
        <v>6</v>
      </c>
      <c r="J16" s="229">
        <f t="shared" si="3"/>
        <v>1</v>
      </c>
      <c r="K16" s="229">
        <f t="shared" si="4"/>
        <v>1</v>
      </c>
      <c r="L16" s="930" t="s">
        <v>1551</v>
      </c>
      <c r="M16" s="198"/>
      <c r="BA16" s="137" t="s">
        <v>356</v>
      </c>
      <c r="BB16" s="137" t="s">
        <v>357</v>
      </c>
      <c r="BE16" s="178"/>
      <c r="BF16" s="178"/>
      <c r="BM16" s="180" t="s">
        <v>661</v>
      </c>
      <c r="BO16" s="168" t="s">
        <v>119</v>
      </c>
      <c r="BU16" s="168" t="s">
        <v>691</v>
      </c>
      <c r="BZ16" s="168" t="s">
        <v>729</v>
      </c>
      <c r="CC16" s="168" t="s">
        <v>204</v>
      </c>
    </row>
    <row r="17" spans="1:86" s="168" customFormat="1">
      <c r="A17" s="921"/>
      <c r="B17" s="993"/>
      <c r="C17" s="994"/>
      <c r="D17" s="995"/>
      <c r="E17" s="995"/>
      <c r="F17" s="995"/>
      <c r="G17" s="996"/>
      <c r="H17" s="989"/>
      <c r="I17" s="947"/>
      <c r="J17" s="997"/>
      <c r="K17" s="997"/>
      <c r="L17" s="930"/>
      <c r="M17" s="930"/>
      <c r="BA17" s="137" t="s">
        <v>358</v>
      </c>
      <c r="BB17" s="137" t="s">
        <v>125</v>
      </c>
      <c r="BE17" s="178"/>
      <c r="BF17" s="178"/>
      <c r="BM17" s="180" t="s">
        <v>487</v>
      </c>
      <c r="BO17" s="168" t="s">
        <v>121</v>
      </c>
      <c r="BU17" s="168" t="s">
        <v>692</v>
      </c>
      <c r="BZ17" s="168" t="s">
        <v>194</v>
      </c>
    </row>
    <row r="18" spans="1:86">
      <c r="A18" s="15"/>
      <c r="B18" s="35"/>
      <c r="C18" s="35"/>
      <c r="D18" s="118"/>
      <c r="E18" s="118"/>
      <c r="F18" s="118"/>
      <c r="G18" s="119"/>
      <c r="H18" s="120"/>
      <c r="I18" s="41"/>
      <c r="J18" s="117"/>
      <c r="K18" s="117"/>
      <c r="L18" s="41"/>
      <c r="M18" s="82"/>
      <c r="BA18" s="137" t="s">
        <v>359</v>
      </c>
      <c r="BB18" s="137" t="s">
        <v>48</v>
      </c>
      <c r="BC18" s="54"/>
      <c r="BD18" s="134" t="s">
        <v>442</v>
      </c>
      <c r="BE18" s="136"/>
      <c r="BF18" s="136"/>
      <c r="BG18" s="54"/>
      <c r="BH18" s="134" t="s">
        <v>72</v>
      </c>
      <c r="BI18" s="54"/>
      <c r="BJ18" s="54"/>
      <c r="BK18" s="134" t="s">
        <v>828</v>
      </c>
      <c r="BL18" s="54"/>
      <c r="BM18" s="138" t="s">
        <v>488</v>
      </c>
      <c r="BN18" s="54"/>
      <c r="BO18" s="54" t="s">
        <v>122</v>
      </c>
      <c r="BP18" s="54"/>
      <c r="BQ18" s="54"/>
      <c r="BR18" s="54"/>
      <c r="BS18" s="54"/>
      <c r="BT18" s="54"/>
      <c r="BU18" s="49" t="s">
        <v>716</v>
      </c>
      <c r="BV18" s="49"/>
      <c r="BW18" s="49"/>
      <c r="BX18" s="49"/>
      <c r="BY18" s="49"/>
      <c r="BZ18" s="49" t="s">
        <v>730</v>
      </c>
      <c r="CA18" s="49"/>
      <c r="CB18" s="49"/>
      <c r="CC18" s="54"/>
      <c r="CD18" s="54"/>
      <c r="CE18" s="54"/>
      <c r="CF18" s="54"/>
      <c r="CG18" s="54"/>
      <c r="CH18" s="54"/>
    </row>
    <row r="19" spans="1:86" ht="14.25">
      <c r="A19" s="1152" t="s">
        <v>269</v>
      </c>
      <c r="B19" s="1152"/>
      <c r="C19" s="1152"/>
      <c r="D19" s="1152"/>
      <c r="E19" s="1152"/>
      <c r="F19" s="1152"/>
      <c r="G19" s="1152"/>
      <c r="H19" s="15"/>
      <c r="I19" s="41"/>
      <c r="J19" s="117"/>
      <c r="K19" s="117"/>
      <c r="L19" s="41"/>
      <c r="M19" s="82"/>
      <c r="BA19" s="137" t="s">
        <v>367</v>
      </c>
      <c r="BB19" s="137" t="s">
        <v>97</v>
      </c>
      <c r="BC19" s="54"/>
      <c r="BD19" s="54" t="s">
        <v>445</v>
      </c>
      <c r="BE19" s="136"/>
      <c r="BF19" s="136"/>
      <c r="BG19" s="54"/>
      <c r="BH19" s="54"/>
      <c r="BI19" s="54"/>
      <c r="BJ19" s="54"/>
      <c r="BK19" s="54"/>
      <c r="BL19" s="54"/>
      <c r="BM19" s="138" t="s">
        <v>492</v>
      </c>
      <c r="BN19" s="54"/>
      <c r="BO19" s="54" t="s">
        <v>681</v>
      </c>
      <c r="BP19" s="54"/>
      <c r="BQ19" s="54"/>
      <c r="BR19" s="54"/>
      <c r="BS19" s="54"/>
      <c r="BT19" s="54"/>
      <c r="BU19" s="49" t="s">
        <v>747</v>
      </c>
      <c r="BV19" s="49"/>
      <c r="BW19" s="49"/>
      <c r="BX19" s="49"/>
      <c r="BY19" s="49"/>
      <c r="BZ19" s="49" t="s">
        <v>734</v>
      </c>
      <c r="CA19" s="49"/>
      <c r="CB19" s="49"/>
      <c r="CC19" s="54"/>
      <c r="CD19" s="54"/>
      <c r="CE19" s="54"/>
      <c r="CF19" s="54"/>
      <c r="CG19" s="54"/>
      <c r="CH19" s="54"/>
    </row>
    <row r="20" spans="1:86" ht="14.25">
      <c r="A20" s="128" t="s">
        <v>244</v>
      </c>
      <c r="B20" s="123"/>
      <c r="C20" s="123"/>
      <c r="D20" s="123"/>
      <c r="E20" s="123"/>
      <c r="F20" s="123"/>
      <c r="G20" s="123"/>
      <c r="H20" s="15"/>
      <c r="I20" s="41"/>
      <c r="J20" s="117"/>
      <c r="K20" s="117"/>
      <c r="L20" s="41"/>
      <c r="M20" s="82"/>
      <c r="BA20" s="137" t="s">
        <v>369</v>
      </c>
      <c r="BB20" s="137" t="s">
        <v>341</v>
      </c>
      <c r="BC20" s="54"/>
      <c r="BD20" s="54" t="s">
        <v>446</v>
      </c>
      <c r="BE20" s="136"/>
      <c r="BF20" s="136"/>
      <c r="BG20" s="54"/>
      <c r="BH20" s="54"/>
      <c r="BI20" s="54"/>
      <c r="BJ20" s="54"/>
      <c r="BK20" s="54"/>
      <c r="BL20" s="54"/>
      <c r="BM20" s="138" t="s">
        <v>493</v>
      </c>
      <c r="BN20" s="54"/>
      <c r="BO20" s="54" t="s">
        <v>682</v>
      </c>
      <c r="BP20" s="54"/>
      <c r="BQ20" s="54"/>
      <c r="BR20" s="54"/>
      <c r="BS20" s="54"/>
      <c r="BT20" s="54"/>
      <c r="BU20" s="49" t="s">
        <v>748</v>
      </c>
      <c r="BV20" s="49"/>
      <c r="BW20" s="49"/>
      <c r="BX20" s="49"/>
      <c r="BY20" s="49"/>
      <c r="BZ20" s="49" t="s">
        <v>742</v>
      </c>
      <c r="CA20" s="49"/>
      <c r="CB20" s="49"/>
      <c r="CC20" s="54"/>
      <c r="CD20" s="54"/>
      <c r="CE20" s="54"/>
      <c r="CF20" s="54"/>
      <c r="CG20" s="54"/>
      <c r="CH20" s="54"/>
    </row>
    <row r="21" spans="1:86" s="54" customFormat="1" ht="14.25">
      <c r="A21" s="128" t="s">
        <v>265</v>
      </c>
      <c r="B21" s="123"/>
      <c r="C21" s="128"/>
      <c r="D21" s="128"/>
      <c r="E21" s="128"/>
      <c r="F21" s="128"/>
      <c r="G21" s="128"/>
      <c r="H21" s="70"/>
      <c r="I21" s="70"/>
      <c r="J21" s="117"/>
      <c r="K21" s="117"/>
      <c r="L21" s="41"/>
      <c r="M21" s="82"/>
      <c r="BA21" s="137" t="s">
        <v>370</v>
      </c>
      <c r="BB21" s="137" t="s">
        <v>371</v>
      </c>
      <c r="BD21" s="54" t="s">
        <v>447</v>
      </c>
      <c r="BE21" s="136"/>
      <c r="BF21" s="136"/>
      <c r="BM21" s="138" t="s">
        <v>494</v>
      </c>
      <c r="BO21" s="54" t="s">
        <v>683</v>
      </c>
      <c r="BU21" s="49" t="s">
        <v>749</v>
      </c>
      <c r="BV21" s="49"/>
      <c r="BW21" s="49"/>
      <c r="BX21" s="49"/>
      <c r="BY21" s="49"/>
      <c r="BZ21" s="49" t="s">
        <v>741</v>
      </c>
      <c r="CA21" s="49"/>
      <c r="CB21" s="49"/>
    </row>
    <row r="22" spans="1:86">
      <c r="A22" s="15"/>
      <c r="B22" s="15"/>
      <c r="C22" s="15"/>
      <c r="D22" s="15"/>
      <c r="E22" s="15"/>
      <c r="F22" s="15"/>
      <c r="G22" s="108"/>
      <c r="H22" s="41"/>
      <c r="I22" s="41"/>
      <c r="J22" s="108"/>
      <c r="K22" s="15"/>
      <c r="L22" s="26"/>
      <c r="M22" s="82"/>
      <c r="BA22" s="137" t="s">
        <v>368</v>
      </c>
      <c r="BB22" s="137" t="s">
        <v>337</v>
      </c>
      <c r="BC22" s="54"/>
      <c r="BD22" s="54" t="s">
        <v>448</v>
      </c>
      <c r="BE22" s="136"/>
      <c r="BF22" s="136"/>
      <c r="BG22" s="54"/>
      <c r="BH22" s="147" t="s">
        <v>762</v>
      </c>
      <c r="BI22" s="681" t="s">
        <v>817</v>
      </c>
      <c r="BJ22" s="54"/>
      <c r="BK22" s="54"/>
      <c r="BL22" s="54"/>
      <c r="BM22" s="138" t="s">
        <v>495</v>
      </c>
      <c r="BN22" s="54"/>
      <c r="BO22" s="54" t="s">
        <v>684</v>
      </c>
      <c r="BP22" s="54"/>
      <c r="BQ22" s="54"/>
      <c r="BR22" s="54"/>
      <c r="BS22" s="54"/>
      <c r="BT22" s="54"/>
      <c r="BU22" s="49" t="s">
        <v>750</v>
      </c>
      <c r="BV22" s="49"/>
      <c r="BW22" s="49"/>
      <c r="BX22" s="49"/>
      <c r="BY22" s="49"/>
      <c r="BZ22" s="49" t="s">
        <v>735</v>
      </c>
      <c r="CA22" s="49"/>
      <c r="CB22" s="49"/>
      <c r="CC22" s="54"/>
      <c r="CD22" s="54"/>
      <c r="CE22" s="54"/>
      <c r="CF22" s="54"/>
      <c r="CG22" s="54"/>
      <c r="CH22" s="54"/>
    </row>
    <row r="23" spans="1:86">
      <c r="M23" s="82"/>
      <c r="BA23" s="137" t="s">
        <v>372</v>
      </c>
      <c r="BB23" s="137" t="s">
        <v>373</v>
      </c>
      <c r="BC23" s="54"/>
      <c r="BD23" s="54" t="s">
        <v>120</v>
      </c>
      <c r="BE23" s="136"/>
      <c r="BF23" s="136"/>
      <c r="BG23" s="54"/>
      <c r="BH23" s="54"/>
      <c r="BI23" s="54"/>
      <c r="BJ23" s="54"/>
      <c r="BK23" s="54"/>
      <c r="BL23" s="54"/>
      <c r="BM23" s="138" t="s">
        <v>496</v>
      </c>
      <c r="BN23" s="54"/>
      <c r="BO23" s="54" t="s">
        <v>685</v>
      </c>
      <c r="BP23" s="54"/>
      <c r="BQ23" s="54"/>
      <c r="BR23" s="54"/>
      <c r="BS23" s="54"/>
      <c r="BT23" s="54"/>
      <c r="BU23" s="49" t="s">
        <v>695</v>
      </c>
      <c r="BV23" s="49"/>
      <c r="BW23" s="49"/>
      <c r="BX23" s="49"/>
      <c r="BY23" s="49"/>
      <c r="BZ23" s="49" t="s">
        <v>461</v>
      </c>
      <c r="CA23" s="49"/>
      <c r="CB23" s="49"/>
      <c r="CC23" s="54"/>
      <c r="CD23" s="54"/>
      <c r="CE23" s="54"/>
      <c r="CF23" s="54"/>
      <c r="CG23" s="54"/>
      <c r="CH23" s="54"/>
    </row>
    <row r="24" spans="1:86">
      <c r="BA24" s="137" t="s">
        <v>374</v>
      </c>
      <c r="BB24" s="137" t="s">
        <v>340</v>
      </c>
      <c r="BC24" s="54"/>
      <c r="BD24" s="54" t="s">
        <v>449</v>
      </c>
      <c r="BE24" s="136"/>
      <c r="BF24" s="136"/>
      <c r="BG24" s="54"/>
      <c r="BH24" s="54"/>
      <c r="BI24" s="54"/>
      <c r="BJ24" s="54"/>
      <c r="BK24" s="54"/>
      <c r="BL24" s="54"/>
      <c r="BM24" s="138" t="s">
        <v>497</v>
      </c>
      <c r="BN24" s="54"/>
      <c r="BO24" s="54" t="s">
        <v>686</v>
      </c>
      <c r="BP24" s="54"/>
      <c r="BQ24" s="54"/>
      <c r="BR24" s="54"/>
      <c r="BS24" s="54"/>
      <c r="BT24" s="54"/>
      <c r="BU24" s="49" t="s">
        <v>696</v>
      </c>
      <c r="BV24" s="49"/>
      <c r="BW24" s="49"/>
      <c r="BX24" s="49"/>
      <c r="BY24" s="49"/>
      <c r="BZ24" s="49" t="s">
        <v>736</v>
      </c>
      <c r="CA24" s="49"/>
      <c r="CB24" s="49"/>
      <c r="CC24" s="54"/>
      <c r="CD24" s="54"/>
      <c r="CE24" s="54"/>
      <c r="CF24" s="54"/>
      <c r="CG24" s="54"/>
      <c r="CH24" s="54"/>
    </row>
    <row r="25" spans="1:86">
      <c r="BA25" s="137" t="s">
        <v>375</v>
      </c>
      <c r="BB25" s="137" t="s">
        <v>376</v>
      </c>
      <c r="BC25" s="54"/>
      <c r="BD25" s="54"/>
      <c r="BE25" s="136"/>
      <c r="BF25" s="136"/>
      <c r="BG25" s="54"/>
      <c r="BH25" s="54"/>
      <c r="BI25" s="54"/>
      <c r="BJ25" s="54"/>
      <c r="BK25" s="54"/>
      <c r="BL25" s="54"/>
      <c r="BM25" s="138" t="s">
        <v>498</v>
      </c>
      <c r="BN25" s="54"/>
      <c r="BO25" s="54" t="s">
        <v>674</v>
      </c>
      <c r="BP25" s="54"/>
      <c r="BQ25" s="54"/>
      <c r="BR25" s="54"/>
      <c r="BS25" s="54"/>
      <c r="BT25" s="54"/>
      <c r="BU25" s="49" t="s">
        <v>697</v>
      </c>
      <c r="BV25" s="49"/>
      <c r="BW25" s="49"/>
      <c r="BX25" s="49"/>
      <c r="BY25" s="49"/>
      <c r="BZ25" s="54"/>
      <c r="CA25" s="49"/>
      <c r="CB25" s="49"/>
      <c r="CC25" s="54"/>
      <c r="CD25" s="54"/>
      <c r="CE25" s="54"/>
      <c r="CF25" s="54"/>
      <c r="CG25" s="54"/>
      <c r="CH25" s="54"/>
    </row>
    <row r="26" spans="1:86">
      <c r="BA26" s="137" t="s">
        <v>377</v>
      </c>
      <c r="BB26" s="137" t="s">
        <v>378</v>
      </c>
      <c r="BC26" s="54"/>
      <c r="BD26" s="54"/>
      <c r="BE26" s="136"/>
      <c r="BF26" s="136"/>
      <c r="BG26" s="54"/>
      <c r="BH26" s="54"/>
      <c r="BI26" s="54"/>
      <c r="BJ26" s="54"/>
      <c r="BK26" s="54"/>
      <c r="BL26" s="54"/>
      <c r="BM26" s="138" t="s">
        <v>499</v>
      </c>
      <c r="BN26" s="54"/>
      <c r="BO26" s="54" t="s">
        <v>687</v>
      </c>
      <c r="BP26" s="54"/>
      <c r="BQ26" s="54"/>
      <c r="BR26" s="54"/>
      <c r="BS26" s="54"/>
      <c r="BT26" s="54"/>
      <c r="BU26" s="49" t="s">
        <v>698</v>
      </c>
      <c r="BV26" s="49"/>
      <c r="BW26" s="49"/>
      <c r="BX26" s="49"/>
      <c r="BY26" s="49"/>
      <c r="BZ26" s="49"/>
      <c r="CA26" s="49"/>
      <c r="CB26" s="49"/>
      <c r="CC26" s="54"/>
      <c r="CD26" s="54"/>
      <c r="CE26" s="54"/>
      <c r="CF26" s="54"/>
      <c r="CG26" s="54"/>
      <c r="CH26" s="54"/>
    </row>
    <row r="27" spans="1:86">
      <c r="BA27" s="137" t="s">
        <v>379</v>
      </c>
      <c r="BB27" s="137" t="s">
        <v>380</v>
      </c>
      <c r="BC27" s="54"/>
      <c r="BD27" s="134" t="s">
        <v>441</v>
      </c>
      <c r="BE27" s="136"/>
      <c r="BF27" s="136"/>
      <c r="BG27" s="54"/>
      <c r="BH27" s="134" t="s">
        <v>480</v>
      </c>
      <c r="BI27" s="54"/>
      <c r="BJ27" s="54"/>
      <c r="BK27" s="54"/>
      <c r="BL27" s="54"/>
      <c r="BM27" s="138" t="s">
        <v>500</v>
      </c>
      <c r="BN27" s="54"/>
      <c r="BO27" s="54" t="s">
        <v>675</v>
      </c>
      <c r="BP27" s="54"/>
      <c r="BQ27" s="54"/>
      <c r="BR27" s="54"/>
      <c r="BS27" s="54"/>
      <c r="BT27" s="54"/>
      <c r="BU27" s="49" t="s">
        <v>719</v>
      </c>
      <c r="BV27" s="49"/>
      <c r="BW27" s="49"/>
      <c r="BX27" s="49"/>
      <c r="BY27" s="49"/>
      <c r="BZ27" s="49" t="s">
        <v>744</v>
      </c>
      <c r="CA27" s="49"/>
      <c r="CB27" s="49"/>
      <c r="CC27" s="54"/>
      <c r="CD27" s="46" t="s">
        <v>220</v>
      </c>
      <c r="CE27" s="47"/>
      <c r="CF27" s="46" t="s">
        <v>221</v>
      </c>
      <c r="CG27" s="73"/>
      <c r="CH27" s="73"/>
    </row>
    <row r="28" spans="1:86">
      <c r="BA28" s="137" t="s">
        <v>381</v>
      </c>
      <c r="BB28" s="137" t="s">
        <v>382</v>
      </c>
      <c r="BC28" s="54"/>
      <c r="BD28" s="54" t="s">
        <v>450</v>
      </c>
      <c r="BE28" s="136"/>
      <c r="BF28" s="136"/>
      <c r="BG28" s="54"/>
      <c r="BH28" s="54" t="s">
        <v>479</v>
      </c>
      <c r="BI28" s="54"/>
      <c r="BJ28" s="54"/>
      <c r="BK28" s="54"/>
      <c r="BL28" s="54"/>
      <c r="BM28" s="138" t="s">
        <v>501</v>
      </c>
      <c r="BN28" s="54"/>
      <c r="BO28" s="54"/>
      <c r="BP28" s="54"/>
      <c r="BQ28" s="54"/>
      <c r="BR28" s="54"/>
      <c r="BS28" s="54"/>
      <c r="BT28" s="54"/>
      <c r="BU28" s="49" t="s">
        <v>699</v>
      </c>
      <c r="BV28" s="49"/>
      <c r="BW28" s="49"/>
      <c r="BX28" s="49"/>
      <c r="BY28" s="49"/>
      <c r="BZ28" s="49" t="s">
        <v>181</v>
      </c>
      <c r="CA28" s="49"/>
      <c r="CB28" s="49"/>
      <c r="CC28" s="54"/>
      <c r="CD28" s="47" t="s">
        <v>222</v>
      </c>
      <c r="CE28" s="47"/>
      <c r="CF28" s="47" t="s">
        <v>223</v>
      </c>
      <c r="CG28" s="73"/>
      <c r="CH28" s="73"/>
    </row>
    <row r="29" spans="1:86">
      <c r="BA29" s="137" t="s">
        <v>383</v>
      </c>
      <c r="BB29" s="137" t="s">
        <v>384</v>
      </c>
      <c r="BC29" s="54"/>
      <c r="BD29" s="54" t="s">
        <v>451</v>
      </c>
      <c r="BE29" s="136"/>
      <c r="BF29" s="136"/>
      <c r="BG29" s="54"/>
      <c r="BH29" s="54" t="s">
        <v>282</v>
      </c>
      <c r="BI29" s="54"/>
      <c r="BJ29" s="54"/>
      <c r="BK29" s="54"/>
      <c r="BL29" s="54"/>
      <c r="BM29" s="138" t="s">
        <v>502</v>
      </c>
      <c r="BN29" s="54"/>
      <c r="BO29" s="54"/>
      <c r="BP29" s="54"/>
      <c r="BQ29" s="54"/>
      <c r="BR29" s="54"/>
      <c r="BS29" s="54"/>
      <c r="BT29" s="54"/>
      <c r="BU29" s="49" t="s">
        <v>700</v>
      </c>
      <c r="BV29" s="49"/>
      <c r="BW29" s="49"/>
      <c r="BX29" s="49"/>
      <c r="BY29" s="49"/>
      <c r="BZ29" s="49" t="s">
        <v>738</v>
      </c>
      <c r="CA29" s="49"/>
      <c r="CB29" s="49"/>
      <c r="CC29" s="54"/>
      <c r="CD29" s="47" t="s">
        <v>224</v>
      </c>
      <c r="CE29" s="47"/>
      <c r="CF29" s="47" t="s">
        <v>225</v>
      </c>
      <c r="CG29" s="73"/>
      <c r="CH29" s="73"/>
    </row>
    <row r="30" spans="1:86">
      <c r="BA30" s="137" t="s">
        <v>386</v>
      </c>
      <c r="BB30" s="137" t="s">
        <v>4</v>
      </c>
      <c r="BC30" s="54"/>
      <c r="BD30" s="54" t="s">
        <v>56</v>
      </c>
      <c r="BE30" s="136"/>
      <c r="BF30" s="136"/>
      <c r="BG30" s="54"/>
      <c r="BH30" s="54" t="s">
        <v>478</v>
      </c>
      <c r="BI30" s="54"/>
      <c r="BJ30" s="54"/>
      <c r="BK30" s="54"/>
      <c r="BL30" s="54"/>
      <c r="BM30" s="138" t="s">
        <v>503</v>
      </c>
      <c r="BN30" s="54"/>
      <c r="BO30" s="54"/>
      <c r="BP30" s="54"/>
      <c r="BQ30" s="54"/>
      <c r="BR30" s="54"/>
      <c r="BS30" s="54"/>
      <c r="BT30" s="54"/>
      <c r="BU30" s="49" t="s">
        <v>701</v>
      </c>
      <c r="BV30" s="49"/>
      <c r="BW30" s="49"/>
      <c r="BX30" s="49"/>
      <c r="BY30" s="49"/>
      <c r="BZ30" s="49" t="s">
        <v>56</v>
      </c>
      <c r="CA30" s="49"/>
      <c r="CB30" s="49"/>
      <c r="CC30" s="54"/>
      <c r="CD30" s="47" t="s">
        <v>226</v>
      </c>
      <c r="CE30" s="47"/>
      <c r="CF30" s="47" t="s">
        <v>227</v>
      </c>
      <c r="CG30" s="73"/>
      <c r="CH30" s="73"/>
    </row>
    <row r="31" spans="1:86">
      <c r="BA31" s="54"/>
      <c r="BB31" s="54"/>
      <c r="BC31" s="54"/>
      <c r="BD31" s="54" t="s">
        <v>452</v>
      </c>
      <c r="BE31" s="54"/>
      <c r="BF31" s="54"/>
      <c r="BG31" s="54"/>
      <c r="BH31" s="54" t="s">
        <v>476</v>
      </c>
      <c r="BI31" s="54"/>
      <c r="BJ31" s="54"/>
      <c r="BK31" s="54"/>
      <c r="BL31" s="54"/>
      <c r="BM31" s="138" t="s">
        <v>504</v>
      </c>
      <c r="BN31" s="54"/>
      <c r="BO31" s="54"/>
      <c r="BP31" s="54"/>
      <c r="BQ31" s="54"/>
      <c r="BR31" s="54"/>
      <c r="BS31" s="54"/>
      <c r="BT31" s="54"/>
      <c r="BU31" s="49" t="s">
        <v>702</v>
      </c>
      <c r="BV31" s="49"/>
      <c r="BW31" s="49"/>
      <c r="BX31" s="49"/>
      <c r="BY31" s="49"/>
      <c r="BZ31" s="49" t="s">
        <v>746</v>
      </c>
      <c r="CA31" s="49"/>
      <c r="CB31" s="49"/>
      <c r="CC31" s="54"/>
      <c r="CD31" s="47" t="s">
        <v>228</v>
      </c>
      <c r="CE31" s="47"/>
      <c r="CF31" s="47" t="s">
        <v>229</v>
      </c>
      <c r="CG31" s="73"/>
      <c r="CH31" s="73"/>
    </row>
    <row r="32" spans="1:86">
      <c r="BA32" s="54"/>
      <c r="BB32" s="54"/>
      <c r="BC32" s="54"/>
      <c r="BD32" s="54" t="s">
        <v>453</v>
      </c>
      <c r="BE32" s="54"/>
      <c r="BF32" s="54"/>
      <c r="BG32" s="54"/>
      <c r="BH32" s="54" t="s">
        <v>477</v>
      </c>
      <c r="BI32" s="54"/>
      <c r="BJ32" s="54"/>
      <c r="BK32" s="54"/>
      <c r="BL32" s="54"/>
      <c r="BM32" s="138" t="s">
        <v>505</v>
      </c>
      <c r="BN32" s="54"/>
      <c r="BO32" s="54"/>
      <c r="BP32" s="54"/>
      <c r="BQ32" s="54"/>
      <c r="BR32" s="54"/>
      <c r="BS32" s="54"/>
      <c r="BT32" s="54"/>
      <c r="BU32" s="49" t="s">
        <v>703</v>
      </c>
      <c r="BV32" s="49"/>
      <c r="BW32" s="49"/>
      <c r="BX32" s="49"/>
      <c r="BY32" s="49"/>
      <c r="BZ32" s="49" t="s">
        <v>737</v>
      </c>
      <c r="CA32" s="49"/>
      <c r="CB32" s="49"/>
      <c r="CC32" s="54"/>
      <c r="CD32" s="47" t="s">
        <v>230</v>
      </c>
      <c r="CE32" s="47"/>
      <c r="CF32" s="47" t="s">
        <v>216</v>
      </c>
      <c r="CG32" s="73"/>
      <c r="CH32" s="73"/>
    </row>
    <row r="33" spans="53:86" s="681" customFormat="1">
      <c r="BA33" s="134" t="s">
        <v>432</v>
      </c>
      <c r="BB33" s="54"/>
      <c r="BC33" s="54"/>
      <c r="BD33" s="54" t="s">
        <v>183</v>
      </c>
      <c r="BE33" s="54"/>
      <c r="BF33" s="54"/>
      <c r="BG33" s="54"/>
      <c r="BH33" s="54" t="s">
        <v>283</v>
      </c>
      <c r="BI33" s="54"/>
      <c r="BJ33" s="54"/>
      <c r="BK33" s="54"/>
      <c r="BL33" s="54"/>
      <c r="BM33" s="138" t="s">
        <v>506</v>
      </c>
      <c r="BN33" s="54"/>
      <c r="BO33" s="54"/>
      <c r="BP33" s="54"/>
      <c r="BQ33" s="54"/>
      <c r="BR33" s="54"/>
      <c r="BS33" s="54"/>
      <c r="BT33" s="54"/>
      <c r="BU33" s="49" t="s">
        <v>720</v>
      </c>
      <c r="BV33" s="49"/>
      <c r="BW33" s="49"/>
      <c r="BX33" s="49"/>
      <c r="BY33" s="49"/>
      <c r="BZ33" s="49" t="s">
        <v>183</v>
      </c>
      <c r="CA33" s="49"/>
      <c r="CB33" s="49"/>
      <c r="CC33" s="54"/>
      <c r="CD33" s="47" t="s">
        <v>231</v>
      </c>
      <c r="CE33" s="47"/>
      <c r="CF33" s="47" t="s">
        <v>214</v>
      </c>
      <c r="CG33" s="73"/>
      <c r="CH33" s="73"/>
    </row>
    <row r="34" spans="53:86" s="681" customFormat="1">
      <c r="BA34" s="54" t="s">
        <v>18</v>
      </c>
      <c r="BB34" s="54"/>
      <c r="BC34" s="54"/>
      <c r="BD34" s="54" t="s">
        <v>444</v>
      </c>
      <c r="BE34" s="54"/>
      <c r="BF34" s="54"/>
      <c r="BG34" s="54"/>
      <c r="BH34" s="54"/>
      <c r="BI34" s="54"/>
      <c r="BJ34" s="54"/>
      <c r="BK34" s="54"/>
      <c r="BL34" s="54"/>
      <c r="BM34" s="138" t="s">
        <v>507</v>
      </c>
      <c r="BN34" s="54"/>
      <c r="BO34" s="54"/>
      <c r="BP34" s="54"/>
      <c r="BQ34" s="54"/>
      <c r="BR34" s="54"/>
      <c r="BS34" s="54"/>
      <c r="BT34" s="54"/>
      <c r="BU34" s="49" t="s">
        <v>704</v>
      </c>
      <c r="BV34" s="49"/>
      <c r="BW34" s="49"/>
      <c r="BX34" s="49"/>
      <c r="BY34" s="49"/>
      <c r="BZ34" s="49" t="s">
        <v>745</v>
      </c>
      <c r="CA34" s="49"/>
      <c r="CB34" s="49"/>
      <c r="CC34" s="54"/>
      <c r="CD34" s="47" t="s">
        <v>232</v>
      </c>
      <c r="CE34" s="47"/>
      <c r="CF34" s="47" t="s">
        <v>233</v>
      </c>
      <c r="CG34" s="73"/>
      <c r="CH34" s="73"/>
    </row>
    <row r="35" spans="53:86" s="681" customFormat="1">
      <c r="BA35" s="54" t="s">
        <v>20</v>
      </c>
      <c r="BB35" s="54"/>
      <c r="BC35" s="54"/>
      <c r="BD35" s="54" t="s">
        <v>454</v>
      </c>
      <c r="BE35" s="54"/>
      <c r="BF35" s="54"/>
      <c r="BG35" s="54"/>
      <c r="BH35" s="54"/>
      <c r="BI35" s="54"/>
      <c r="BJ35" s="54"/>
      <c r="BK35" s="54"/>
      <c r="BL35" s="54"/>
      <c r="BM35" s="138" t="s">
        <v>508</v>
      </c>
      <c r="BN35" s="54"/>
      <c r="BO35" s="54"/>
      <c r="BP35" s="54"/>
      <c r="BQ35" s="54"/>
      <c r="BR35" s="54"/>
      <c r="BS35" s="54"/>
      <c r="BT35" s="54"/>
      <c r="BU35" s="49" t="s">
        <v>721</v>
      </c>
      <c r="BV35" s="49"/>
      <c r="BW35" s="49"/>
      <c r="BX35" s="49"/>
      <c r="BY35" s="49"/>
      <c r="BZ35" s="49" t="s">
        <v>194</v>
      </c>
      <c r="CA35" s="49"/>
      <c r="CB35" s="49"/>
      <c r="CC35" s="54"/>
      <c r="CD35" s="47" t="s">
        <v>234</v>
      </c>
      <c r="CE35" s="47"/>
      <c r="CF35" s="47" t="s">
        <v>215</v>
      </c>
      <c r="CG35" s="73"/>
      <c r="CH35" s="73"/>
    </row>
    <row r="36" spans="53:86" s="681" customFormat="1">
      <c r="BA36" s="54" t="s">
        <v>22</v>
      </c>
      <c r="BB36" s="54"/>
      <c r="BC36" s="54"/>
      <c r="BD36" s="54" t="s">
        <v>455</v>
      </c>
      <c r="BE36" s="54"/>
      <c r="BF36" s="54"/>
      <c r="BG36" s="54"/>
      <c r="BH36" s="134" t="s">
        <v>650</v>
      </c>
      <c r="BI36" s="54"/>
      <c r="BJ36" s="54"/>
      <c r="BK36" s="54"/>
      <c r="BL36" s="54"/>
      <c r="BM36" s="138" t="s">
        <v>509</v>
      </c>
      <c r="BN36" s="54"/>
      <c r="BO36" s="54"/>
      <c r="BP36" s="54"/>
      <c r="BQ36" s="54"/>
      <c r="BR36" s="54"/>
      <c r="BS36" s="54"/>
      <c r="BT36" s="54"/>
      <c r="BU36" s="49" t="s">
        <v>705</v>
      </c>
      <c r="BV36" s="49"/>
      <c r="BW36" s="49"/>
      <c r="BX36" s="49"/>
      <c r="BY36" s="49"/>
      <c r="BZ36" s="49" t="s">
        <v>730</v>
      </c>
      <c r="CA36" s="49"/>
      <c r="CB36" s="49"/>
      <c r="CC36" s="54"/>
      <c r="CD36" s="47" t="s">
        <v>235</v>
      </c>
      <c r="CE36" s="47"/>
      <c r="CF36" s="47"/>
      <c r="CG36" s="73"/>
      <c r="CH36" s="73"/>
    </row>
    <row r="37" spans="53:86" s="681" customFormat="1">
      <c r="BA37" s="54" t="s">
        <v>24</v>
      </c>
      <c r="BB37" s="54"/>
      <c r="BC37" s="54"/>
      <c r="BD37" s="49" t="s">
        <v>457</v>
      </c>
      <c r="BE37" s="54"/>
      <c r="BF37" s="54"/>
      <c r="BG37" s="54"/>
      <c r="BH37" s="54" t="s">
        <v>757</v>
      </c>
      <c r="BI37" s="54"/>
      <c r="BJ37" s="54"/>
      <c r="BK37" s="54"/>
      <c r="BL37" s="54"/>
      <c r="BM37" s="138" t="s">
        <v>510</v>
      </c>
      <c r="BN37" s="54"/>
      <c r="BO37" s="54"/>
      <c r="BP37" s="54"/>
      <c r="BQ37" s="54"/>
      <c r="BR37" s="54"/>
      <c r="BS37" s="54"/>
      <c r="BT37" s="54"/>
      <c r="BU37" s="49" t="s">
        <v>722</v>
      </c>
      <c r="BV37" s="49"/>
      <c r="BW37" s="49"/>
      <c r="BX37" s="49"/>
      <c r="BY37" s="49"/>
      <c r="BZ37" s="49" t="s">
        <v>740</v>
      </c>
      <c r="CA37" s="49"/>
      <c r="CB37" s="49"/>
      <c r="CC37" s="54"/>
      <c r="CD37" s="47" t="s">
        <v>236</v>
      </c>
      <c r="CE37" s="47"/>
      <c r="CF37" s="47"/>
      <c r="CG37" s="73"/>
      <c r="CH37" s="73"/>
    </row>
    <row r="38" spans="53:86" s="681" customFormat="1">
      <c r="BA38" s="54" t="s">
        <v>421</v>
      </c>
      <c r="BB38" s="54"/>
      <c r="BC38" s="54"/>
      <c r="BD38" s="49" t="s">
        <v>456</v>
      </c>
      <c r="BE38" s="54"/>
      <c r="BF38" s="54"/>
      <c r="BG38" s="54"/>
      <c r="BH38" s="54" t="s">
        <v>651</v>
      </c>
      <c r="BI38" s="54"/>
      <c r="BJ38" s="54"/>
      <c r="BK38" s="54"/>
      <c r="BL38" s="54"/>
      <c r="BM38" s="138" t="s">
        <v>511</v>
      </c>
      <c r="BN38" s="54"/>
      <c r="BO38" s="54"/>
      <c r="BP38" s="54"/>
      <c r="BQ38" s="54"/>
      <c r="BR38" s="54"/>
      <c r="BS38" s="54"/>
      <c r="BT38" s="54"/>
      <c r="BU38" s="49" t="s">
        <v>706</v>
      </c>
      <c r="BV38" s="49"/>
      <c r="BW38" s="49"/>
      <c r="BX38" s="49"/>
      <c r="BY38" s="49"/>
      <c r="BZ38" s="49" t="s">
        <v>731</v>
      </c>
      <c r="CA38" s="49"/>
      <c r="CB38" s="49"/>
      <c r="CC38" s="54"/>
      <c r="CD38" s="47" t="s">
        <v>237</v>
      </c>
      <c r="CE38" s="47"/>
      <c r="CF38" s="47"/>
      <c r="CG38" s="73"/>
      <c r="CH38" s="73"/>
    </row>
    <row r="39" spans="53:86" s="681" customFormat="1">
      <c r="BA39" s="54"/>
      <c r="BB39" s="54"/>
      <c r="BC39" s="54"/>
      <c r="BD39" s="49" t="s">
        <v>458</v>
      </c>
      <c r="BE39" s="54"/>
      <c r="BF39" s="54"/>
      <c r="BG39" s="54"/>
      <c r="BH39" s="54" t="s">
        <v>652</v>
      </c>
      <c r="BI39" s="54"/>
      <c r="BJ39" s="54"/>
      <c r="BK39" s="54"/>
      <c r="BL39" s="54"/>
      <c r="BM39" s="138" t="s">
        <v>512</v>
      </c>
      <c r="BN39" s="54"/>
      <c r="BO39" s="54"/>
      <c r="BP39" s="54"/>
      <c r="BQ39" s="54"/>
      <c r="BR39" s="54"/>
      <c r="BS39" s="54"/>
      <c r="BT39" s="54"/>
      <c r="BU39" s="49" t="s">
        <v>723</v>
      </c>
      <c r="BV39" s="49"/>
      <c r="BW39" s="49"/>
      <c r="BX39" s="49"/>
      <c r="BY39" s="49"/>
      <c r="BZ39" s="49" t="s">
        <v>732</v>
      </c>
      <c r="CA39" s="49"/>
      <c r="CB39" s="49"/>
      <c r="CC39" s="54"/>
      <c r="CD39" s="47" t="s">
        <v>238</v>
      </c>
      <c r="CE39" s="47"/>
      <c r="CF39" s="47"/>
      <c r="CG39" s="73"/>
      <c r="CH39" s="73"/>
    </row>
    <row r="40" spans="53:86" s="681" customFormat="1">
      <c r="BA40" s="54"/>
      <c r="BB40" s="54"/>
      <c r="BC40" s="54"/>
      <c r="BD40" s="49" t="s">
        <v>459</v>
      </c>
      <c r="BE40" s="54"/>
      <c r="BF40" s="54"/>
      <c r="BG40" s="54"/>
      <c r="BH40" s="54" t="s">
        <v>653</v>
      </c>
      <c r="BI40" s="54"/>
      <c r="BJ40" s="54"/>
      <c r="BK40" s="54"/>
      <c r="BL40" s="54"/>
      <c r="BM40" s="138" t="s">
        <v>513</v>
      </c>
      <c r="BN40" s="54"/>
      <c r="BO40" s="54"/>
      <c r="BP40" s="54"/>
      <c r="BQ40" s="54"/>
      <c r="BR40" s="54"/>
      <c r="BS40" s="54"/>
      <c r="BT40" s="54"/>
      <c r="BU40" s="49" t="s">
        <v>724</v>
      </c>
      <c r="BV40" s="49"/>
      <c r="BW40" s="49"/>
      <c r="BX40" s="49"/>
      <c r="BY40" s="49"/>
      <c r="BZ40" s="49" t="s">
        <v>743</v>
      </c>
      <c r="CA40" s="49"/>
      <c r="CB40" s="49"/>
      <c r="CC40" s="54"/>
      <c r="CD40" s="47" t="s">
        <v>239</v>
      </c>
      <c r="CE40" s="47"/>
      <c r="CF40" s="47"/>
      <c r="CG40" s="73"/>
      <c r="CH40" s="73"/>
    </row>
    <row r="41" spans="53:86" s="681" customFormat="1">
      <c r="BA41" s="54" t="s">
        <v>433</v>
      </c>
      <c r="BB41" s="54"/>
      <c r="BC41" s="54"/>
      <c r="BD41" s="49" t="s">
        <v>460</v>
      </c>
      <c r="BE41" s="54"/>
      <c r="BF41" s="54"/>
      <c r="BG41" s="54"/>
      <c r="BH41" s="54" t="s">
        <v>654</v>
      </c>
      <c r="BI41" s="54"/>
      <c r="BJ41" s="54"/>
      <c r="BK41" s="54"/>
      <c r="BL41" s="54"/>
      <c r="BM41" s="138" t="s">
        <v>514</v>
      </c>
      <c r="BN41" s="54"/>
      <c r="BO41" s="54"/>
      <c r="BP41" s="54"/>
      <c r="BQ41" s="54"/>
      <c r="BR41" s="54"/>
      <c r="BS41" s="54"/>
      <c r="BT41" s="54"/>
      <c r="BU41" s="49" t="s">
        <v>725</v>
      </c>
      <c r="BV41" s="49"/>
      <c r="BW41" s="49"/>
      <c r="BX41" s="49"/>
      <c r="BY41" s="49"/>
      <c r="BZ41" s="49" t="s">
        <v>733</v>
      </c>
      <c r="CA41" s="49"/>
      <c r="CB41" s="49"/>
      <c r="CC41" s="54"/>
      <c r="CD41" s="54"/>
      <c r="CE41" s="54"/>
      <c r="CF41" s="54"/>
      <c r="CG41" s="54"/>
      <c r="CH41" s="54"/>
    </row>
    <row r="42" spans="53:86" s="681" customFormat="1">
      <c r="BA42" s="54" t="s">
        <v>40</v>
      </c>
      <c r="BB42" s="54"/>
      <c r="BC42" s="54"/>
      <c r="BD42" s="49" t="s">
        <v>461</v>
      </c>
      <c r="BE42" s="54"/>
      <c r="BF42" s="54"/>
      <c r="BG42" s="54"/>
      <c r="BH42" s="54" t="s">
        <v>655</v>
      </c>
      <c r="BI42" s="54"/>
      <c r="BJ42" s="54"/>
      <c r="BK42" s="54"/>
      <c r="BL42" s="54"/>
      <c r="BM42" s="138" t="s">
        <v>515</v>
      </c>
      <c r="BN42" s="54"/>
      <c r="BO42" s="54"/>
      <c r="BP42" s="54"/>
      <c r="BQ42" s="54"/>
      <c r="BR42" s="54"/>
      <c r="BS42" s="54"/>
      <c r="BT42" s="54"/>
      <c r="BU42" s="49" t="s">
        <v>707</v>
      </c>
      <c r="BV42" s="49"/>
      <c r="BW42" s="49"/>
      <c r="BX42" s="49"/>
      <c r="BY42" s="49"/>
      <c r="BZ42" s="49" t="s">
        <v>735</v>
      </c>
      <c r="CA42" s="49"/>
      <c r="CB42" s="49"/>
      <c r="CC42" s="54"/>
      <c r="CD42" s="54"/>
      <c r="CE42" s="54"/>
      <c r="CF42" s="54"/>
      <c r="CG42" s="54"/>
      <c r="CH42" s="54"/>
    </row>
    <row r="43" spans="53:86" s="681" customFormat="1">
      <c r="BA43" s="54" t="s">
        <v>24</v>
      </c>
      <c r="BB43" s="54"/>
      <c r="BC43" s="54"/>
      <c r="BD43" s="49" t="s">
        <v>462</v>
      </c>
      <c r="BE43" s="54"/>
      <c r="BF43" s="54"/>
      <c r="BG43" s="54"/>
      <c r="BH43" s="54" t="s">
        <v>656</v>
      </c>
      <c r="BI43" s="54"/>
      <c r="BJ43" s="54"/>
      <c r="BK43" s="54"/>
      <c r="BL43" s="54"/>
      <c r="BM43" s="138" t="s">
        <v>516</v>
      </c>
      <c r="BN43" s="54"/>
      <c r="BO43" s="54"/>
      <c r="BP43" s="54"/>
      <c r="BQ43" s="54"/>
      <c r="BR43" s="54"/>
      <c r="BS43" s="54"/>
      <c r="BT43" s="54"/>
      <c r="BU43" s="49" t="s">
        <v>708</v>
      </c>
      <c r="BV43" s="49"/>
      <c r="BW43" s="49"/>
      <c r="BX43" s="49"/>
      <c r="BY43" s="49"/>
      <c r="BZ43" s="49" t="s">
        <v>461</v>
      </c>
      <c r="CA43" s="49"/>
      <c r="CB43" s="49"/>
      <c r="CC43" s="54"/>
      <c r="CD43" s="54"/>
      <c r="CE43" s="54"/>
      <c r="CF43" s="54"/>
      <c r="CG43" s="54"/>
      <c r="CH43" s="54"/>
    </row>
    <row r="44" spans="53:86" s="681" customFormat="1">
      <c r="BA44" s="54" t="s">
        <v>421</v>
      </c>
      <c r="BB44" s="54"/>
      <c r="BC44" s="54"/>
      <c r="BD44" s="49" t="s">
        <v>463</v>
      </c>
      <c r="BE44" s="54"/>
      <c r="BF44" s="54"/>
      <c r="BG44" s="54"/>
      <c r="BH44" s="54" t="s">
        <v>657</v>
      </c>
      <c r="BI44" s="54"/>
      <c r="BJ44" s="54"/>
      <c r="BK44" s="54"/>
      <c r="BL44" s="54"/>
      <c r="BM44" s="138" t="s">
        <v>517</v>
      </c>
      <c r="BN44" s="54"/>
      <c r="BO44" s="54"/>
      <c r="BP44" s="54"/>
      <c r="BQ44" s="54"/>
      <c r="BR44" s="54"/>
      <c r="BS44" s="54"/>
      <c r="BT44" s="54"/>
      <c r="BU44" s="49" t="s">
        <v>710</v>
      </c>
      <c r="BV44" s="49"/>
      <c r="BW44" s="49"/>
      <c r="BX44" s="49"/>
      <c r="BY44" s="49"/>
      <c r="BZ44" s="49" t="s">
        <v>736</v>
      </c>
      <c r="CA44" s="49"/>
      <c r="CB44" s="49"/>
      <c r="CC44" s="54"/>
      <c r="CD44" s="54"/>
      <c r="CE44" s="54"/>
      <c r="CF44" s="54"/>
      <c r="CG44" s="54"/>
      <c r="CH44" s="54"/>
    </row>
    <row r="45" spans="53:86" s="681" customFormat="1">
      <c r="BA45" s="54"/>
      <c r="BB45" s="54"/>
      <c r="BC45" s="54"/>
      <c r="BD45" s="54" t="s">
        <v>449</v>
      </c>
      <c r="BE45" s="54"/>
      <c r="BF45" s="54"/>
      <c r="BG45" s="54"/>
      <c r="BH45" s="54" t="s">
        <v>658</v>
      </c>
      <c r="BI45" s="54"/>
      <c r="BJ45" s="54"/>
      <c r="BK45" s="54"/>
      <c r="BL45" s="54"/>
      <c r="BM45" s="138" t="s">
        <v>518</v>
      </c>
      <c r="BN45" s="54"/>
      <c r="BO45" s="54"/>
      <c r="BP45" s="54"/>
      <c r="BQ45" s="54"/>
      <c r="BR45" s="54"/>
      <c r="BS45" s="54"/>
      <c r="BT45" s="54"/>
      <c r="BU45" s="49" t="s">
        <v>711</v>
      </c>
      <c r="BV45" s="49"/>
      <c r="BW45" s="49"/>
      <c r="BX45" s="49"/>
      <c r="BY45" s="49"/>
      <c r="BZ45" s="54"/>
      <c r="CA45" s="49"/>
      <c r="CB45" s="49"/>
      <c r="CC45" s="54"/>
      <c r="CD45" s="54"/>
      <c r="CE45" s="54"/>
      <c r="CF45" s="54"/>
      <c r="CG45" s="54"/>
      <c r="CH45" s="54"/>
    </row>
    <row r="46" spans="53:86" s="681" customFormat="1">
      <c r="BA46" s="54"/>
      <c r="BB46" s="54"/>
      <c r="BC46" s="54"/>
      <c r="BD46" s="54"/>
      <c r="BE46" s="54"/>
      <c r="BF46" s="54"/>
      <c r="BG46" s="54"/>
      <c r="BH46" s="54" t="s">
        <v>114</v>
      </c>
      <c r="BI46" s="54"/>
      <c r="BJ46" s="54"/>
      <c r="BK46" s="54"/>
      <c r="BL46" s="54"/>
      <c r="BM46" s="138" t="s">
        <v>519</v>
      </c>
      <c r="BN46" s="54"/>
      <c r="BO46" s="54"/>
      <c r="BP46" s="54"/>
      <c r="BQ46" s="54"/>
      <c r="BR46" s="54"/>
      <c r="BS46" s="54"/>
      <c r="BT46" s="54"/>
      <c r="BU46" s="54"/>
      <c r="BV46" s="49"/>
      <c r="BW46" s="49"/>
      <c r="BX46" s="49"/>
      <c r="BY46" s="49"/>
      <c r="BZ46" s="54"/>
      <c r="CA46" s="49"/>
      <c r="CB46" s="49"/>
      <c r="CC46" s="54"/>
      <c r="CD46" s="54"/>
      <c r="CE46" s="54"/>
      <c r="CF46" s="54"/>
      <c r="CG46" s="54"/>
      <c r="CH46" s="54"/>
    </row>
    <row r="47" spans="53:86" s="681" customFormat="1">
      <c r="BA47" s="134" t="s">
        <v>305</v>
      </c>
      <c r="BB47" s="54"/>
      <c r="BC47" s="54"/>
      <c r="BD47" s="54"/>
      <c r="BE47" s="54"/>
      <c r="BF47" s="54"/>
      <c r="BG47" s="54"/>
      <c r="BH47" s="54" t="s">
        <v>115</v>
      </c>
      <c r="BI47" s="54"/>
      <c r="BJ47" s="54"/>
      <c r="BK47" s="54"/>
      <c r="BL47" s="54"/>
      <c r="BM47" s="138" t="s">
        <v>520</v>
      </c>
      <c r="BN47" s="54"/>
      <c r="BO47" s="54"/>
      <c r="BP47" s="54"/>
      <c r="BQ47" s="54"/>
      <c r="BR47" s="54"/>
      <c r="BS47" s="54"/>
      <c r="BT47" s="54"/>
      <c r="BU47" s="54"/>
      <c r="BV47" s="49"/>
      <c r="BW47" s="49"/>
      <c r="BX47" s="49"/>
      <c r="BY47" s="49"/>
      <c r="BZ47" s="49"/>
      <c r="CA47" s="49"/>
      <c r="CB47" s="49"/>
      <c r="CC47" s="54"/>
      <c r="CD47" s="54"/>
      <c r="CE47" s="54"/>
      <c r="CF47" s="54"/>
      <c r="CG47" s="54"/>
      <c r="CH47" s="54"/>
    </row>
    <row r="48" spans="53:86" s="681" customFormat="1">
      <c r="BA48" s="54" t="s">
        <v>7</v>
      </c>
      <c r="BB48" s="54"/>
      <c r="BC48" s="54"/>
      <c r="BD48" s="134" t="s">
        <v>290</v>
      </c>
      <c r="BE48" s="54"/>
      <c r="BF48" s="54"/>
      <c r="BG48" s="54"/>
      <c r="BH48" s="54" t="s">
        <v>116</v>
      </c>
      <c r="BI48" s="54"/>
      <c r="BJ48" s="54"/>
      <c r="BK48" s="54"/>
      <c r="BL48" s="54"/>
      <c r="BM48" s="138" t="s">
        <v>521</v>
      </c>
      <c r="BN48" s="54"/>
      <c r="BO48" s="54"/>
      <c r="BP48" s="54"/>
      <c r="BQ48" s="54"/>
      <c r="BR48" s="54"/>
      <c r="BS48" s="54"/>
      <c r="BT48" s="54"/>
      <c r="BU48" s="49"/>
      <c r="BV48" s="49"/>
      <c r="BW48" s="49"/>
      <c r="BX48" s="49"/>
      <c r="BY48" s="49"/>
      <c r="BZ48" s="49"/>
      <c r="CA48" s="49"/>
      <c r="CB48" s="49"/>
      <c r="CC48" s="54"/>
      <c r="CD48" s="54"/>
      <c r="CE48" s="54"/>
      <c r="CF48" s="54"/>
      <c r="CG48" s="54"/>
      <c r="CH48" s="54"/>
    </row>
    <row r="49" spans="53:86" s="681" customFormat="1">
      <c r="BA49" s="54" t="s">
        <v>99</v>
      </c>
      <c r="BB49" s="54"/>
      <c r="BC49" s="54"/>
      <c r="BD49" s="54" t="s">
        <v>464</v>
      </c>
      <c r="BE49" s="54"/>
      <c r="BF49" s="54"/>
      <c r="BG49" s="54"/>
      <c r="BH49" s="54"/>
      <c r="BI49" s="54"/>
      <c r="BJ49" s="54"/>
      <c r="BK49" s="54"/>
      <c r="BL49" s="54"/>
      <c r="BM49" s="138" t="s">
        <v>522</v>
      </c>
      <c r="BN49" s="54"/>
      <c r="BO49" s="54"/>
      <c r="BP49" s="54"/>
      <c r="BQ49" s="54"/>
      <c r="BR49" s="54"/>
      <c r="BS49" s="54"/>
      <c r="BT49" s="54"/>
      <c r="BU49" s="54"/>
      <c r="BV49" s="49"/>
      <c r="BW49" s="49"/>
      <c r="BX49" s="49"/>
      <c r="BY49" s="49"/>
      <c r="BZ49" s="49"/>
      <c r="CA49" s="49"/>
      <c r="CB49" s="49"/>
      <c r="CC49" s="54"/>
      <c r="CD49" s="54"/>
      <c r="CE49" s="54"/>
      <c r="CF49" s="54"/>
      <c r="CG49" s="54"/>
      <c r="CH49" s="54"/>
    </row>
    <row r="50" spans="53:86" s="681" customFormat="1">
      <c r="BA50" s="54" t="s">
        <v>211</v>
      </c>
      <c r="BB50" s="54"/>
      <c r="BC50" s="54"/>
      <c r="BD50" s="54" t="s">
        <v>465</v>
      </c>
      <c r="BE50" s="54"/>
      <c r="BF50" s="54"/>
      <c r="BG50" s="54"/>
      <c r="BH50" s="54"/>
      <c r="BI50" s="54"/>
      <c r="BJ50" s="54"/>
      <c r="BK50" s="54"/>
      <c r="BL50" s="54"/>
      <c r="BM50" s="138" t="s">
        <v>523</v>
      </c>
      <c r="BN50" s="54"/>
      <c r="BO50" s="54"/>
      <c r="BP50" s="54"/>
      <c r="BQ50" s="54"/>
      <c r="BR50" s="54"/>
      <c r="BS50" s="54"/>
      <c r="BT50" s="54"/>
      <c r="BU50" s="54"/>
      <c r="BV50" s="49"/>
      <c r="BW50" s="49"/>
      <c r="BX50" s="49"/>
      <c r="BY50" s="49"/>
      <c r="BZ50" s="49"/>
      <c r="CA50" s="49"/>
      <c r="CB50" s="49"/>
      <c r="CC50" s="54"/>
      <c r="CD50" s="54"/>
      <c r="CE50" s="54"/>
      <c r="CF50" s="54"/>
      <c r="CG50" s="54"/>
      <c r="CH50" s="54"/>
    </row>
    <row r="51" spans="53:86" s="681" customFormat="1">
      <c r="BA51" s="54" t="s">
        <v>423</v>
      </c>
      <c r="BB51" s="54"/>
      <c r="BC51" s="54"/>
      <c r="BD51" s="54" t="s">
        <v>466</v>
      </c>
      <c r="BE51" s="54"/>
      <c r="BF51" s="54"/>
      <c r="BG51" s="54"/>
      <c r="BH51" s="54"/>
      <c r="BI51" s="54"/>
      <c r="BJ51" s="54"/>
      <c r="BK51" s="54"/>
      <c r="BL51" s="54"/>
      <c r="BM51" s="138" t="s">
        <v>524</v>
      </c>
      <c r="BN51" s="54"/>
      <c r="BO51" s="54"/>
      <c r="BP51" s="54"/>
      <c r="BQ51" s="54"/>
      <c r="BR51" s="54"/>
      <c r="BS51" s="54"/>
      <c r="BT51" s="54"/>
      <c r="BU51" s="54"/>
      <c r="BV51" s="49"/>
      <c r="BW51" s="49"/>
      <c r="BX51" s="49"/>
      <c r="BY51" s="49"/>
      <c r="BZ51" s="49"/>
      <c r="CA51" s="49"/>
      <c r="CB51" s="49"/>
      <c r="CC51" s="54"/>
      <c r="CD51" s="54"/>
      <c r="CE51" s="54"/>
      <c r="CF51" s="54"/>
      <c r="CG51" s="54"/>
      <c r="CH51" s="54"/>
    </row>
    <row r="52" spans="53:86" s="681" customFormat="1">
      <c r="BA52" s="54" t="s">
        <v>424</v>
      </c>
      <c r="BB52" s="54"/>
      <c r="BC52" s="54"/>
      <c r="BD52" s="54"/>
      <c r="BE52" s="54"/>
      <c r="BF52" s="54"/>
      <c r="BG52" s="54"/>
      <c r="BH52" s="54"/>
      <c r="BI52" s="54"/>
      <c r="BJ52" s="54"/>
      <c r="BK52" s="54"/>
      <c r="BL52" s="54"/>
      <c r="BM52" s="138" t="s">
        <v>93</v>
      </c>
      <c r="BN52" s="54"/>
      <c r="BO52" s="54"/>
      <c r="BP52" s="54"/>
      <c r="BQ52" s="54"/>
      <c r="BR52" s="54"/>
      <c r="BS52" s="54"/>
      <c r="BT52" s="54"/>
      <c r="BU52" s="54"/>
      <c r="BV52" s="49"/>
      <c r="BW52" s="49"/>
      <c r="BX52" s="49"/>
      <c r="BY52" s="49"/>
      <c r="BZ52" s="49"/>
      <c r="CA52" s="49"/>
      <c r="CB52" s="49"/>
      <c r="CC52" s="54"/>
      <c r="CD52" s="54"/>
      <c r="CE52" s="54"/>
      <c r="CF52" s="54"/>
      <c r="CG52" s="54"/>
      <c r="CH52" s="54"/>
    </row>
    <row r="53" spans="53:86" s="681" customFormat="1">
      <c r="BA53" s="54" t="s">
        <v>276</v>
      </c>
      <c r="BB53" s="54"/>
      <c r="BC53" s="54"/>
      <c r="BD53" s="54"/>
      <c r="BE53" s="54"/>
      <c r="BF53" s="54"/>
      <c r="BG53" s="54"/>
      <c r="BH53" s="54"/>
      <c r="BI53" s="54"/>
      <c r="BJ53" s="54"/>
      <c r="BK53" s="54"/>
      <c r="BL53" s="54"/>
      <c r="BM53" s="138" t="s">
        <v>525</v>
      </c>
      <c r="BN53" s="54"/>
      <c r="BO53" s="54"/>
      <c r="BP53" s="54"/>
      <c r="BQ53" s="54"/>
      <c r="BR53" s="54"/>
      <c r="BS53" s="54"/>
      <c r="BT53" s="54"/>
      <c r="BU53" s="54"/>
      <c r="BV53" s="54"/>
      <c r="BW53" s="54"/>
      <c r="BX53" s="54"/>
      <c r="BY53" s="54"/>
      <c r="BZ53" s="54"/>
      <c r="CA53" s="54"/>
      <c r="CB53" s="54"/>
      <c r="CC53" s="54"/>
      <c r="CD53" s="54"/>
      <c r="CE53" s="54"/>
      <c r="CF53" s="54"/>
      <c r="CG53" s="54"/>
      <c r="CH53" s="54"/>
    </row>
    <row r="54" spans="53:86" s="681" customFormat="1">
      <c r="BA54" s="54" t="s">
        <v>425</v>
      </c>
      <c r="BB54" s="54"/>
      <c r="BC54" s="54"/>
      <c r="BD54" s="54"/>
      <c r="BE54" s="54"/>
      <c r="BF54" s="54"/>
      <c r="BG54" s="54"/>
      <c r="BH54" s="54"/>
      <c r="BI54" s="54"/>
      <c r="BJ54" s="54"/>
      <c r="BK54" s="54"/>
      <c r="BL54" s="54"/>
      <c r="BM54" s="138" t="s">
        <v>526</v>
      </c>
      <c r="BN54" s="54"/>
      <c r="BO54" s="54"/>
      <c r="BP54" s="54"/>
      <c r="BQ54" s="54"/>
      <c r="BR54" s="54"/>
      <c r="BS54" s="54"/>
      <c r="BT54" s="54"/>
      <c r="BU54" s="54"/>
      <c r="BV54" s="54"/>
      <c r="BW54" s="54"/>
      <c r="BX54" s="54"/>
      <c r="BY54" s="54"/>
      <c r="BZ54" s="54"/>
      <c r="CA54" s="54"/>
      <c r="CB54" s="54"/>
      <c r="CC54" s="54"/>
      <c r="CD54" s="54"/>
      <c r="CE54" s="54"/>
      <c r="CF54" s="54"/>
      <c r="CG54" s="54"/>
      <c r="CH54" s="54"/>
    </row>
    <row r="55" spans="53:86" s="681" customFormat="1">
      <c r="BA55" s="54" t="s">
        <v>426</v>
      </c>
      <c r="BB55" s="54"/>
      <c r="BC55" s="54"/>
      <c r="BD55" s="54"/>
      <c r="BE55" s="54"/>
      <c r="BF55" s="54"/>
      <c r="BG55" s="54"/>
      <c r="BH55" s="54"/>
      <c r="BI55" s="54"/>
      <c r="BJ55" s="54"/>
      <c r="BK55" s="54"/>
      <c r="BL55" s="54"/>
      <c r="BM55" s="138" t="s">
        <v>527</v>
      </c>
      <c r="BN55" s="54"/>
      <c r="BO55" s="54"/>
      <c r="BP55" s="54"/>
      <c r="BQ55" s="54"/>
      <c r="BR55" s="54"/>
      <c r="BS55" s="54"/>
      <c r="BT55" s="54"/>
      <c r="BU55" s="54"/>
      <c r="BV55" s="54"/>
      <c r="BW55" s="54"/>
      <c r="BX55" s="54"/>
      <c r="BY55" s="54"/>
      <c r="BZ55" s="54"/>
      <c r="CA55" s="54"/>
      <c r="CB55" s="54"/>
      <c r="CC55" s="54"/>
      <c r="CD55" s="54"/>
      <c r="CE55" s="54"/>
      <c r="CF55" s="54"/>
      <c r="CG55" s="54"/>
      <c r="CH55" s="54"/>
    </row>
    <row r="56" spans="53:86" s="681" customFormat="1">
      <c r="BA56" s="54" t="s">
        <v>427</v>
      </c>
      <c r="BB56" s="54"/>
      <c r="BC56" s="54"/>
      <c r="BD56" s="54"/>
      <c r="BE56" s="54"/>
      <c r="BF56" s="54"/>
      <c r="BG56" s="54"/>
      <c r="BH56" s="54"/>
      <c r="BI56" s="54"/>
      <c r="BJ56" s="54"/>
      <c r="BK56" s="54"/>
      <c r="BL56" s="54"/>
      <c r="BM56" s="138" t="s">
        <v>528</v>
      </c>
      <c r="BN56" s="54"/>
      <c r="BO56" s="54"/>
      <c r="BP56" s="54"/>
      <c r="BQ56" s="54"/>
      <c r="BR56" s="54"/>
      <c r="BS56" s="54"/>
      <c r="BT56" s="54"/>
      <c r="BU56" s="54"/>
      <c r="BV56" s="54"/>
      <c r="BW56" s="54"/>
      <c r="BX56" s="54"/>
      <c r="BY56" s="54"/>
      <c r="BZ56" s="54"/>
      <c r="CA56" s="54"/>
      <c r="CB56" s="54"/>
      <c r="CC56" s="54"/>
      <c r="CD56" s="54"/>
      <c r="CE56" s="54"/>
      <c r="CF56" s="54"/>
      <c r="CG56" s="54"/>
      <c r="CH56" s="54"/>
    </row>
    <row r="57" spans="53:86" s="681" customFormat="1">
      <c r="BA57" s="54" t="s">
        <v>428</v>
      </c>
      <c r="BB57" s="54"/>
      <c r="BC57" s="54"/>
      <c r="BD57" s="54"/>
      <c r="BE57" s="54"/>
      <c r="BF57" s="54"/>
      <c r="BG57" s="54"/>
      <c r="BH57" s="54"/>
      <c r="BI57" s="54"/>
      <c r="BJ57" s="54"/>
      <c r="BK57" s="54"/>
      <c r="BL57" s="54"/>
      <c r="BM57" s="138" t="s">
        <v>529</v>
      </c>
      <c r="BN57" s="54"/>
      <c r="BO57" s="54"/>
      <c r="BP57" s="54"/>
      <c r="BQ57" s="54"/>
      <c r="BR57" s="54"/>
      <c r="BS57" s="54"/>
      <c r="BT57" s="54"/>
      <c r="BU57" s="54"/>
      <c r="BV57" s="54"/>
      <c r="BW57" s="54"/>
      <c r="BX57" s="54"/>
      <c r="BY57" s="54"/>
      <c r="BZ57" s="54"/>
      <c r="CA57" s="54"/>
      <c r="CB57" s="54"/>
      <c r="CC57" s="54"/>
      <c r="CD57" s="54"/>
      <c r="CE57" s="54"/>
      <c r="CF57" s="54"/>
      <c r="CG57" s="54"/>
      <c r="CH57" s="54"/>
    </row>
    <row r="58" spans="53:86" s="681" customFormat="1">
      <c r="BA58" s="54" t="s">
        <v>429</v>
      </c>
      <c r="BB58" s="54"/>
      <c r="BC58" s="54"/>
      <c r="BD58" s="54"/>
      <c r="BE58" s="54"/>
      <c r="BF58" s="54"/>
      <c r="BG58" s="54"/>
      <c r="BH58" s="54"/>
      <c r="BI58" s="54"/>
      <c r="BJ58" s="54"/>
      <c r="BK58" s="54"/>
      <c r="BL58" s="54"/>
      <c r="BM58" s="138" t="s">
        <v>530</v>
      </c>
      <c r="BN58" s="54"/>
      <c r="BO58" s="54"/>
      <c r="BP58" s="54"/>
      <c r="BQ58" s="54"/>
      <c r="BR58" s="54"/>
      <c r="BS58" s="54"/>
      <c r="BT58" s="54"/>
      <c r="BU58" s="54"/>
      <c r="BV58" s="54"/>
      <c r="BW58" s="54"/>
      <c r="BX58" s="54"/>
      <c r="BY58" s="54"/>
      <c r="BZ58" s="54"/>
      <c r="CA58" s="54"/>
      <c r="CB58" s="54"/>
      <c r="CC58" s="54"/>
      <c r="CD58" s="54"/>
      <c r="CE58" s="54"/>
      <c r="CF58" s="54"/>
      <c r="CG58" s="54"/>
      <c r="CH58" s="54"/>
    </row>
    <row r="59" spans="53:86" s="681" customFormat="1">
      <c r="BA59" s="54" t="s">
        <v>430</v>
      </c>
      <c r="BB59" s="54"/>
      <c r="BC59" s="54"/>
      <c r="BD59" s="54"/>
      <c r="BE59" s="54"/>
      <c r="BF59" s="54"/>
      <c r="BG59" s="54"/>
      <c r="BH59" s="54"/>
      <c r="BI59" s="54"/>
      <c r="BJ59" s="54"/>
      <c r="BK59" s="54"/>
      <c r="BL59" s="54"/>
      <c r="BM59" s="138" t="s">
        <v>531</v>
      </c>
      <c r="BN59" s="54"/>
      <c r="BO59" s="54"/>
      <c r="BP59" s="54"/>
      <c r="BQ59" s="54"/>
      <c r="BR59" s="54"/>
      <c r="BS59" s="54"/>
      <c r="BT59" s="54"/>
      <c r="BU59" s="54"/>
      <c r="BV59" s="54"/>
      <c r="BW59" s="54"/>
      <c r="BX59" s="54"/>
      <c r="BY59" s="54"/>
      <c r="BZ59" s="54"/>
      <c r="CA59" s="54"/>
      <c r="CB59" s="54"/>
      <c r="CC59" s="54"/>
      <c r="CD59" s="54"/>
      <c r="CE59" s="54"/>
      <c r="CF59" s="54"/>
      <c r="CG59" s="54"/>
      <c r="CH59" s="54"/>
    </row>
    <row r="60" spans="53:86" s="681" customFormat="1">
      <c r="BA60" s="54" t="s">
        <v>431</v>
      </c>
      <c r="BB60" s="54"/>
      <c r="BC60" s="54"/>
      <c r="BD60" s="54"/>
      <c r="BE60" s="54"/>
      <c r="BF60" s="54"/>
      <c r="BG60" s="54"/>
      <c r="BH60" s="54"/>
      <c r="BI60" s="54"/>
      <c r="BJ60" s="54"/>
      <c r="BK60" s="54"/>
      <c r="BL60" s="54"/>
      <c r="BM60" s="138" t="s">
        <v>532</v>
      </c>
      <c r="BN60" s="54"/>
      <c r="BO60" s="54"/>
      <c r="BP60" s="54"/>
      <c r="BQ60" s="54"/>
      <c r="BR60" s="54"/>
      <c r="BS60" s="54"/>
      <c r="BT60" s="54"/>
      <c r="BU60" s="54"/>
      <c r="BV60" s="54"/>
      <c r="BW60" s="54"/>
      <c r="BX60" s="54"/>
      <c r="BY60" s="54"/>
      <c r="BZ60" s="54"/>
      <c r="CA60" s="54"/>
      <c r="CB60" s="54"/>
      <c r="CC60" s="54"/>
      <c r="CD60" s="54"/>
      <c r="CE60" s="54"/>
      <c r="CF60" s="54"/>
      <c r="CG60" s="54"/>
      <c r="CH60" s="54"/>
    </row>
    <row r="61" spans="53:86" s="681" customFormat="1">
      <c r="BA61" s="54"/>
      <c r="BB61" s="54"/>
      <c r="BC61" s="54"/>
      <c r="BD61" s="54"/>
      <c r="BE61" s="54"/>
      <c r="BF61" s="54"/>
      <c r="BG61" s="54"/>
      <c r="BH61" s="54"/>
      <c r="BI61" s="54"/>
      <c r="BJ61" s="54"/>
      <c r="BK61" s="54"/>
      <c r="BL61" s="54"/>
      <c r="BM61" s="138" t="s">
        <v>533</v>
      </c>
      <c r="BN61" s="54"/>
      <c r="BO61" s="54"/>
      <c r="BP61" s="54"/>
      <c r="BQ61" s="54"/>
      <c r="BR61" s="54"/>
      <c r="BS61" s="54"/>
      <c r="BT61" s="54"/>
      <c r="BU61" s="54"/>
      <c r="BV61" s="54"/>
      <c r="BW61" s="54"/>
      <c r="BX61" s="54"/>
      <c r="BY61" s="54"/>
      <c r="BZ61" s="54"/>
      <c r="CA61" s="54"/>
      <c r="CB61" s="54"/>
      <c r="CC61" s="54"/>
      <c r="CD61" s="54"/>
      <c r="CE61" s="54"/>
      <c r="CF61" s="54"/>
      <c r="CG61" s="54"/>
      <c r="CH61" s="54"/>
    </row>
    <row r="62" spans="53:86" s="681" customFormat="1">
      <c r="BA62" s="54"/>
      <c r="BB62" s="54"/>
      <c r="BC62" s="54"/>
      <c r="BD62" s="54"/>
      <c r="BE62" s="54"/>
      <c r="BF62" s="54"/>
      <c r="BG62" s="54"/>
      <c r="BH62" s="54"/>
      <c r="BI62" s="54"/>
      <c r="BJ62" s="54"/>
      <c r="BK62" s="54"/>
      <c r="BL62" s="54"/>
      <c r="BM62" s="138" t="s">
        <v>534</v>
      </c>
      <c r="BN62" s="54"/>
      <c r="BO62" s="54"/>
      <c r="BP62" s="54"/>
      <c r="BQ62" s="54"/>
      <c r="BR62" s="54"/>
      <c r="BS62" s="54"/>
      <c r="BT62" s="54"/>
      <c r="BU62" s="54"/>
      <c r="BV62" s="54"/>
      <c r="BW62" s="54"/>
      <c r="BX62" s="54"/>
      <c r="BY62" s="54"/>
      <c r="BZ62" s="54"/>
      <c r="CA62" s="54"/>
      <c r="CB62" s="54"/>
      <c r="CC62" s="54"/>
      <c r="CD62" s="54"/>
      <c r="CE62" s="54"/>
      <c r="CF62" s="54"/>
      <c r="CG62" s="54"/>
      <c r="CH62" s="54"/>
    </row>
    <row r="63" spans="53:86" s="681" customFormat="1">
      <c r="BA63" s="150" t="s">
        <v>767</v>
      </c>
      <c r="BB63" s="54"/>
      <c r="BC63" s="54"/>
      <c r="BD63" s="54"/>
      <c r="BE63" s="54"/>
      <c r="BF63" s="54"/>
      <c r="BG63" s="54"/>
      <c r="BH63" s="54"/>
      <c r="BI63" s="54"/>
      <c r="BJ63" s="54"/>
      <c r="BK63" s="54"/>
      <c r="BL63" s="54"/>
      <c r="BM63" s="138" t="s">
        <v>663</v>
      </c>
      <c r="BN63" s="54"/>
      <c r="BO63" s="54"/>
      <c r="BP63" s="54"/>
      <c r="BQ63" s="54"/>
      <c r="BR63" s="54"/>
      <c r="BS63" s="54"/>
      <c r="BT63" s="54"/>
      <c r="BU63" s="54"/>
      <c r="BV63" s="54"/>
      <c r="BW63" s="54"/>
      <c r="BX63" s="54"/>
      <c r="BY63" s="54"/>
      <c r="BZ63" s="54"/>
      <c r="CA63" s="54"/>
      <c r="CB63" s="54"/>
      <c r="CC63" s="54"/>
      <c r="CD63" s="54"/>
      <c r="CE63" s="54"/>
      <c r="CF63" s="54"/>
      <c r="CG63" s="54"/>
      <c r="CH63" s="54"/>
    </row>
    <row r="64" spans="53:86" s="681" customFormat="1" ht="15">
      <c r="BA64" s="151" t="s">
        <v>768</v>
      </c>
      <c r="BB64" s="54"/>
      <c r="BC64" s="54"/>
      <c r="BD64" s="54"/>
      <c r="BE64" s="54"/>
      <c r="BF64" s="54"/>
      <c r="BG64" s="54"/>
      <c r="BH64" s="54"/>
      <c r="BI64" s="54"/>
      <c r="BJ64" s="54"/>
      <c r="BK64" s="54"/>
      <c r="BL64" s="54"/>
      <c r="BM64" s="139" t="s">
        <v>535</v>
      </c>
      <c r="BN64" s="54"/>
      <c r="BO64" s="54"/>
      <c r="BP64" s="54"/>
      <c r="BQ64" s="54"/>
      <c r="BR64" s="54"/>
      <c r="BS64" s="54"/>
      <c r="BT64" s="54"/>
      <c r="BU64" s="54"/>
      <c r="BV64" s="54"/>
      <c r="BW64" s="54"/>
      <c r="BX64" s="54"/>
      <c r="BY64" s="54"/>
      <c r="BZ64" s="54"/>
      <c r="CA64" s="54"/>
      <c r="CB64" s="54"/>
      <c r="CC64" s="54"/>
      <c r="CD64" s="54"/>
      <c r="CE64" s="54"/>
      <c r="CF64" s="54"/>
      <c r="CG64" s="54"/>
      <c r="CH64" s="54"/>
    </row>
    <row r="65" spans="53:86" s="681" customFormat="1">
      <c r="BA65" s="568" t="s">
        <v>210</v>
      </c>
      <c r="BB65" s="54"/>
      <c r="BC65" s="54"/>
      <c r="BD65" s="54"/>
      <c r="BE65" s="54"/>
      <c r="BF65" s="54"/>
      <c r="BG65" s="54"/>
      <c r="BH65" s="54"/>
      <c r="BI65" s="54"/>
      <c r="BJ65" s="54"/>
      <c r="BK65" s="54"/>
      <c r="BL65" s="54"/>
      <c r="BM65" s="138" t="s">
        <v>536</v>
      </c>
      <c r="BN65" s="54"/>
      <c r="BO65" s="54"/>
      <c r="BP65" s="54"/>
      <c r="BQ65" s="54"/>
      <c r="BR65" s="54"/>
      <c r="BS65" s="54"/>
      <c r="BT65" s="54"/>
      <c r="BU65" s="54"/>
      <c r="BV65" s="54"/>
      <c r="BW65" s="54"/>
      <c r="BX65" s="54"/>
      <c r="BY65" s="54"/>
      <c r="BZ65" s="54"/>
      <c r="CA65" s="54"/>
      <c r="CB65" s="54"/>
      <c r="CC65" s="54"/>
      <c r="CD65" s="54"/>
      <c r="CE65" s="54"/>
      <c r="CF65" s="54"/>
      <c r="CG65" s="54"/>
      <c r="CH65" s="54"/>
    </row>
    <row r="66" spans="53:86" s="681" customFormat="1" ht="25.5">
      <c r="BA66" s="568" t="s">
        <v>825</v>
      </c>
      <c r="BB66" s="54"/>
      <c r="BC66" s="54"/>
      <c r="BD66" s="54"/>
      <c r="BE66" s="54"/>
      <c r="BF66" s="54"/>
      <c r="BG66" s="54"/>
      <c r="BH66" s="54"/>
      <c r="BI66" s="54"/>
      <c r="BJ66" s="54"/>
      <c r="BK66" s="54"/>
      <c r="BL66" s="54"/>
      <c r="BM66" s="138" t="s">
        <v>537</v>
      </c>
      <c r="BN66" s="54"/>
      <c r="BO66" s="54"/>
      <c r="BP66" s="54"/>
      <c r="BQ66" s="54"/>
      <c r="BR66" s="54"/>
      <c r="BS66" s="54"/>
      <c r="BT66" s="54"/>
      <c r="BU66" s="54"/>
      <c r="BV66" s="54"/>
      <c r="BW66" s="54"/>
      <c r="BX66" s="54"/>
      <c r="BY66" s="54"/>
      <c r="BZ66" s="54"/>
      <c r="CA66" s="54"/>
      <c r="CB66" s="54"/>
      <c r="CC66" s="54"/>
      <c r="CD66" s="54"/>
      <c r="CE66" s="54"/>
      <c r="CF66" s="54"/>
      <c r="CG66" s="54"/>
      <c r="CH66" s="54"/>
    </row>
    <row r="67" spans="53:86" s="681" customFormat="1">
      <c r="BA67" s="568" t="s">
        <v>826</v>
      </c>
      <c r="BB67" s="54"/>
      <c r="BC67" s="54"/>
      <c r="BD67" s="54"/>
      <c r="BE67" s="54"/>
      <c r="BF67" s="54"/>
      <c r="BG67" s="54"/>
      <c r="BH67" s="54"/>
      <c r="BI67" s="54"/>
      <c r="BJ67" s="54"/>
      <c r="BK67" s="54"/>
      <c r="BL67" s="54"/>
      <c r="BM67" s="138" t="s">
        <v>538</v>
      </c>
      <c r="BN67" s="54"/>
      <c r="BO67" s="54"/>
      <c r="BP67" s="54"/>
      <c r="BQ67" s="54"/>
      <c r="BR67" s="54"/>
      <c r="BS67" s="54"/>
      <c r="BT67" s="54"/>
      <c r="BU67" s="54"/>
      <c r="BV67" s="54"/>
      <c r="BW67" s="54"/>
      <c r="BX67" s="54"/>
      <c r="BY67" s="54"/>
      <c r="BZ67" s="54"/>
      <c r="CA67" s="54"/>
      <c r="CB67" s="54"/>
      <c r="CC67" s="54"/>
      <c r="CD67" s="54"/>
      <c r="CE67" s="54"/>
      <c r="CF67" s="54"/>
      <c r="CG67" s="54"/>
      <c r="CH67" s="54"/>
    </row>
    <row r="68" spans="53:86" s="681" customFormat="1">
      <c r="BA68" s="568" t="s">
        <v>63</v>
      </c>
      <c r="BB68" s="54"/>
      <c r="BC68" s="54"/>
      <c r="BD68" s="54"/>
      <c r="BE68" s="54"/>
      <c r="BF68" s="54"/>
      <c r="BG68" s="54"/>
      <c r="BH68" s="54"/>
      <c r="BI68" s="54"/>
      <c r="BJ68" s="54"/>
      <c r="BK68" s="54"/>
      <c r="BL68" s="54"/>
      <c r="BM68" s="138" t="s">
        <v>539</v>
      </c>
      <c r="BN68" s="54"/>
      <c r="BO68" s="54"/>
      <c r="BP68" s="54"/>
      <c r="BQ68" s="54"/>
      <c r="BR68" s="54"/>
      <c r="BS68" s="54"/>
      <c r="BT68" s="54"/>
      <c r="BU68" s="54"/>
      <c r="BV68" s="54"/>
      <c r="BW68" s="54"/>
      <c r="BX68" s="54"/>
      <c r="BY68" s="54"/>
      <c r="BZ68" s="54"/>
      <c r="CA68" s="54"/>
      <c r="CB68" s="54"/>
      <c r="CC68" s="54"/>
      <c r="CD68" s="54"/>
      <c r="CE68" s="54"/>
      <c r="CF68" s="54"/>
      <c r="CG68" s="54"/>
      <c r="CH68" s="54"/>
    </row>
    <row r="69" spans="53:86" s="681" customFormat="1">
      <c r="BA69" s="568" t="s">
        <v>827</v>
      </c>
      <c r="BB69" s="54"/>
      <c r="BC69" s="54"/>
      <c r="BD69" s="54"/>
      <c r="BE69" s="54"/>
      <c r="BF69" s="54"/>
      <c r="BG69" s="54"/>
      <c r="BH69" s="54"/>
      <c r="BI69" s="54"/>
      <c r="BJ69" s="54"/>
      <c r="BK69" s="54"/>
      <c r="BL69" s="54"/>
      <c r="BM69" s="138" t="s">
        <v>540</v>
      </c>
      <c r="BN69" s="54"/>
      <c r="BO69" s="54"/>
      <c r="BP69" s="54"/>
      <c r="BQ69" s="54"/>
      <c r="BR69" s="54"/>
      <c r="BS69" s="54"/>
      <c r="BT69" s="54"/>
      <c r="BU69" s="54"/>
      <c r="BV69" s="54"/>
      <c r="BW69" s="54"/>
      <c r="BX69" s="54"/>
      <c r="BY69" s="54"/>
      <c r="BZ69" s="54"/>
      <c r="CA69" s="54"/>
      <c r="CB69" s="54"/>
      <c r="CC69" s="54"/>
      <c r="CD69" s="54"/>
      <c r="CE69" s="54"/>
      <c r="CF69" s="54"/>
      <c r="CG69" s="54"/>
      <c r="CH69" s="54"/>
    </row>
    <row r="70" spans="53:86" s="681" customFormat="1" ht="15">
      <c r="BA70" s="151" t="s">
        <v>769</v>
      </c>
      <c r="BB70" s="54"/>
      <c r="BC70" s="54"/>
      <c r="BD70" s="54"/>
      <c r="BE70" s="54"/>
      <c r="BF70" s="54"/>
      <c r="BG70" s="54"/>
      <c r="BH70" s="54"/>
      <c r="BI70" s="54"/>
      <c r="BJ70" s="54"/>
      <c r="BK70" s="54"/>
      <c r="BL70" s="54"/>
      <c r="BM70" s="138" t="s">
        <v>541</v>
      </c>
      <c r="BN70" s="54"/>
      <c r="BO70" s="54"/>
      <c r="BP70" s="54"/>
      <c r="BQ70" s="54"/>
      <c r="BR70" s="54"/>
      <c r="BS70" s="54"/>
      <c r="BT70" s="54"/>
      <c r="BU70" s="54"/>
      <c r="BV70" s="54"/>
      <c r="BW70" s="54"/>
      <c r="BX70" s="54"/>
      <c r="BY70" s="54"/>
      <c r="BZ70" s="54"/>
      <c r="CA70" s="54"/>
      <c r="CB70" s="54"/>
      <c r="CC70" s="54"/>
      <c r="CD70" s="54"/>
      <c r="CE70" s="54"/>
      <c r="CF70" s="54"/>
      <c r="CG70" s="54"/>
      <c r="CH70" s="54"/>
    </row>
    <row r="71" spans="53:86" s="681" customFormat="1">
      <c r="BA71" s="681" t="s">
        <v>770</v>
      </c>
      <c r="BB71" s="54"/>
      <c r="BC71" s="54"/>
      <c r="BD71" s="54"/>
      <c r="BE71" s="54"/>
      <c r="BF71" s="54"/>
      <c r="BG71" s="54"/>
      <c r="BH71" s="54"/>
      <c r="BI71" s="54"/>
      <c r="BJ71" s="54"/>
      <c r="BK71" s="54"/>
      <c r="BL71" s="54"/>
      <c r="BM71" s="138" t="s">
        <v>542</v>
      </c>
      <c r="BN71" s="54"/>
      <c r="BO71" s="54"/>
      <c r="BP71" s="54"/>
      <c r="BQ71" s="54"/>
      <c r="BR71" s="54"/>
      <c r="BS71" s="54"/>
      <c r="BT71" s="54"/>
      <c r="BU71" s="54"/>
      <c r="BV71" s="54"/>
      <c r="BW71" s="54"/>
      <c r="BX71" s="54"/>
      <c r="BY71" s="54"/>
      <c r="BZ71" s="54"/>
      <c r="CA71" s="54"/>
      <c r="CB71" s="54"/>
      <c r="CC71" s="54"/>
      <c r="CD71" s="54"/>
      <c r="CE71" s="54"/>
      <c r="CF71" s="54"/>
      <c r="CG71" s="54"/>
      <c r="CH71" s="54"/>
    </row>
    <row r="72" spans="53:86" s="681" customFormat="1">
      <c r="BA72" s="681" t="s">
        <v>771</v>
      </c>
      <c r="BB72" s="54"/>
      <c r="BC72" s="54"/>
      <c r="BD72" s="54"/>
      <c r="BE72" s="54"/>
      <c r="BF72" s="54"/>
      <c r="BG72" s="54"/>
      <c r="BH72" s="54"/>
      <c r="BI72" s="54"/>
      <c r="BJ72" s="54"/>
      <c r="BK72" s="54"/>
      <c r="BL72" s="54"/>
      <c r="BM72" s="138" t="s">
        <v>543</v>
      </c>
      <c r="BN72" s="54"/>
      <c r="BO72" s="54"/>
      <c r="BP72" s="54"/>
      <c r="BQ72" s="54"/>
      <c r="BR72" s="54"/>
      <c r="BS72" s="54"/>
      <c r="BT72" s="54"/>
      <c r="BU72" s="54"/>
      <c r="BV72" s="54"/>
      <c r="BW72" s="54"/>
      <c r="BX72" s="54"/>
      <c r="BY72" s="54"/>
      <c r="BZ72" s="54"/>
      <c r="CA72" s="54"/>
      <c r="CB72" s="54"/>
      <c r="CC72" s="54"/>
      <c r="CD72" s="54"/>
      <c r="CE72" s="54"/>
      <c r="CF72" s="54"/>
      <c r="CG72" s="54"/>
      <c r="CH72" s="54"/>
    </row>
    <row r="73" spans="53:86" s="681" customFormat="1">
      <c r="BA73" s="681" t="s">
        <v>772</v>
      </c>
      <c r="BB73" s="54"/>
      <c r="BC73" s="54"/>
      <c r="BD73" s="54"/>
      <c r="BE73" s="54"/>
      <c r="BF73" s="54"/>
      <c r="BG73" s="54"/>
      <c r="BH73" s="54"/>
      <c r="BI73" s="54"/>
      <c r="BJ73" s="54"/>
      <c r="BK73" s="54"/>
      <c r="BL73" s="54"/>
      <c r="BM73" s="138" t="s">
        <v>544</v>
      </c>
      <c r="BN73" s="54"/>
      <c r="BO73" s="54"/>
      <c r="BP73" s="54"/>
      <c r="BQ73" s="54"/>
      <c r="BR73" s="54"/>
      <c r="BS73" s="54"/>
      <c r="BT73" s="54"/>
      <c r="BU73" s="54"/>
      <c r="BV73" s="54"/>
      <c r="BW73" s="54"/>
      <c r="BX73" s="54"/>
      <c r="BY73" s="54"/>
      <c r="BZ73" s="54"/>
      <c r="CA73" s="54"/>
      <c r="CB73" s="54"/>
      <c r="CC73" s="54"/>
      <c r="CD73" s="54"/>
      <c r="CE73" s="54"/>
      <c r="CF73" s="54"/>
      <c r="CG73" s="54"/>
      <c r="CH73" s="54"/>
    </row>
    <row r="74" spans="53:86" s="681" customFormat="1">
      <c r="BA74" s="681" t="s">
        <v>773</v>
      </c>
      <c r="BB74" s="54"/>
      <c r="BC74" s="54"/>
      <c r="BD74" s="54"/>
      <c r="BE74" s="54"/>
      <c r="BF74" s="54"/>
      <c r="BG74" s="54"/>
      <c r="BH74" s="54"/>
      <c r="BI74" s="54"/>
      <c r="BJ74" s="54"/>
      <c r="BK74" s="54"/>
      <c r="BL74" s="54"/>
      <c r="BM74" s="138" t="s">
        <v>545</v>
      </c>
      <c r="BN74" s="54"/>
      <c r="BO74" s="54"/>
      <c r="BP74" s="54"/>
      <c r="BQ74" s="54"/>
      <c r="BR74" s="54"/>
      <c r="BS74" s="54"/>
      <c r="BT74" s="54"/>
      <c r="BU74" s="54"/>
      <c r="BV74" s="54"/>
      <c r="BW74" s="54"/>
      <c r="BX74" s="54"/>
      <c r="BY74" s="54"/>
      <c r="BZ74" s="54"/>
      <c r="CA74" s="54"/>
      <c r="CB74" s="54"/>
      <c r="CC74" s="54"/>
      <c r="CD74" s="54"/>
      <c r="CE74" s="54"/>
      <c r="CF74" s="54"/>
      <c r="CG74" s="54"/>
      <c r="CH74" s="54"/>
    </row>
    <row r="75" spans="53:86" s="681" customFormat="1">
      <c r="BA75" s="681" t="s">
        <v>774</v>
      </c>
      <c r="BB75" s="54"/>
      <c r="BC75" s="54"/>
      <c r="BD75" s="54"/>
      <c r="BE75" s="54"/>
      <c r="BF75" s="54"/>
      <c r="BG75" s="54"/>
      <c r="BH75" s="54"/>
      <c r="BI75" s="54"/>
      <c r="BJ75" s="54"/>
      <c r="BK75" s="54"/>
      <c r="BL75" s="54"/>
      <c r="BM75" s="138" t="s">
        <v>546</v>
      </c>
      <c r="BN75" s="54"/>
      <c r="BO75" s="54"/>
      <c r="BP75" s="54"/>
      <c r="BQ75" s="54"/>
      <c r="BR75" s="54"/>
      <c r="BS75" s="54"/>
      <c r="BT75" s="54"/>
      <c r="BU75" s="54"/>
      <c r="BV75" s="54"/>
      <c r="BW75" s="54"/>
      <c r="BX75" s="54"/>
      <c r="BY75" s="54"/>
      <c r="BZ75" s="54"/>
      <c r="CA75" s="54"/>
      <c r="CB75" s="54"/>
      <c r="CC75" s="54"/>
      <c r="CD75" s="54"/>
      <c r="CE75" s="54"/>
      <c r="CF75" s="54"/>
      <c r="CG75" s="54"/>
      <c r="CH75" s="54"/>
    </row>
    <row r="76" spans="53:86" s="681" customFormat="1">
      <c r="BA76" s="681" t="s">
        <v>775</v>
      </c>
      <c r="BB76" s="54"/>
      <c r="BC76" s="54"/>
      <c r="BD76" s="54"/>
      <c r="BE76" s="54"/>
      <c r="BF76" s="54"/>
      <c r="BG76" s="54"/>
      <c r="BH76" s="54"/>
      <c r="BI76" s="54"/>
      <c r="BJ76" s="54"/>
      <c r="BK76" s="54"/>
      <c r="BL76" s="54"/>
      <c r="BM76" s="138" t="s">
        <v>547</v>
      </c>
      <c r="BN76" s="54"/>
      <c r="BO76" s="54"/>
      <c r="BP76" s="54"/>
      <c r="BQ76" s="54"/>
      <c r="BR76" s="54"/>
      <c r="BS76" s="54"/>
      <c r="BT76" s="54"/>
      <c r="BU76" s="54"/>
      <c r="BV76" s="54"/>
      <c r="BW76" s="54"/>
      <c r="BX76" s="54"/>
      <c r="BY76" s="54"/>
      <c r="BZ76" s="54"/>
      <c r="CA76" s="54"/>
      <c r="CB76" s="54"/>
      <c r="CC76" s="54"/>
      <c r="CD76" s="54"/>
      <c r="CE76" s="54"/>
      <c r="CF76" s="54"/>
      <c r="CG76" s="54"/>
      <c r="CH76" s="54"/>
    </row>
    <row r="77" spans="53:86" s="681" customFormat="1">
      <c r="BA77" s="681" t="s">
        <v>776</v>
      </c>
      <c r="BB77" s="54"/>
      <c r="BC77" s="54"/>
      <c r="BD77" s="54"/>
      <c r="BE77" s="54"/>
      <c r="BF77" s="54"/>
      <c r="BG77" s="54"/>
      <c r="BH77" s="54"/>
      <c r="BI77" s="54"/>
      <c r="BJ77" s="54"/>
      <c r="BK77" s="54"/>
      <c r="BL77" s="54"/>
      <c r="BM77" s="138" t="s">
        <v>548</v>
      </c>
      <c r="BN77" s="54"/>
      <c r="BO77" s="54"/>
      <c r="BP77" s="54"/>
      <c r="BQ77" s="54"/>
      <c r="BR77" s="54"/>
      <c r="BS77" s="54"/>
      <c r="BT77" s="54"/>
      <c r="BU77" s="54"/>
      <c r="BV77" s="54"/>
      <c r="BW77" s="54"/>
      <c r="BX77" s="54"/>
      <c r="BY77" s="54"/>
      <c r="BZ77" s="54"/>
      <c r="CA77" s="54"/>
      <c r="CB77" s="54"/>
      <c r="CC77" s="54"/>
      <c r="CD77" s="54"/>
      <c r="CE77" s="54"/>
      <c r="CF77" s="54"/>
      <c r="CG77" s="54"/>
      <c r="CH77" s="54"/>
    </row>
    <row r="78" spans="53:86" s="681" customFormat="1">
      <c r="BA78" s="681" t="s">
        <v>777</v>
      </c>
      <c r="BB78" s="54"/>
      <c r="BC78" s="54"/>
      <c r="BD78" s="54"/>
      <c r="BE78" s="54"/>
      <c r="BF78" s="54"/>
      <c r="BG78" s="54"/>
      <c r="BH78" s="54"/>
      <c r="BI78" s="54"/>
      <c r="BJ78" s="54"/>
      <c r="BK78" s="54"/>
      <c r="BL78" s="54"/>
      <c r="BM78" s="138" t="s">
        <v>549</v>
      </c>
      <c r="BN78" s="54"/>
      <c r="BO78" s="54"/>
      <c r="BP78" s="54"/>
      <c r="BQ78" s="54"/>
      <c r="BR78" s="54"/>
      <c r="BS78" s="54"/>
      <c r="BT78" s="54"/>
      <c r="BU78" s="54"/>
      <c r="BV78" s="54"/>
      <c r="BW78" s="54"/>
      <c r="BX78" s="54"/>
      <c r="BY78" s="54"/>
      <c r="BZ78" s="54"/>
      <c r="CA78" s="54"/>
      <c r="CB78" s="54"/>
      <c r="CC78" s="54"/>
      <c r="CD78" s="54"/>
      <c r="CE78" s="54"/>
      <c r="CF78" s="54"/>
      <c r="CG78" s="54"/>
      <c r="CH78" s="54"/>
    </row>
    <row r="79" spans="53:86" s="681" customFormat="1">
      <c r="BA79" s="681" t="s">
        <v>778</v>
      </c>
      <c r="BB79" s="54"/>
      <c r="BC79" s="54"/>
      <c r="BD79" s="54"/>
      <c r="BE79" s="54"/>
      <c r="BF79" s="54"/>
      <c r="BG79" s="54"/>
      <c r="BH79" s="54"/>
      <c r="BI79" s="54"/>
      <c r="BJ79" s="54"/>
      <c r="BK79" s="54"/>
      <c r="BL79" s="54"/>
      <c r="BM79" s="138" t="s">
        <v>550</v>
      </c>
      <c r="BN79" s="54"/>
      <c r="BO79" s="54"/>
      <c r="BP79" s="54"/>
      <c r="BQ79" s="54"/>
      <c r="BR79" s="54"/>
      <c r="BS79" s="54"/>
      <c r="BT79" s="54"/>
      <c r="BU79" s="54"/>
      <c r="BV79" s="54"/>
      <c r="BW79" s="54"/>
      <c r="BX79" s="54"/>
      <c r="BY79" s="54"/>
      <c r="BZ79" s="54"/>
      <c r="CA79" s="54"/>
      <c r="CB79" s="54"/>
      <c r="CC79" s="54"/>
      <c r="CD79" s="54"/>
      <c r="CE79" s="54"/>
      <c r="CF79" s="54"/>
      <c r="CG79" s="54"/>
      <c r="CH79" s="54"/>
    </row>
    <row r="80" spans="53:86" s="681" customFormat="1" ht="15">
      <c r="BA80" s="151" t="s">
        <v>821</v>
      </c>
      <c r="BB80" s="54"/>
      <c r="BC80" s="54"/>
      <c r="BD80" s="54"/>
      <c r="BE80" s="54"/>
      <c r="BF80" s="54"/>
      <c r="BG80" s="54"/>
      <c r="BH80" s="54"/>
      <c r="BI80" s="54"/>
      <c r="BJ80" s="54"/>
      <c r="BK80" s="54"/>
      <c r="BL80" s="54"/>
      <c r="BM80" s="138"/>
      <c r="BN80" s="54"/>
      <c r="BO80" s="54"/>
      <c r="BP80" s="54"/>
      <c r="BQ80" s="54"/>
      <c r="BR80" s="54"/>
      <c r="BS80" s="54"/>
      <c r="BT80" s="54"/>
      <c r="BU80" s="54"/>
      <c r="BV80" s="54"/>
      <c r="BW80" s="54"/>
      <c r="BX80" s="54"/>
      <c r="BY80" s="54"/>
      <c r="BZ80" s="54"/>
      <c r="CA80" s="54"/>
      <c r="CB80" s="54"/>
      <c r="CC80" s="54"/>
      <c r="CD80" s="54"/>
      <c r="CE80" s="54"/>
      <c r="CF80" s="54"/>
      <c r="CG80" s="54"/>
      <c r="CH80" s="54"/>
    </row>
    <row r="81" spans="53:86" s="681" customFormat="1">
      <c r="BA81" s="681" t="s">
        <v>818</v>
      </c>
      <c r="BB81" s="54"/>
      <c r="BC81" s="54"/>
      <c r="BD81" s="54"/>
      <c r="BE81" s="54"/>
      <c r="BF81" s="54"/>
      <c r="BG81" s="54"/>
      <c r="BH81" s="54"/>
      <c r="BI81" s="54"/>
      <c r="BJ81" s="54"/>
      <c r="BK81" s="54"/>
      <c r="BL81" s="54"/>
      <c r="BM81" s="138"/>
      <c r="BN81" s="54"/>
      <c r="BO81" s="54"/>
      <c r="BP81" s="54"/>
      <c r="BQ81" s="54"/>
      <c r="BR81" s="54"/>
      <c r="BS81" s="54"/>
      <c r="BT81" s="54"/>
      <c r="BU81" s="54"/>
      <c r="BV81" s="54"/>
      <c r="BW81" s="54"/>
      <c r="BX81" s="54"/>
      <c r="BY81" s="54"/>
      <c r="BZ81" s="54"/>
      <c r="CA81" s="54"/>
      <c r="CB81" s="54"/>
      <c r="CC81" s="54"/>
      <c r="CD81" s="54"/>
      <c r="CE81" s="54"/>
      <c r="CF81" s="54"/>
      <c r="CG81" s="54"/>
      <c r="CH81" s="54"/>
    </row>
    <row r="82" spans="53:86" s="681" customFormat="1">
      <c r="BA82" s="681" t="s">
        <v>819</v>
      </c>
      <c r="BB82" s="54"/>
      <c r="BC82" s="54"/>
      <c r="BD82" s="54"/>
      <c r="BE82" s="54"/>
      <c r="BF82" s="54"/>
      <c r="BG82" s="54"/>
      <c r="BH82" s="54"/>
      <c r="BI82" s="54"/>
      <c r="BJ82" s="54"/>
      <c r="BK82" s="54"/>
      <c r="BL82" s="54"/>
      <c r="BM82" s="138"/>
      <c r="BN82" s="54"/>
      <c r="BO82" s="54"/>
      <c r="BP82" s="54"/>
      <c r="BQ82" s="54"/>
      <c r="BR82" s="54"/>
      <c r="BS82" s="54"/>
      <c r="BT82" s="54"/>
      <c r="BU82" s="54"/>
      <c r="BV82" s="54"/>
      <c r="BW82" s="54"/>
      <c r="BX82" s="54"/>
      <c r="BY82" s="54"/>
      <c r="BZ82" s="54"/>
      <c r="CA82" s="54"/>
      <c r="CB82" s="54"/>
      <c r="CC82" s="54"/>
      <c r="CD82" s="54"/>
      <c r="CE82" s="54"/>
      <c r="CF82" s="54"/>
      <c r="CG82" s="54"/>
      <c r="CH82" s="54"/>
    </row>
    <row r="83" spans="53:86" s="681" customFormat="1">
      <c r="BA83" s="681" t="s">
        <v>820</v>
      </c>
      <c r="BB83" s="54"/>
      <c r="BC83" s="54"/>
      <c r="BD83" s="54"/>
      <c r="BE83" s="54"/>
      <c r="BF83" s="54"/>
      <c r="BG83" s="54"/>
      <c r="BH83" s="54"/>
      <c r="BI83" s="54"/>
      <c r="BJ83" s="54"/>
      <c r="BK83" s="54"/>
      <c r="BL83" s="54"/>
      <c r="BM83" s="138"/>
      <c r="BN83" s="54"/>
      <c r="BO83" s="54"/>
      <c r="BP83" s="54"/>
      <c r="BQ83" s="54"/>
      <c r="BR83" s="54"/>
      <c r="BS83" s="54"/>
      <c r="BT83" s="54"/>
      <c r="BU83" s="54"/>
      <c r="BV83" s="54"/>
      <c r="BW83" s="54"/>
      <c r="BX83" s="54"/>
      <c r="BY83" s="54"/>
      <c r="BZ83" s="54"/>
      <c r="CA83" s="54"/>
      <c r="CB83" s="54"/>
      <c r="CC83" s="54"/>
      <c r="CD83" s="54"/>
      <c r="CE83" s="54"/>
      <c r="CF83" s="54"/>
      <c r="CG83" s="54"/>
      <c r="CH83" s="54"/>
    </row>
    <row r="84" spans="53:86" s="681" customFormat="1" ht="15">
      <c r="BA84" s="151" t="s">
        <v>779</v>
      </c>
      <c r="BB84" s="54"/>
      <c r="BC84" s="54"/>
      <c r="BD84" s="54"/>
      <c r="BE84" s="54"/>
      <c r="BF84" s="54"/>
      <c r="BG84" s="54"/>
      <c r="BH84" s="54"/>
      <c r="BI84" s="54"/>
      <c r="BJ84" s="54"/>
      <c r="BK84" s="54"/>
      <c r="BL84" s="54"/>
      <c r="BM84" s="139" t="s">
        <v>551</v>
      </c>
      <c r="BN84" s="54"/>
      <c r="BO84" s="54"/>
      <c r="BP84" s="54"/>
      <c r="BQ84" s="54"/>
      <c r="BR84" s="54"/>
      <c r="BS84" s="54"/>
      <c r="BT84" s="54"/>
      <c r="BU84" s="54"/>
      <c r="BV84" s="54"/>
      <c r="BW84" s="54"/>
      <c r="BX84" s="54"/>
      <c r="BY84" s="54"/>
      <c r="BZ84" s="54"/>
      <c r="CA84" s="54"/>
      <c r="CB84" s="54"/>
      <c r="CC84" s="54"/>
      <c r="CD84" s="54"/>
      <c r="CE84" s="54"/>
      <c r="CF84" s="54"/>
      <c r="CG84" s="54"/>
      <c r="CH84" s="54"/>
    </row>
    <row r="85" spans="53:86" s="681" customFormat="1">
      <c r="BA85" s="681" t="s">
        <v>780</v>
      </c>
      <c r="BB85" s="54"/>
      <c r="BC85" s="54"/>
      <c r="BD85" s="54"/>
      <c r="BE85" s="54"/>
      <c r="BF85" s="54"/>
      <c r="BG85" s="54"/>
      <c r="BH85" s="54"/>
      <c r="BI85" s="54"/>
      <c r="BJ85" s="54"/>
      <c r="BK85" s="54"/>
      <c r="BL85" s="54"/>
      <c r="BM85" s="138" t="s">
        <v>552</v>
      </c>
      <c r="BN85" s="54"/>
      <c r="BO85" s="54"/>
      <c r="BP85" s="54"/>
      <c r="BQ85" s="54"/>
      <c r="BR85" s="54"/>
      <c r="BS85" s="54"/>
      <c r="BT85" s="54"/>
      <c r="BU85" s="54"/>
      <c r="BV85" s="54"/>
      <c r="BW85" s="54"/>
      <c r="BX85" s="54"/>
      <c r="BY85" s="54"/>
      <c r="BZ85" s="54"/>
      <c r="CA85" s="54"/>
      <c r="CB85" s="54"/>
      <c r="CC85" s="54"/>
      <c r="CD85" s="54"/>
      <c r="CE85" s="54"/>
      <c r="CF85" s="54"/>
      <c r="CG85" s="54"/>
      <c r="CH85" s="54"/>
    </row>
    <row r="86" spans="53:86" s="681" customFormat="1">
      <c r="BA86" s="681" t="s">
        <v>781</v>
      </c>
      <c r="BB86" s="54"/>
      <c r="BC86" s="54"/>
      <c r="BD86" s="54"/>
      <c r="BE86" s="54"/>
      <c r="BF86" s="54"/>
      <c r="BG86" s="54"/>
      <c r="BH86" s="54"/>
      <c r="BI86" s="54"/>
      <c r="BJ86" s="54"/>
      <c r="BK86" s="54"/>
      <c r="BL86" s="54"/>
      <c r="BM86" s="138" t="s">
        <v>553</v>
      </c>
      <c r="BN86" s="54"/>
      <c r="BO86" s="54"/>
      <c r="BP86" s="54"/>
      <c r="BQ86" s="54"/>
      <c r="BR86" s="54"/>
      <c r="BS86" s="54"/>
      <c r="BT86" s="54"/>
      <c r="BU86" s="54"/>
      <c r="BV86" s="54"/>
      <c r="BW86" s="54"/>
      <c r="BX86" s="54"/>
      <c r="BY86" s="54"/>
      <c r="BZ86" s="54"/>
      <c r="CA86" s="54"/>
      <c r="CB86" s="54"/>
      <c r="CC86" s="54"/>
      <c r="CD86" s="54"/>
      <c r="CE86" s="54"/>
      <c r="CF86" s="54"/>
      <c r="CG86" s="54"/>
      <c r="CH86" s="54"/>
    </row>
    <row r="87" spans="53:86" s="681" customFormat="1">
      <c r="BA87" s="681" t="s">
        <v>782</v>
      </c>
      <c r="BB87" s="54"/>
      <c r="BC87" s="54"/>
      <c r="BD87" s="54"/>
      <c r="BE87" s="54"/>
      <c r="BF87" s="54"/>
      <c r="BG87" s="54"/>
      <c r="BH87" s="54"/>
      <c r="BI87" s="54"/>
      <c r="BJ87" s="54"/>
      <c r="BK87" s="54"/>
      <c r="BL87" s="54"/>
      <c r="BM87" s="138" t="s">
        <v>554</v>
      </c>
      <c r="BN87" s="54"/>
      <c r="BO87" s="54"/>
      <c r="BP87" s="54"/>
      <c r="BQ87" s="54"/>
      <c r="BR87" s="54"/>
      <c r="BS87" s="54"/>
      <c r="BT87" s="54"/>
      <c r="BU87" s="54"/>
      <c r="BV87" s="54"/>
      <c r="BW87" s="54"/>
      <c r="BX87" s="54"/>
      <c r="BY87" s="54"/>
      <c r="BZ87" s="54"/>
      <c r="CA87" s="54"/>
      <c r="CB87" s="54"/>
      <c r="CC87" s="54"/>
      <c r="CD87" s="54"/>
      <c r="CE87" s="54"/>
      <c r="CF87" s="54"/>
      <c r="CG87" s="54"/>
      <c r="CH87" s="54"/>
    </row>
    <row r="88" spans="53:86" s="681" customFormat="1">
      <c r="BA88" s="681" t="s">
        <v>783</v>
      </c>
      <c r="BB88" s="54"/>
      <c r="BC88" s="54"/>
      <c r="BD88" s="54"/>
      <c r="BE88" s="54"/>
      <c r="BF88" s="54"/>
      <c r="BG88" s="54"/>
      <c r="BH88" s="54"/>
      <c r="BI88" s="54"/>
      <c r="BJ88" s="54"/>
      <c r="BK88" s="54"/>
      <c r="BL88" s="54"/>
      <c r="BM88" s="138" t="s">
        <v>555</v>
      </c>
      <c r="BN88" s="54"/>
      <c r="BO88" s="54"/>
      <c r="BP88" s="54"/>
      <c r="BQ88" s="54"/>
      <c r="BR88" s="54"/>
      <c r="BS88" s="54"/>
      <c r="BT88" s="54"/>
      <c r="BU88" s="54"/>
      <c r="BV88" s="54"/>
      <c r="BW88" s="54"/>
      <c r="BX88" s="54"/>
      <c r="BY88" s="54"/>
      <c r="BZ88" s="54"/>
      <c r="CA88" s="54"/>
      <c r="CB88" s="54"/>
      <c r="CC88" s="54"/>
      <c r="CD88" s="54"/>
      <c r="CE88" s="54"/>
      <c r="CF88" s="54"/>
      <c r="CG88" s="54"/>
      <c r="CH88" s="54"/>
    </row>
    <row r="89" spans="53:86" s="681" customFormat="1">
      <c r="BA89" s="681" t="s">
        <v>81</v>
      </c>
      <c r="BB89" s="54"/>
      <c r="BC89" s="54"/>
      <c r="BD89" s="54"/>
      <c r="BE89" s="54"/>
      <c r="BF89" s="54"/>
      <c r="BG89" s="54"/>
      <c r="BH89" s="54"/>
      <c r="BI89" s="54"/>
      <c r="BJ89" s="54"/>
      <c r="BK89" s="54"/>
      <c r="BL89" s="54"/>
      <c r="BM89" s="138" t="s">
        <v>100</v>
      </c>
      <c r="BN89" s="54"/>
      <c r="BO89" s="54"/>
      <c r="BP89" s="54"/>
      <c r="BQ89" s="54"/>
      <c r="BR89" s="54"/>
      <c r="BS89" s="54"/>
      <c r="BT89" s="54"/>
      <c r="BU89" s="54"/>
      <c r="BV89" s="54"/>
      <c r="BW89" s="54"/>
      <c r="BX89" s="54"/>
      <c r="BY89" s="54"/>
      <c r="BZ89" s="54"/>
      <c r="CA89" s="54"/>
      <c r="CB89" s="54"/>
      <c r="CC89" s="54"/>
      <c r="CD89" s="54"/>
      <c r="CE89" s="54"/>
      <c r="CF89" s="54"/>
      <c r="CG89" s="54"/>
      <c r="CH89" s="54"/>
    </row>
    <row r="90" spans="53:86" s="681" customFormat="1">
      <c r="BA90" s="681" t="s">
        <v>784</v>
      </c>
      <c r="BB90" s="54"/>
      <c r="BC90" s="54"/>
      <c r="BD90" s="54"/>
      <c r="BE90" s="54"/>
      <c r="BF90" s="54"/>
      <c r="BG90" s="54"/>
      <c r="BH90" s="54"/>
      <c r="BI90" s="54"/>
      <c r="BJ90" s="54"/>
      <c r="BK90" s="54"/>
      <c r="BL90" s="54"/>
      <c r="BM90" s="138" t="s">
        <v>664</v>
      </c>
      <c r="BN90" s="54"/>
      <c r="BO90" s="54"/>
      <c r="BP90" s="54"/>
      <c r="BQ90" s="54"/>
      <c r="BR90" s="54"/>
      <c r="BS90" s="54"/>
      <c r="BT90" s="54"/>
      <c r="BU90" s="54"/>
      <c r="BV90" s="54"/>
      <c r="BW90" s="54"/>
      <c r="BX90" s="54"/>
      <c r="BY90" s="54"/>
      <c r="BZ90" s="54"/>
      <c r="CA90" s="54"/>
      <c r="CB90" s="54"/>
      <c r="CC90" s="54"/>
      <c r="CD90" s="54"/>
      <c r="CE90" s="54"/>
      <c r="CF90" s="54"/>
      <c r="CG90" s="54"/>
      <c r="CH90" s="54"/>
    </row>
    <row r="91" spans="53:86" s="681" customFormat="1">
      <c r="BA91" s="681" t="s">
        <v>785</v>
      </c>
      <c r="BB91" s="54"/>
      <c r="BC91" s="54"/>
      <c r="BD91" s="54"/>
      <c r="BE91" s="54"/>
      <c r="BF91" s="54"/>
      <c r="BG91" s="54"/>
      <c r="BH91" s="54"/>
      <c r="BI91" s="54"/>
      <c r="BJ91" s="54"/>
      <c r="BK91" s="54"/>
      <c r="BL91" s="54"/>
      <c r="BM91" s="138" t="s">
        <v>556</v>
      </c>
      <c r="BN91" s="54"/>
      <c r="BO91" s="54"/>
      <c r="BP91" s="54"/>
      <c r="BQ91" s="54"/>
      <c r="BR91" s="54"/>
      <c r="BS91" s="54"/>
      <c r="BT91" s="54"/>
      <c r="BU91" s="54"/>
      <c r="BV91" s="54"/>
      <c r="BW91" s="54"/>
      <c r="BX91" s="54"/>
      <c r="BY91" s="54"/>
      <c r="BZ91" s="54"/>
      <c r="CA91" s="54"/>
      <c r="CB91" s="54"/>
      <c r="CC91" s="54"/>
      <c r="CD91" s="54"/>
      <c r="CE91" s="54"/>
      <c r="CF91" s="54"/>
      <c r="CG91" s="54"/>
      <c r="CH91" s="54"/>
    </row>
    <row r="92" spans="53:86" s="681" customFormat="1">
      <c r="BA92" s="681" t="s">
        <v>786</v>
      </c>
      <c r="BB92" s="54"/>
      <c r="BC92" s="54"/>
      <c r="BD92" s="54"/>
      <c r="BE92" s="54"/>
      <c r="BF92" s="54"/>
      <c r="BG92" s="54"/>
      <c r="BH92" s="54"/>
      <c r="BI92" s="54"/>
      <c r="BJ92" s="54"/>
      <c r="BK92" s="54"/>
      <c r="BL92" s="54"/>
      <c r="BM92" s="138" t="s">
        <v>557</v>
      </c>
      <c r="BN92" s="54"/>
      <c r="BO92" s="54"/>
      <c r="BP92" s="54"/>
      <c r="BQ92" s="54"/>
      <c r="BR92" s="54"/>
      <c r="BS92" s="54"/>
      <c r="BT92" s="54"/>
      <c r="BU92" s="54"/>
      <c r="BV92" s="54"/>
      <c r="BW92" s="54"/>
      <c r="BX92" s="54"/>
      <c r="BY92" s="54"/>
      <c r="BZ92" s="54"/>
      <c r="CA92" s="54"/>
      <c r="CB92" s="54"/>
      <c r="CC92" s="54"/>
      <c r="CD92" s="54"/>
      <c r="CE92" s="54"/>
      <c r="CF92" s="54"/>
      <c r="CG92" s="54"/>
      <c r="CH92" s="54"/>
    </row>
    <row r="93" spans="53:86" s="681" customFormat="1">
      <c r="BA93" s="681" t="s">
        <v>787</v>
      </c>
      <c r="BB93" s="54"/>
      <c r="BC93" s="54"/>
      <c r="BD93" s="54"/>
      <c r="BE93" s="54"/>
      <c r="BF93" s="54"/>
      <c r="BG93" s="54"/>
      <c r="BH93" s="54"/>
      <c r="BI93" s="54"/>
      <c r="BJ93" s="54"/>
      <c r="BK93" s="54"/>
      <c r="BL93" s="54"/>
      <c r="BM93" s="138" t="s">
        <v>558</v>
      </c>
      <c r="BN93" s="54"/>
      <c r="BO93" s="54"/>
      <c r="BP93" s="54"/>
      <c r="BQ93" s="54"/>
      <c r="BR93" s="54"/>
      <c r="BS93" s="54"/>
      <c r="BT93" s="54"/>
      <c r="BU93" s="54"/>
      <c r="BV93" s="54"/>
      <c r="BW93" s="54"/>
      <c r="BX93" s="54"/>
      <c r="BY93" s="54"/>
      <c r="BZ93" s="54"/>
      <c r="CA93" s="54"/>
      <c r="CB93" s="54"/>
      <c r="CC93" s="54"/>
      <c r="CD93" s="54"/>
      <c r="CE93" s="54"/>
      <c r="CF93" s="54"/>
      <c r="CG93" s="54"/>
      <c r="CH93" s="54"/>
    </row>
    <row r="94" spans="53:86" s="681" customFormat="1">
      <c r="BA94" s="681" t="s">
        <v>788</v>
      </c>
      <c r="BB94" s="54"/>
      <c r="BC94" s="54"/>
      <c r="BD94" s="54"/>
      <c r="BE94" s="54"/>
      <c r="BF94" s="54"/>
      <c r="BG94" s="54"/>
      <c r="BH94" s="54"/>
      <c r="BI94" s="54"/>
      <c r="BJ94" s="54"/>
      <c r="BK94" s="54"/>
      <c r="BL94" s="54"/>
      <c r="BM94" s="138" t="s">
        <v>559</v>
      </c>
      <c r="BN94" s="54"/>
      <c r="BO94" s="54"/>
      <c r="BP94" s="54"/>
      <c r="BQ94" s="54"/>
      <c r="BR94" s="54"/>
      <c r="BS94" s="54"/>
      <c r="BT94" s="54"/>
      <c r="BU94" s="54"/>
      <c r="BV94" s="54"/>
      <c r="BW94" s="54"/>
      <c r="BX94" s="54"/>
      <c r="BY94" s="54"/>
      <c r="BZ94" s="54"/>
      <c r="CA94" s="54"/>
      <c r="CB94" s="54"/>
      <c r="CC94" s="54"/>
      <c r="CD94" s="54"/>
      <c r="CE94" s="54"/>
      <c r="CF94" s="54"/>
      <c r="CG94" s="54"/>
      <c r="CH94" s="54"/>
    </row>
    <row r="95" spans="53:86" s="681" customFormat="1">
      <c r="BA95" s="681" t="s">
        <v>789</v>
      </c>
      <c r="BB95" s="54"/>
      <c r="BC95" s="54"/>
      <c r="BD95" s="54"/>
      <c r="BE95" s="54"/>
      <c r="BF95" s="54"/>
      <c r="BG95" s="54"/>
      <c r="BH95" s="54"/>
      <c r="BI95" s="54"/>
      <c r="BJ95" s="54"/>
      <c r="BK95" s="54"/>
      <c r="BL95" s="54"/>
      <c r="BM95" s="138" t="s">
        <v>560</v>
      </c>
      <c r="BN95" s="54"/>
      <c r="BO95" s="54"/>
      <c r="BP95" s="54"/>
      <c r="BQ95" s="54"/>
      <c r="BR95" s="54"/>
      <c r="BS95" s="54"/>
      <c r="BT95" s="54"/>
      <c r="BU95" s="54"/>
      <c r="BV95" s="54"/>
      <c r="BW95" s="54"/>
      <c r="BX95" s="54"/>
      <c r="BY95" s="54"/>
      <c r="BZ95" s="54"/>
      <c r="CA95" s="54"/>
      <c r="CB95" s="54"/>
      <c r="CC95" s="54"/>
      <c r="CD95" s="54"/>
      <c r="CE95" s="54"/>
      <c r="CF95" s="54"/>
      <c r="CG95" s="54"/>
      <c r="CH95" s="54"/>
    </row>
    <row r="96" spans="53:86" s="681" customFormat="1">
      <c r="BA96" s="681" t="s">
        <v>790</v>
      </c>
      <c r="BB96" s="54"/>
      <c r="BC96" s="54"/>
      <c r="BD96" s="54"/>
      <c r="BE96" s="54"/>
      <c r="BF96" s="54"/>
      <c r="BG96" s="54"/>
      <c r="BH96" s="54"/>
      <c r="BI96" s="54"/>
      <c r="BJ96" s="54"/>
      <c r="BK96" s="54"/>
      <c r="BL96" s="54"/>
      <c r="BM96" s="139" t="s">
        <v>561</v>
      </c>
      <c r="BN96" s="54"/>
      <c r="BO96" s="54"/>
      <c r="BP96" s="54"/>
      <c r="BQ96" s="54"/>
      <c r="BR96" s="54"/>
      <c r="BS96" s="54"/>
      <c r="BT96" s="54"/>
      <c r="BU96" s="54"/>
      <c r="BV96" s="54"/>
      <c r="BW96" s="54"/>
      <c r="BX96" s="54"/>
      <c r="BY96" s="54"/>
      <c r="BZ96" s="54"/>
      <c r="CA96" s="54"/>
      <c r="CB96" s="54"/>
      <c r="CC96" s="54"/>
      <c r="CD96" s="54"/>
      <c r="CE96" s="54"/>
      <c r="CF96" s="54"/>
      <c r="CG96" s="54"/>
      <c r="CH96" s="54"/>
    </row>
    <row r="97" spans="53:86" s="681" customFormat="1">
      <c r="BA97" s="681" t="s">
        <v>791</v>
      </c>
      <c r="BB97" s="54"/>
      <c r="BC97" s="54"/>
      <c r="BD97" s="54"/>
      <c r="BE97" s="54"/>
      <c r="BF97" s="54"/>
      <c r="BG97" s="54"/>
      <c r="BH97" s="54"/>
      <c r="BI97" s="54"/>
      <c r="BJ97" s="54"/>
      <c r="BK97" s="54"/>
      <c r="BL97" s="54"/>
      <c r="BM97" s="138" t="s">
        <v>562</v>
      </c>
      <c r="BN97" s="54"/>
      <c r="BO97" s="54"/>
      <c r="BP97" s="54"/>
      <c r="BQ97" s="54"/>
      <c r="BR97" s="54"/>
      <c r="BS97" s="54"/>
      <c r="BT97" s="54"/>
      <c r="BU97" s="54"/>
      <c r="BV97" s="54"/>
      <c r="BW97" s="54"/>
      <c r="BX97" s="54"/>
      <c r="BY97" s="54"/>
      <c r="BZ97" s="54"/>
      <c r="CA97" s="54"/>
      <c r="CB97" s="54"/>
      <c r="CC97" s="54"/>
      <c r="CD97" s="54"/>
      <c r="CE97" s="54"/>
      <c r="CF97" s="54"/>
      <c r="CG97" s="54"/>
      <c r="CH97" s="54"/>
    </row>
    <row r="98" spans="53:86" s="681" customFormat="1">
      <c r="BA98" s="681" t="s">
        <v>792</v>
      </c>
      <c r="BB98" s="54"/>
      <c r="BC98" s="54"/>
      <c r="BD98" s="54"/>
      <c r="BE98" s="54"/>
      <c r="BF98" s="54"/>
      <c r="BG98" s="54"/>
      <c r="BH98" s="54"/>
      <c r="BI98" s="54"/>
      <c r="BJ98" s="54"/>
      <c r="BK98" s="54"/>
      <c r="BL98" s="54"/>
      <c r="BM98" s="138" t="s">
        <v>563</v>
      </c>
      <c r="BN98" s="54"/>
      <c r="BO98" s="54"/>
      <c r="BP98" s="54"/>
      <c r="BQ98" s="54"/>
      <c r="BR98" s="54"/>
      <c r="BS98" s="54"/>
      <c r="BT98" s="54"/>
      <c r="BU98" s="54"/>
      <c r="BV98" s="54"/>
      <c r="BW98" s="54"/>
      <c r="BX98" s="54"/>
      <c r="BY98" s="54"/>
      <c r="BZ98" s="54"/>
      <c r="CA98" s="54"/>
      <c r="CB98" s="54"/>
      <c r="CC98" s="54"/>
      <c r="CD98" s="54"/>
      <c r="CE98" s="54"/>
      <c r="CF98" s="54"/>
      <c r="CG98" s="54"/>
      <c r="CH98" s="54"/>
    </row>
    <row r="99" spans="53:86" s="681" customFormat="1">
      <c r="BA99" s="681" t="s">
        <v>793</v>
      </c>
      <c r="BB99" s="54"/>
      <c r="BC99" s="54"/>
      <c r="BD99" s="54"/>
      <c r="BE99" s="54"/>
      <c r="BF99" s="54"/>
      <c r="BG99" s="54"/>
      <c r="BH99" s="54"/>
      <c r="BI99" s="54"/>
      <c r="BJ99" s="54"/>
      <c r="BK99" s="54"/>
      <c r="BL99" s="54"/>
      <c r="BM99" s="138" t="s">
        <v>564</v>
      </c>
      <c r="BN99" s="54"/>
      <c r="BO99" s="54"/>
      <c r="BP99" s="54"/>
      <c r="BQ99" s="54"/>
      <c r="BR99" s="54"/>
      <c r="BS99" s="54"/>
      <c r="BT99" s="54"/>
      <c r="BU99" s="54"/>
      <c r="BV99" s="54"/>
      <c r="BW99" s="54"/>
      <c r="BX99" s="54"/>
      <c r="BY99" s="54"/>
      <c r="BZ99" s="54"/>
      <c r="CA99" s="54"/>
      <c r="CB99" s="54"/>
      <c r="CC99" s="54"/>
      <c r="CD99" s="54"/>
      <c r="CE99" s="54"/>
      <c r="CF99" s="54"/>
      <c r="CG99" s="54"/>
      <c r="CH99" s="54"/>
    </row>
    <row r="100" spans="53:86" s="681" customFormat="1">
      <c r="BA100" s="681" t="s">
        <v>794</v>
      </c>
      <c r="BB100" s="54"/>
      <c r="BC100" s="54"/>
      <c r="BD100" s="54"/>
      <c r="BE100" s="54"/>
      <c r="BF100" s="54"/>
      <c r="BG100" s="54"/>
      <c r="BH100" s="54"/>
      <c r="BI100" s="54"/>
      <c r="BJ100" s="54"/>
      <c r="BK100" s="54"/>
      <c r="BL100" s="54"/>
      <c r="BM100" s="138" t="s">
        <v>565</v>
      </c>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53:86" s="681" customFormat="1">
      <c r="BA101" s="681" t="s">
        <v>795</v>
      </c>
      <c r="BB101" s="54"/>
      <c r="BC101" s="54"/>
      <c r="BD101" s="54"/>
      <c r="BE101" s="54"/>
      <c r="BF101" s="54"/>
      <c r="BG101" s="54"/>
      <c r="BH101" s="54"/>
      <c r="BI101" s="54"/>
      <c r="BJ101" s="54"/>
      <c r="BK101" s="54"/>
      <c r="BL101" s="54"/>
      <c r="BM101" s="138" t="s">
        <v>566</v>
      </c>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53:86" s="681" customFormat="1">
      <c r="BA102" s="681" t="s">
        <v>796</v>
      </c>
      <c r="BB102" s="54"/>
      <c r="BC102" s="54"/>
      <c r="BD102" s="54"/>
      <c r="BE102" s="54"/>
      <c r="BF102" s="54"/>
      <c r="BG102" s="54"/>
      <c r="BH102" s="54"/>
      <c r="BI102" s="54"/>
      <c r="BJ102" s="54"/>
      <c r="BK102" s="54"/>
      <c r="BL102" s="54"/>
      <c r="BM102" s="138" t="s">
        <v>665</v>
      </c>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53:86" s="681" customFormat="1">
      <c r="BA103" s="681" t="s">
        <v>797</v>
      </c>
      <c r="BB103" s="54"/>
      <c r="BC103" s="54"/>
      <c r="BD103" s="54"/>
      <c r="BE103" s="54"/>
      <c r="BF103" s="54"/>
      <c r="BG103" s="54"/>
      <c r="BH103" s="54"/>
      <c r="BI103" s="54"/>
      <c r="BJ103" s="54"/>
      <c r="BK103" s="54"/>
      <c r="BL103" s="54"/>
      <c r="BM103" s="138" t="s">
        <v>567</v>
      </c>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53:86" s="681" customFormat="1" ht="15">
      <c r="BA104" s="151" t="s">
        <v>798</v>
      </c>
      <c r="BB104" s="54"/>
      <c r="BC104" s="54"/>
      <c r="BD104" s="54"/>
      <c r="BE104" s="54"/>
      <c r="BF104" s="54"/>
      <c r="BG104" s="54"/>
      <c r="BH104" s="54"/>
      <c r="BI104" s="54"/>
      <c r="BJ104" s="54"/>
      <c r="BK104" s="54"/>
      <c r="BL104" s="54"/>
      <c r="BM104" s="138" t="s">
        <v>96</v>
      </c>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53:86" s="681" customFormat="1">
      <c r="BA105" s="681" t="s">
        <v>822</v>
      </c>
      <c r="BB105" s="54"/>
      <c r="BC105" s="54"/>
      <c r="BD105" s="54"/>
      <c r="BE105" s="54"/>
      <c r="BF105" s="54"/>
      <c r="BG105" s="54"/>
      <c r="BH105" s="54"/>
      <c r="BI105" s="54"/>
      <c r="BJ105" s="54"/>
      <c r="BK105" s="54"/>
      <c r="BL105" s="54"/>
      <c r="BM105" s="138" t="s">
        <v>568</v>
      </c>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53:86" s="681" customFormat="1">
      <c r="BA106" s="681" t="s">
        <v>823</v>
      </c>
      <c r="BB106" s="54"/>
      <c r="BC106" s="54"/>
      <c r="BD106" s="54"/>
      <c r="BE106" s="54"/>
      <c r="BF106" s="54"/>
      <c r="BG106" s="54"/>
      <c r="BH106" s="54"/>
      <c r="BI106" s="54"/>
      <c r="BJ106" s="54"/>
      <c r="BK106" s="54"/>
      <c r="BL106" s="54"/>
      <c r="BM106" s="138" t="s">
        <v>569</v>
      </c>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53:86" s="681" customFormat="1">
      <c r="BA107" s="681" t="s">
        <v>824</v>
      </c>
      <c r="BB107" s="54"/>
      <c r="BC107" s="54"/>
      <c r="BD107" s="54"/>
      <c r="BE107" s="54"/>
      <c r="BF107" s="54"/>
      <c r="BG107" s="54"/>
      <c r="BH107" s="54"/>
      <c r="BI107" s="54"/>
      <c r="BJ107" s="54"/>
      <c r="BK107" s="54"/>
      <c r="BL107" s="54"/>
      <c r="BM107" s="138" t="s">
        <v>570</v>
      </c>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53:86" s="681" customFormat="1" ht="15">
      <c r="BA108" s="151" t="s">
        <v>799</v>
      </c>
      <c r="BB108" s="54"/>
      <c r="BC108" s="54"/>
      <c r="BD108" s="54"/>
      <c r="BE108" s="54"/>
      <c r="BF108" s="54"/>
      <c r="BG108" s="54"/>
      <c r="BH108" s="54"/>
      <c r="BI108" s="54"/>
      <c r="BJ108" s="54"/>
      <c r="BK108" s="54"/>
      <c r="BL108" s="54"/>
      <c r="BM108" s="138" t="s">
        <v>571</v>
      </c>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53:86" s="681" customFormat="1">
      <c r="BA109" s="681" t="s">
        <v>800</v>
      </c>
      <c r="BB109" s="54"/>
      <c r="BC109" s="54"/>
      <c r="BD109" s="54"/>
      <c r="BE109" s="54"/>
      <c r="BF109" s="54"/>
      <c r="BG109" s="54"/>
      <c r="BH109" s="54"/>
      <c r="BI109" s="54"/>
      <c r="BJ109" s="54"/>
      <c r="BK109" s="54"/>
      <c r="BL109" s="54"/>
      <c r="BM109" s="138" t="s">
        <v>572</v>
      </c>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53:86" s="681" customFormat="1" ht="15">
      <c r="BA110" s="151" t="s">
        <v>801</v>
      </c>
      <c r="BB110" s="54"/>
      <c r="BC110" s="54"/>
      <c r="BD110" s="54"/>
      <c r="BE110" s="54"/>
      <c r="BF110" s="54"/>
      <c r="BG110" s="54"/>
      <c r="BH110" s="54"/>
      <c r="BI110" s="54"/>
      <c r="BJ110" s="54"/>
      <c r="BK110" s="54"/>
      <c r="BL110" s="54"/>
      <c r="BM110" s="138" t="s">
        <v>573</v>
      </c>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53:86" s="681" customFormat="1">
      <c r="BA111" s="681" t="s">
        <v>802</v>
      </c>
      <c r="BB111" s="54"/>
      <c r="BC111" s="54"/>
      <c r="BD111" s="54"/>
      <c r="BE111" s="54"/>
      <c r="BF111" s="54"/>
      <c r="BG111" s="54"/>
      <c r="BH111" s="54"/>
      <c r="BI111" s="54"/>
      <c r="BJ111" s="54"/>
      <c r="BK111" s="54"/>
      <c r="BL111" s="54"/>
      <c r="BM111" s="138" t="s">
        <v>666</v>
      </c>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53:86" s="681" customFormat="1">
      <c r="BA112" s="681" t="s">
        <v>803</v>
      </c>
      <c r="BB112" s="54"/>
      <c r="BC112" s="54"/>
      <c r="BD112" s="54"/>
      <c r="BE112" s="54"/>
      <c r="BF112" s="54"/>
      <c r="BG112" s="54"/>
      <c r="BH112" s="54"/>
      <c r="BI112" s="54"/>
      <c r="BJ112" s="54"/>
      <c r="BK112" s="54"/>
      <c r="BL112" s="54"/>
      <c r="BM112" s="138" t="s">
        <v>82</v>
      </c>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53:86" s="681" customFormat="1">
      <c r="BA113" s="681" t="s">
        <v>804</v>
      </c>
      <c r="BB113" s="54"/>
      <c r="BC113" s="54"/>
      <c r="BD113" s="54"/>
      <c r="BE113" s="54"/>
      <c r="BF113" s="54"/>
      <c r="BG113" s="54"/>
      <c r="BH113" s="54"/>
      <c r="BI113" s="54"/>
      <c r="BJ113" s="54"/>
      <c r="BK113" s="54"/>
      <c r="BL113" s="54"/>
      <c r="BM113" s="138" t="s">
        <v>574</v>
      </c>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53:86" s="681" customFormat="1">
      <c r="BA114" s="681" t="s">
        <v>805</v>
      </c>
      <c r="BB114" s="54"/>
      <c r="BC114" s="54"/>
      <c r="BD114" s="54"/>
      <c r="BE114" s="54"/>
      <c r="BF114" s="54"/>
      <c r="BG114" s="54"/>
      <c r="BH114" s="54"/>
      <c r="BI114" s="54"/>
      <c r="BJ114" s="54"/>
      <c r="BK114" s="54"/>
      <c r="BL114" s="54"/>
      <c r="BM114" s="138" t="s">
        <v>575</v>
      </c>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53:86" s="681" customFormat="1" ht="15">
      <c r="BA115" s="151" t="s">
        <v>806</v>
      </c>
      <c r="BB115" s="54"/>
      <c r="BC115" s="54"/>
      <c r="BD115" s="54"/>
      <c r="BE115" s="54"/>
      <c r="BF115" s="54"/>
      <c r="BG115" s="54"/>
      <c r="BH115" s="54"/>
      <c r="BI115" s="54"/>
      <c r="BJ115" s="54"/>
      <c r="BK115" s="54"/>
      <c r="BL115" s="54"/>
      <c r="BM115" s="138" t="s">
        <v>576</v>
      </c>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53:86" s="681" customFormat="1">
      <c r="BA116" s="681" t="s">
        <v>807</v>
      </c>
      <c r="BB116" s="54"/>
      <c r="BC116" s="54"/>
      <c r="BD116" s="54"/>
      <c r="BE116" s="54"/>
      <c r="BF116" s="54"/>
      <c r="BG116" s="54"/>
      <c r="BH116" s="54"/>
      <c r="BI116" s="54"/>
      <c r="BJ116" s="54"/>
      <c r="BK116" s="54"/>
      <c r="BL116" s="54"/>
      <c r="BM116" s="138" t="s">
        <v>577</v>
      </c>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53:86" s="681" customFormat="1">
      <c r="BA117" s="681" t="s">
        <v>808</v>
      </c>
      <c r="BB117" s="54"/>
      <c r="BC117" s="54"/>
      <c r="BD117" s="54"/>
      <c r="BE117" s="54"/>
      <c r="BF117" s="54"/>
      <c r="BG117" s="54"/>
      <c r="BH117" s="54"/>
      <c r="BI117" s="54"/>
      <c r="BJ117" s="54"/>
      <c r="BK117" s="54"/>
      <c r="BL117" s="54"/>
      <c r="BM117" s="138" t="s">
        <v>578</v>
      </c>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53:86" s="681" customFormat="1">
      <c r="BA118" s="681" t="s">
        <v>809</v>
      </c>
      <c r="BB118" s="54"/>
      <c r="BC118" s="54"/>
      <c r="BD118" s="54"/>
      <c r="BE118" s="54"/>
      <c r="BF118" s="54"/>
      <c r="BG118" s="54"/>
      <c r="BH118" s="54"/>
      <c r="BI118" s="54"/>
      <c r="BJ118" s="54"/>
      <c r="BK118" s="54"/>
      <c r="BL118" s="54"/>
      <c r="BM118" s="138" t="s">
        <v>579</v>
      </c>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53:86" s="681" customFormat="1">
      <c r="BA119" s="681" t="s">
        <v>810</v>
      </c>
      <c r="BB119" s="54"/>
      <c r="BC119" s="54"/>
      <c r="BD119" s="54"/>
      <c r="BE119" s="54"/>
      <c r="BF119" s="54"/>
      <c r="BG119" s="54"/>
      <c r="BH119" s="54"/>
      <c r="BI119" s="54"/>
      <c r="BJ119" s="54"/>
      <c r="BK119" s="54"/>
      <c r="BL119" s="54"/>
      <c r="BM119" s="138" t="s">
        <v>580</v>
      </c>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53:86" s="681" customFormat="1">
      <c r="BA120" s="681" t="s">
        <v>811</v>
      </c>
      <c r="BB120" s="54"/>
      <c r="BC120" s="54"/>
      <c r="BD120" s="54"/>
      <c r="BE120" s="54"/>
      <c r="BF120" s="54"/>
      <c r="BG120" s="54"/>
      <c r="BH120" s="54"/>
      <c r="BI120" s="54"/>
      <c r="BJ120" s="54"/>
      <c r="BK120" s="54"/>
      <c r="BL120" s="54"/>
      <c r="BM120" s="138" t="s">
        <v>83</v>
      </c>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53:86" s="681" customFormat="1">
      <c r="BA121" s="681" t="s">
        <v>812</v>
      </c>
      <c r="BB121" s="54"/>
      <c r="BC121" s="54"/>
      <c r="BD121" s="54"/>
      <c r="BE121" s="54"/>
      <c r="BF121" s="54"/>
      <c r="BG121" s="54"/>
      <c r="BH121" s="54"/>
      <c r="BI121" s="54"/>
      <c r="BJ121" s="54"/>
      <c r="BK121" s="54"/>
      <c r="BL121" s="54"/>
      <c r="BM121" s="138" t="s">
        <v>581</v>
      </c>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53:86" s="681" customFormat="1" ht="15">
      <c r="BA122" s="151" t="s">
        <v>813</v>
      </c>
      <c r="BB122" s="54"/>
      <c r="BC122" s="54"/>
      <c r="BD122" s="54"/>
      <c r="BE122" s="54"/>
      <c r="BF122" s="54"/>
      <c r="BG122" s="54"/>
      <c r="BH122" s="54"/>
      <c r="BI122" s="54"/>
      <c r="BJ122" s="54"/>
      <c r="BK122" s="54"/>
      <c r="BL122" s="54"/>
      <c r="BM122" s="138" t="s">
        <v>582</v>
      </c>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53:86" s="681" customFormat="1">
      <c r="BA123" s="681" t="s">
        <v>814</v>
      </c>
      <c r="BB123" s="54"/>
      <c r="BC123" s="54"/>
      <c r="BD123" s="54"/>
      <c r="BE123" s="54"/>
      <c r="BF123" s="54"/>
      <c r="BG123" s="54"/>
      <c r="BH123" s="54"/>
      <c r="BI123" s="54"/>
      <c r="BJ123" s="54"/>
      <c r="BK123" s="54"/>
      <c r="BL123" s="54"/>
      <c r="BM123" s="138" t="s">
        <v>583</v>
      </c>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53:86" s="681" customFormat="1" ht="15">
      <c r="BA124" s="151" t="s">
        <v>815</v>
      </c>
      <c r="BB124" s="54"/>
      <c r="BC124" s="54"/>
      <c r="BD124" s="54"/>
      <c r="BE124" s="54"/>
      <c r="BF124" s="54"/>
      <c r="BG124" s="54"/>
      <c r="BH124" s="54"/>
      <c r="BI124" s="54"/>
      <c r="BJ124" s="54"/>
      <c r="BK124" s="54"/>
      <c r="BL124" s="54"/>
      <c r="BM124" s="138" t="s">
        <v>584</v>
      </c>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53:86" s="681" customFormat="1">
      <c r="BA125" s="681" t="s">
        <v>816</v>
      </c>
      <c r="BB125" s="54"/>
      <c r="BC125" s="54"/>
      <c r="BD125" s="54"/>
      <c r="BE125" s="54"/>
      <c r="BF125" s="54"/>
      <c r="BG125" s="54"/>
      <c r="BH125" s="54"/>
      <c r="BI125" s="54"/>
      <c r="BJ125" s="54"/>
      <c r="BK125" s="54"/>
      <c r="BL125" s="54"/>
      <c r="BM125" s="138" t="s">
        <v>585</v>
      </c>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53:86" s="681" customFormat="1">
      <c r="BA126" s="54"/>
      <c r="BB126" s="54"/>
      <c r="BC126" s="54"/>
      <c r="BD126" s="54"/>
      <c r="BE126" s="54"/>
      <c r="BF126" s="54"/>
      <c r="BG126" s="54"/>
      <c r="BH126" s="54"/>
      <c r="BI126" s="54"/>
      <c r="BJ126" s="54"/>
      <c r="BK126" s="54"/>
      <c r="BL126" s="54"/>
      <c r="BM126" s="138" t="s">
        <v>586</v>
      </c>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53:86" s="681" customFormat="1">
      <c r="BA127" s="54"/>
      <c r="BB127" s="54"/>
      <c r="BC127" s="54"/>
      <c r="BD127" s="54"/>
      <c r="BE127" s="54"/>
      <c r="BF127" s="54"/>
      <c r="BG127" s="54"/>
      <c r="BH127" s="54"/>
      <c r="BI127" s="54"/>
      <c r="BJ127" s="54"/>
      <c r="BK127" s="54"/>
      <c r="BL127" s="54"/>
      <c r="BM127" s="138" t="s">
        <v>587</v>
      </c>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53:86" s="681" customFormat="1">
      <c r="BA128" s="54"/>
      <c r="BB128" s="54"/>
      <c r="BC128" s="54"/>
      <c r="BD128" s="54"/>
      <c r="BE128" s="54"/>
      <c r="BF128" s="54"/>
      <c r="BG128" s="54"/>
      <c r="BH128" s="54"/>
      <c r="BI128" s="54"/>
      <c r="BJ128" s="54"/>
      <c r="BK128" s="54"/>
      <c r="BL128" s="54"/>
      <c r="BM128" s="138" t="s">
        <v>588</v>
      </c>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53:86" s="681" customFormat="1">
      <c r="BA129" s="54"/>
      <c r="BB129" s="54"/>
      <c r="BC129" s="54"/>
      <c r="BD129" s="54"/>
      <c r="BE129" s="54"/>
      <c r="BF129" s="54"/>
      <c r="BG129" s="54"/>
      <c r="BH129" s="54"/>
      <c r="BI129" s="54"/>
      <c r="BJ129" s="54"/>
      <c r="BK129" s="54"/>
      <c r="BL129" s="54"/>
      <c r="BM129" s="138" t="s">
        <v>589</v>
      </c>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53:86" s="681" customFormat="1">
      <c r="BA130" s="54"/>
      <c r="BB130" s="54"/>
      <c r="BC130" s="54"/>
      <c r="BD130" s="54"/>
      <c r="BE130" s="54"/>
      <c r="BF130" s="54"/>
      <c r="BG130" s="54"/>
      <c r="BH130" s="54"/>
      <c r="BI130" s="54"/>
      <c r="BJ130" s="54"/>
      <c r="BK130" s="54"/>
      <c r="BL130" s="54"/>
      <c r="BM130" s="138" t="s">
        <v>590</v>
      </c>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53:86" s="681" customFormat="1">
      <c r="BA131" s="54"/>
      <c r="BB131" s="54"/>
      <c r="BC131" s="54"/>
      <c r="BD131" s="54"/>
      <c r="BE131" s="54"/>
      <c r="BF131" s="54"/>
      <c r="BG131" s="54"/>
      <c r="BH131" s="54"/>
      <c r="BI131" s="54"/>
      <c r="BJ131" s="54"/>
      <c r="BK131" s="54"/>
      <c r="BL131" s="54"/>
      <c r="BM131" s="138" t="s">
        <v>591</v>
      </c>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53:86" s="681" customFormat="1">
      <c r="BA132" s="54"/>
      <c r="BB132" s="54"/>
      <c r="BC132" s="54"/>
      <c r="BD132" s="54"/>
      <c r="BE132" s="54"/>
      <c r="BF132" s="54"/>
      <c r="BG132" s="54"/>
      <c r="BH132" s="54"/>
      <c r="BI132" s="54"/>
      <c r="BJ132" s="54"/>
      <c r="BK132" s="54"/>
      <c r="BL132" s="54"/>
      <c r="BM132" s="138" t="s">
        <v>592</v>
      </c>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53:86" s="681" customFormat="1">
      <c r="BA133" s="54"/>
      <c r="BB133" s="54"/>
      <c r="BC133" s="54"/>
      <c r="BD133" s="54"/>
      <c r="BE133" s="54"/>
      <c r="BF133" s="54"/>
      <c r="BG133" s="54"/>
      <c r="BH133" s="54"/>
      <c r="BI133" s="54"/>
      <c r="BJ133" s="54"/>
      <c r="BK133" s="54"/>
      <c r="BL133" s="54"/>
      <c r="BM133" s="138" t="s">
        <v>593</v>
      </c>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53:86" s="681" customFormat="1">
      <c r="BA134" s="54"/>
      <c r="BB134" s="54"/>
      <c r="BC134" s="54"/>
      <c r="BD134" s="54"/>
      <c r="BE134" s="54"/>
      <c r="BF134" s="54"/>
      <c r="BG134" s="54"/>
      <c r="BH134" s="54"/>
      <c r="BI134" s="54"/>
      <c r="BJ134" s="54"/>
      <c r="BK134" s="54"/>
      <c r="BL134" s="54"/>
      <c r="BM134" s="138" t="s">
        <v>594</v>
      </c>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53:86" s="681" customFormat="1">
      <c r="BA135" s="54"/>
      <c r="BB135" s="54"/>
      <c r="BC135" s="54"/>
      <c r="BD135" s="54"/>
      <c r="BE135" s="54"/>
      <c r="BF135" s="54"/>
      <c r="BG135" s="54"/>
      <c r="BH135" s="54"/>
      <c r="BI135" s="54"/>
      <c r="BJ135" s="54"/>
      <c r="BK135" s="54"/>
      <c r="BL135" s="54"/>
      <c r="BM135" s="138" t="s">
        <v>595</v>
      </c>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53:86" s="681" customFormat="1">
      <c r="BA136" s="54"/>
      <c r="BB136" s="54"/>
      <c r="BC136" s="54"/>
      <c r="BD136" s="54"/>
      <c r="BE136" s="54"/>
      <c r="BF136" s="54"/>
      <c r="BG136" s="54"/>
      <c r="BH136" s="54"/>
      <c r="BI136" s="54"/>
      <c r="BJ136" s="54"/>
      <c r="BK136" s="54"/>
      <c r="BL136" s="54"/>
      <c r="BM136" s="138" t="s">
        <v>596</v>
      </c>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53:86" s="681" customFormat="1">
      <c r="BA137" s="54"/>
      <c r="BB137" s="54"/>
      <c r="BC137" s="54"/>
      <c r="BD137" s="54"/>
      <c r="BE137" s="54"/>
      <c r="BF137" s="54"/>
      <c r="BG137" s="54"/>
      <c r="BH137" s="54"/>
      <c r="BI137" s="54"/>
      <c r="BJ137" s="54"/>
      <c r="BK137" s="54"/>
      <c r="BL137" s="54"/>
      <c r="BM137" s="138" t="s">
        <v>597</v>
      </c>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53:86" s="681" customFormat="1">
      <c r="BA138" s="54"/>
      <c r="BB138" s="54"/>
      <c r="BC138" s="54"/>
      <c r="BD138" s="54"/>
      <c r="BE138" s="54"/>
      <c r="BF138" s="54"/>
      <c r="BG138" s="54"/>
      <c r="BH138" s="54"/>
      <c r="BI138" s="54"/>
      <c r="BJ138" s="54"/>
      <c r="BK138" s="54"/>
      <c r="BL138" s="54"/>
      <c r="BM138" s="138" t="s">
        <v>667</v>
      </c>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53:86" s="681" customFormat="1">
      <c r="BA139" s="54"/>
      <c r="BB139" s="54"/>
      <c r="BC139" s="54"/>
      <c r="BD139" s="54"/>
      <c r="BE139" s="54"/>
      <c r="BF139" s="54"/>
      <c r="BG139" s="54"/>
      <c r="BH139" s="54"/>
      <c r="BI139" s="54"/>
      <c r="BJ139" s="54"/>
      <c r="BK139" s="54"/>
      <c r="BL139" s="54"/>
      <c r="BM139" s="138" t="s">
        <v>598</v>
      </c>
      <c r="BN139" s="54"/>
      <c r="BO139" s="54"/>
      <c r="BP139" s="54"/>
      <c r="BQ139" s="54"/>
      <c r="BR139" s="54"/>
      <c r="BS139" s="54"/>
      <c r="BT139" s="54"/>
      <c r="BU139" s="54"/>
      <c r="BV139" s="54"/>
      <c r="BW139" s="54"/>
      <c r="BX139" s="54"/>
      <c r="BY139" s="54"/>
      <c r="BZ139" s="54"/>
      <c r="CA139" s="54"/>
      <c r="CB139" s="54"/>
      <c r="CC139" s="54"/>
      <c r="CD139" s="54"/>
      <c r="CE139" s="54"/>
      <c r="CF139" s="54"/>
      <c r="CG139" s="54"/>
      <c r="CH139" s="54"/>
    </row>
    <row r="140" spans="53:86" s="681" customFormat="1">
      <c r="BA140" s="54"/>
      <c r="BB140" s="54"/>
      <c r="BC140" s="54"/>
      <c r="BD140" s="54"/>
      <c r="BE140" s="54"/>
      <c r="BF140" s="54"/>
      <c r="BG140" s="54"/>
      <c r="BH140" s="54"/>
      <c r="BI140" s="54"/>
      <c r="BJ140" s="54"/>
      <c r="BK140" s="54"/>
      <c r="BL140" s="54"/>
      <c r="BM140" s="139" t="s">
        <v>599</v>
      </c>
      <c r="BN140" s="54"/>
      <c r="BO140" s="54"/>
      <c r="BP140" s="54"/>
      <c r="BQ140" s="54"/>
      <c r="BR140" s="54"/>
      <c r="BS140" s="54"/>
      <c r="BT140" s="54"/>
      <c r="BU140" s="54"/>
      <c r="BV140" s="54"/>
      <c r="BW140" s="54"/>
      <c r="BX140" s="54"/>
      <c r="BY140" s="54"/>
      <c r="BZ140" s="54"/>
      <c r="CA140" s="54"/>
      <c r="CB140" s="54"/>
      <c r="CC140" s="54"/>
      <c r="CD140" s="54"/>
      <c r="CE140" s="54"/>
      <c r="CF140" s="54"/>
      <c r="CG140" s="54"/>
      <c r="CH140" s="54"/>
    </row>
    <row r="141" spans="53:86" s="681" customFormat="1">
      <c r="BA141" s="54"/>
      <c r="BB141" s="54"/>
      <c r="BC141" s="54"/>
      <c r="BD141" s="54"/>
      <c r="BE141" s="54"/>
      <c r="BF141" s="54"/>
      <c r="BG141" s="54"/>
      <c r="BH141" s="54"/>
      <c r="BI141" s="54"/>
      <c r="BJ141" s="54"/>
      <c r="BK141" s="54"/>
      <c r="BL141" s="54"/>
      <c r="BM141" s="138" t="s">
        <v>600</v>
      </c>
      <c r="BN141" s="54"/>
      <c r="BO141" s="54"/>
      <c r="BP141" s="54"/>
      <c r="BQ141" s="54"/>
      <c r="BR141" s="54"/>
      <c r="BS141" s="54"/>
      <c r="BT141" s="54"/>
      <c r="BU141" s="54"/>
      <c r="BV141" s="54"/>
      <c r="BW141" s="54"/>
      <c r="BX141" s="54"/>
      <c r="BY141" s="54"/>
      <c r="BZ141" s="54"/>
      <c r="CA141" s="54"/>
      <c r="CB141" s="54"/>
      <c r="CC141" s="54"/>
      <c r="CD141" s="54"/>
      <c r="CE141" s="54"/>
      <c r="CF141" s="54"/>
      <c r="CG141" s="54"/>
      <c r="CH141" s="54"/>
    </row>
    <row r="142" spans="53:86" s="681" customFormat="1">
      <c r="BA142" s="54"/>
      <c r="BB142" s="54"/>
      <c r="BC142" s="54"/>
      <c r="BD142" s="54"/>
      <c r="BE142" s="54"/>
      <c r="BF142" s="54"/>
      <c r="BG142" s="54"/>
      <c r="BH142" s="54"/>
      <c r="BI142" s="54"/>
      <c r="BJ142" s="54"/>
      <c r="BK142" s="54"/>
      <c r="BL142" s="54"/>
      <c r="BM142" s="138" t="s">
        <v>601</v>
      </c>
      <c r="BN142" s="54"/>
      <c r="BO142" s="54"/>
      <c r="BP142" s="54"/>
      <c r="BQ142" s="54"/>
      <c r="BR142" s="54"/>
      <c r="BS142" s="54"/>
      <c r="BT142" s="54"/>
      <c r="BU142" s="54"/>
      <c r="BV142" s="54"/>
      <c r="BW142" s="54"/>
      <c r="BX142" s="54"/>
      <c r="BY142" s="54"/>
      <c r="BZ142" s="54"/>
      <c r="CA142" s="54"/>
      <c r="CB142" s="54"/>
      <c r="CC142" s="54"/>
      <c r="CD142" s="54"/>
      <c r="CE142" s="54"/>
      <c r="CF142" s="54"/>
      <c r="CG142" s="54"/>
      <c r="CH142" s="54"/>
    </row>
    <row r="143" spans="53:86" s="681" customFormat="1">
      <c r="BA143" s="54"/>
      <c r="BB143" s="54"/>
      <c r="BC143" s="54"/>
      <c r="BD143" s="54"/>
      <c r="BE143" s="54"/>
      <c r="BF143" s="54"/>
      <c r="BG143" s="54"/>
      <c r="BH143" s="54"/>
      <c r="BI143" s="54"/>
      <c r="BJ143" s="54"/>
      <c r="BK143" s="54"/>
      <c r="BL143" s="54"/>
      <c r="BM143" s="138" t="s">
        <v>602</v>
      </c>
      <c r="BN143" s="54"/>
      <c r="BO143" s="54"/>
      <c r="BP143" s="54"/>
      <c r="BQ143" s="54"/>
      <c r="BR143" s="54"/>
      <c r="BS143" s="54"/>
      <c r="BT143" s="54"/>
      <c r="BU143" s="54"/>
      <c r="BV143" s="54"/>
      <c r="BW143" s="54"/>
      <c r="BX143" s="54"/>
      <c r="BY143" s="54"/>
      <c r="BZ143" s="54"/>
      <c r="CA143" s="54"/>
      <c r="CB143" s="54"/>
      <c r="CC143" s="54"/>
      <c r="CD143" s="54"/>
      <c r="CE143" s="54"/>
      <c r="CF143" s="54"/>
      <c r="CG143" s="54"/>
      <c r="CH143" s="54"/>
    </row>
    <row r="144" spans="53:86" s="681" customFormat="1">
      <c r="BA144" s="54"/>
      <c r="BB144" s="54"/>
      <c r="BC144" s="54"/>
      <c r="BD144" s="54"/>
      <c r="BE144" s="54"/>
      <c r="BF144" s="54"/>
      <c r="BG144" s="54"/>
      <c r="BH144" s="54"/>
      <c r="BI144" s="54"/>
      <c r="BJ144" s="54"/>
      <c r="BK144" s="54"/>
      <c r="BL144" s="54"/>
      <c r="BM144" s="138" t="s">
        <v>603</v>
      </c>
      <c r="BN144" s="54"/>
      <c r="BO144" s="54"/>
      <c r="BP144" s="54"/>
      <c r="BQ144" s="54"/>
      <c r="BR144" s="54"/>
      <c r="BS144" s="54"/>
      <c r="BT144" s="54"/>
      <c r="BU144" s="54"/>
      <c r="BV144" s="54"/>
      <c r="BW144" s="54"/>
      <c r="BX144" s="54"/>
      <c r="BY144" s="54"/>
      <c r="BZ144" s="54"/>
      <c r="CA144" s="54"/>
      <c r="CB144" s="54"/>
      <c r="CC144" s="54"/>
      <c r="CD144" s="54"/>
      <c r="CE144" s="54"/>
      <c r="CF144" s="54"/>
      <c r="CG144" s="54"/>
      <c r="CH144" s="54"/>
    </row>
    <row r="145" spans="53:86" s="681" customFormat="1">
      <c r="BA145" s="54"/>
      <c r="BB145" s="54"/>
      <c r="BC145" s="54"/>
      <c r="BD145" s="54"/>
      <c r="BE145" s="54"/>
      <c r="BF145" s="54"/>
      <c r="BG145" s="54"/>
      <c r="BH145" s="54"/>
      <c r="BI145" s="54"/>
      <c r="BJ145" s="54"/>
      <c r="BK145" s="54"/>
      <c r="BL145" s="54"/>
      <c r="BM145" s="138" t="s">
        <v>604</v>
      </c>
      <c r="BN145" s="54"/>
      <c r="BO145" s="54"/>
      <c r="BP145" s="54"/>
      <c r="BQ145" s="54"/>
      <c r="BR145" s="54"/>
      <c r="BS145" s="54"/>
      <c r="BT145" s="54"/>
      <c r="BU145" s="54"/>
      <c r="BV145" s="54"/>
      <c r="BW145" s="54"/>
      <c r="BX145" s="54"/>
      <c r="BY145" s="54"/>
      <c r="BZ145" s="54"/>
      <c r="CA145" s="54"/>
      <c r="CB145" s="54"/>
      <c r="CC145" s="54"/>
      <c r="CD145" s="54"/>
      <c r="CE145" s="54"/>
      <c r="CF145" s="54"/>
      <c r="CG145" s="54"/>
      <c r="CH145" s="54"/>
    </row>
    <row r="146" spans="53:86" s="681" customFormat="1">
      <c r="BA146" s="54"/>
      <c r="BB146" s="54"/>
      <c r="BC146" s="54"/>
      <c r="BD146" s="54"/>
      <c r="BE146" s="54"/>
      <c r="BF146" s="54"/>
      <c r="BG146" s="54"/>
      <c r="BH146" s="54"/>
      <c r="BI146" s="54"/>
      <c r="BJ146" s="54"/>
      <c r="BK146" s="54"/>
      <c r="BL146" s="54"/>
      <c r="BM146" s="138" t="s">
        <v>605</v>
      </c>
      <c r="BN146" s="54"/>
      <c r="BO146" s="54"/>
      <c r="BP146" s="54"/>
      <c r="BQ146" s="54"/>
      <c r="BR146" s="54"/>
      <c r="BS146" s="54"/>
      <c r="BT146" s="54"/>
      <c r="BU146" s="54"/>
      <c r="BV146" s="54"/>
      <c r="BW146" s="54"/>
      <c r="BX146" s="54"/>
      <c r="BY146" s="54"/>
      <c r="BZ146" s="54"/>
      <c r="CA146" s="54"/>
      <c r="CB146" s="54"/>
      <c r="CC146" s="54"/>
      <c r="CD146" s="54"/>
      <c r="CE146" s="54"/>
      <c r="CF146" s="54"/>
      <c r="CG146" s="54"/>
      <c r="CH146" s="54"/>
    </row>
    <row r="147" spans="53:86" s="681" customFormat="1">
      <c r="BA147" s="54"/>
      <c r="BB147" s="54"/>
      <c r="BC147" s="54"/>
      <c r="BD147" s="54"/>
      <c r="BE147" s="54"/>
      <c r="BF147" s="54"/>
      <c r="BG147" s="54"/>
      <c r="BH147" s="54"/>
      <c r="BI147" s="54"/>
      <c r="BJ147" s="54"/>
      <c r="BK147" s="54"/>
      <c r="BL147" s="54"/>
      <c r="BM147" s="138" t="s">
        <v>606</v>
      </c>
      <c r="BN147" s="54"/>
      <c r="BO147" s="54"/>
      <c r="BP147" s="54"/>
      <c r="BQ147" s="54"/>
      <c r="BR147" s="54"/>
      <c r="BS147" s="54"/>
      <c r="BT147" s="54"/>
      <c r="BU147" s="54"/>
      <c r="BV147" s="54"/>
      <c r="BW147" s="54"/>
      <c r="BX147" s="54"/>
      <c r="BY147" s="54"/>
      <c r="BZ147" s="54"/>
      <c r="CA147" s="54"/>
      <c r="CB147" s="54"/>
      <c r="CC147" s="54"/>
      <c r="CD147" s="54"/>
      <c r="CE147" s="54"/>
      <c r="CF147" s="54"/>
      <c r="CG147" s="54"/>
      <c r="CH147" s="54"/>
    </row>
    <row r="148" spans="53:86" s="681" customFormat="1">
      <c r="BA148" s="54"/>
      <c r="BB148" s="54"/>
      <c r="BC148" s="54"/>
      <c r="BD148" s="54"/>
      <c r="BE148" s="54"/>
      <c r="BF148" s="54"/>
      <c r="BG148" s="54"/>
      <c r="BH148" s="54"/>
      <c r="BI148" s="54"/>
      <c r="BJ148" s="54"/>
      <c r="BK148" s="54"/>
      <c r="BL148" s="54"/>
      <c r="BM148" s="138" t="s">
        <v>607</v>
      </c>
      <c r="BN148" s="54"/>
      <c r="BO148" s="54"/>
      <c r="BP148" s="54"/>
      <c r="BQ148" s="54"/>
      <c r="BR148" s="54"/>
      <c r="BS148" s="54"/>
      <c r="BT148" s="54"/>
      <c r="BU148" s="54"/>
      <c r="BV148" s="54"/>
      <c r="BW148" s="54"/>
      <c r="BX148" s="54"/>
      <c r="BY148" s="54"/>
      <c r="BZ148" s="54"/>
      <c r="CA148" s="54"/>
      <c r="CB148" s="54"/>
      <c r="CC148" s="54"/>
      <c r="CD148" s="54"/>
      <c r="CE148" s="54"/>
      <c r="CF148" s="54"/>
      <c r="CG148" s="54"/>
      <c r="CH148" s="54"/>
    </row>
    <row r="149" spans="53:86" s="681" customFormat="1">
      <c r="BA149" s="54"/>
      <c r="BB149" s="54"/>
      <c r="BC149" s="54"/>
      <c r="BD149" s="54"/>
      <c r="BE149" s="54"/>
      <c r="BF149" s="54"/>
      <c r="BG149" s="54"/>
      <c r="BH149" s="54"/>
      <c r="BI149" s="54"/>
      <c r="BJ149" s="54"/>
      <c r="BK149" s="54"/>
      <c r="BL149" s="54"/>
      <c r="BM149" s="138" t="s">
        <v>608</v>
      </c>
      <c r="BN149" s="54"/>
      <c r="BO149" s="54"/>
      <c r="BP149" s="54"/>
      <c r="BQ149" s="54"/>
      <c r="BR149" s="54"/>
      <c r="BS149" s="54"/>
      <c r="BT149" s="54"/>
      <c r="BU149" s="54"/>
      <c r="BV149" s="54"/>
      <c r="BW149" s="54"/>
      <c r="BX149" s="54"/>
      <c r="BY149" s="54"/>
      <c r="BZ149" s="54"/>
      <c r="CA149" s="54"/>
      <c r="CB149" s="54"/>
      <c r="CC149" s="54"/>
      <c r="CD149" s="54"/>
      <c r="CE149" s="54"/>
      <c r="CF149" s="54"/>
      <c r="CG149" s="54"/>
      <c r="CH149" s="54"/>
    </row>
    <row r="150" spans="53:86" s="681" customFormat="1">
      <c r="BA150" s="54"/>
      <c r="BB150" s="54"/>
      <c r="BC150" s="54"/>
      <c r="BD150" s="54"/>
      <c r="BE150" s="54"/>
      <c r="BF150" s="54"/>
      <c r="BG150" s="54"/>
      <c r="BH150" s="54"/>
      <c r="BI150" s="54"/>
      <c r="BJ150" s="54"/>
      <c r="BK150" s="54"/>
      <c r="BL150" s="54"/>
      <c r="BM150" s="138" t="s">
        <v>609</v>
      </c>
      <c r="BN150" s="54"/>
      <c r="BO150" s="54"/>
      <c r="BP150" s="54"/>
      <c r="BQ150" s="54"/>
      <c r="BR150" s="54"/>
      <c r="BS150" s="54"/>
      <c r="BT150" s="54"/>
      <c r="BU150" s="54"/>
      <c r="BV150" s="54"/>
      <c r="BW150" s="54"/>
      <c r="BX150" s="54"/>
      <c r="BY150" s="54"/>
      <c r="BZ150" s="54"/>
      <c r="CA150" s="54"/>
      <c r="CB150" s="54"/>
      <c r="CC150" s="54"/>
      <c r="CD150" s="54"/>
      <c r="CE150" s="54"/>
      <c r="CF150" s="54"/>
      <c r="CG150" s="54"/>
      <c r="CH150" s="54"/>
    </row>
    <row r="151" spans="53:86" s="681" customFormat="1">
      <c r="BA151" s="54"/>
      <c r="BB151" s="54"/>
      <c r="BC151" s="54"/>
      <c r="BD151" s="54"/>
      <c r="BE151" s="54"/>
      <c r="BF151" s="54"/>
      <c r="BG151" s="54"/>
      <c r="BH151" s="54"/>
      <c r="BI151" s="54"/>
      <c r="BJ151" s="54"/>
      <c r="BK151" s="54"/>
      <c r="BL151" s="54"/>
      <c r="BM151" s="138" t="s">
        <v>610</v>
      </c>
      <c r="BN151" s="54"/>
      <c r="BO151" s="54"/>
      <c r="BP151" s="54"/>
      <c r="BQ151" s="54"/>
      <c r="BR151" s="54"/>
      <c r="BS151" s="54"/>
      <c r="BT151" s="54"/>
      <c r="BU151" s="54"/>
      <c r="BV151" s="54"/>
      <c r="BW151" s="54"/>
      <c r="BX151" s="54"/>
      <c r="BY151" s="54"/>
      <c r="BZ151" s="54"/>
      <c r="CA151" s="54"/>
      <c r="CB151" s="54"/>
      <c r="CC151" s="54"/>
      <c r="CD151" s="54"/>
      <c r="CE151" s="54"/>
      <c r="CF151" s="54"/>
      <c r="CG151" s="54"/>
      <c r="CH151" s="54"/>
    </row>
    <row r="152" spans="53:86" s="681" customFormat="1">
      <c r="BA152" s="54"/>
      <c r="BB152" s="54"/>
      <c r="BC152" s="54"/>
      <c r="BD152" s="54"/>
      <c r="BE152" s="54"/>
      <c r="BF152" s="54"/>
      <c r="BG152" s="54"/>
      <c r="BH152" s="54"/>
      <c r="BI152" s="54"/>
      <c r="BJ152" s="54"/>
      <c r="BK152" s="54"/>
      <c r="BL152" s="54"/>
      <c r="BM152" s="138" t="s">
        <v>611</v>
      </c>
      <c r="BN152" s="54"/>
      <c r="BO152" s="54"/>
      <c r="BP152" s="54"/>
      <c r="BQ152" s="54"/>
      <c r="BR152" s="54"/>
      <c r="BS152" s="54"/>
      <c r="BT152" s="54"/>
      <c r="BU152" s="54"/>
      <c r="BV152" s="54"/>
      <c r="BW152" s="54"/>
      <c r="BX152" s="54"/>
      <c r="BY152" s="54"/>
      <c r="BZ152" s="54"/>
      <c r="CA152" s="54"/>
      <c r="CB152" s="54"/>
      <c r="CC152" s="54"/>
      <c r="CD152" s="54"/>
      <c r="CE152" s="54"/>
      <c r="CF152" s="54"/>
      <c r="CG152" s="54"/>
      <c r="CH152" s="54"/>
    </row>
    <row r="153" spans="53:86" s="681" customFormat="1">
      <c r="BA153" s="54"/>
      <c r="BB153" s="54"/>
      <c r="BC153" s="54"/>
      <c r="BD153" s="54"/>
      <c r="BE153" s="54"/>
      <c r="BF153" s="54"/>
      <c r="BG153" s="54"/>
      <c r="BH153" s="54"/>
      <c r="BI153" s="54"/>
      <c r="BJ153" s="54"/>
      <c r="BK153" s="54"/>
      <c r="BL153" s="54"/>
      <c r="BM153" s="138" t="s">
        <v>612</v>
      </c>
      <c r="BN153" s="54"/>
      <c r="BO153" s="54"/>
      <c r="BP153" s="54"/>
      <c r="BQ153" s="54"/>
      <c r="BR153" s="54"/>
      <c r="BS153" s="54"/>
      <c r="BT153" s="54"/>
      <c r="BU153" s="54"/>
      <c r="BV153" s="54"/>
      <c r="BW153" s="54"/>
      <c r="BX153" s="54"/>
      <c r="BY153" s="54"/>
      <c r="BZ153" s="54"/>
      <c r="CA153" s="54"/>
      <c r="CB153" s="54"/>
      <c r="CC153" s="54"/>
      <c r="CD153" s="54"/>
      <c r="CE153" s="54"/>
      <c r="CF153" s="54"/>
      <c r="CG153" s="54"/>
      <c r="CH153" s="54"/>
    </row>
    <row r="154" spans="53:86" s="681" customFormat="1">
      <c r="BA154" s="54"/>
      <c r="BB154" s="54"/>
      <c r="BC154" s="54"/>
      <c r="BD154" s="54"/>
      <c r="BE154" s="54"/>
      <c r="BF154" s="54"/>
      <c r="BG154" s="54"/>
      <c r="BH154" s="54"/>
      <c r="BI154" s="54"/>
      <c r="BJ154" s="54"/>
      <c r="BK154" s="54"/>
      <c r="BL154" s="54"/>
      <c r="BM154" s="138" t="s">
        <v>668</v>
      </c>
      <c r="BN154" s="54"/>
      <c r="BO154" s="54"/>
      <c r="BP154" s="54"/>
      <c r="BQ154" s="54"/>
      <c r="BR154" s="54"/>
      <c r="BS154" s="54"/>
      <c r="BT154" s="54"/>
      <c r="BU154" s="54"/>
      <c r="BV154" s="54"/>
      <c r="BW154" s="54"/>
      <c r="BX154" s="54"/>
      <c r="BY154" s="54"/>
      <c r="BZ154" s="54"/>
      <c r="CA154" s="54"/>
      <c r="CB154" s="54"/>
      <c r="CC154" s="54"/>
      <c r="CD154" s="54"/>
      <c r="CE154" s="54"/>
      <c r="CF154" s="54"/>
      <c r="CG154" s="54"/>
      <c r="CH154" s="54"/>
    </row>
    <row r="155" spans="53:86" s="681" customFormat="1">
      <c r="BA155" s="54"/>
      <c r="BB155" s="54"/>
      <c r="BC155" s="54"/>
      <c r="BD155" s="54"/>
      <c r="BE155" s="54"/>
      <c r="BF155" s="54"/>
      <c r="BG155" s="54"/>
      <c r="BH155" s="54"/>
      <c r="BI155" s="54"/>
      <c r="BJ155" s="54"/>
      <c r="BK155" s="54"/>
      <c r="BL155" s="54"/>
      <c r="BM155" s="138" t="s">
        <v>613</v>
      </c>
      <c r="BN155" s="54"/>
      <c r="BO155" s="54"/>
      <c r="BP155" s="54"/>
      <c r="BQ155" s="54"/>
      <c r="BR155" s="54"/>
      <c r="BS155" s="54"/>
      <c r="BT155" s="54"/>
      <c r="BU155" s="54"/>
      <c r="BV155" s="54"/>
      <c r="BW155" s="54"/>
      <c r="BX155" s="54"/>
      <c r="BY155" s="54"/>
      <c r="BZ155" s="54"/>
      <c r="CA155" s="54"/>
      <c r="CB155" s="54"/>
      <c r="CC155" s="54"/>
      <c r="CD155" s="54"/>
      <c r="CE155" s="54"/>
      <c r="CF155" s="54"/>
      <c r="CG155" s="54"/>
      <c r="CH155" s="54"/>
    </row>
    <row r="156" spans="53:86" s="681" customFormat="1">
      <c r="BA156" s="54"/>
      <c r="BB156" s="54"/>
      <c r="BC156" s="54"/>
      <c r="BD156" s="54"/>
      <c r="BE156" s="54"/>
      <c r="BF156" s="54"/>
      <c r="BG156" s="54"/>
      <c r="BH156" s="54"/>
      <c r="BI156" s="54"/>
      <c r="BJ156" s="54"/>
      <c r="BK156" s="54"/>
      <c r="BL156" s="54"/>
      <c r="BM156" s="138" t="s">
        <v>614</v>
      </c>
      <c r="BN156" s="54"/>
      <c r="BO156" s="54"/>
      <c r="BP156" s="54"/>
      <c r="BQ156" s="54"/>
      <c r="BR156" s="54"/>
      <c r="BS156" s="54"/>
      <c r="BT156" s="54"/>
      <c r="BU156" s="54"/>
      <c r="BV156" s="54"/>
      <c r="BW156" s="54"/>
      <c r="BX156" s="54"/>
      <c r="BY156" s="54"/>
      <c r="BZ156" s="54"/>
      <c r="CA156" s="54"/>
      <c r="CB156" s="54"/>
      <c r="CC156" s="54"/>
      <c r="CD156" s="54"/>
      <c r="CE156" s="54"/>
      <c r="CF156" s="54"/>
      <c r="CG156" s="54"/>
      <c r="CH156" s="54"/>
    </row>
    <row r="157" spans="53:86" s="681" customFormat="1">
      <c r="BA157" s="54"/>
      <c r="BB157" s="54"/>
      <c r="BC157" s="54"/>
      <c r="BD157" s="54"/>
      <c r="BE157" s="54"/>
      <c r="BF157" s="54"/>
      <c r="BG157" s="54"/>
      <c r="BH157" s="54"/>
      <c r="BI157" s="54"/>
      <c r="BJ157" s="54"/>
      <c r="BK157" s="54"/>
      <c r="BL157" s="54"/>
      <c r="BM157" s="138" t="s">
        <v>615</v>
      </c>
      <c r="BN157" s="54"/>
      <c r="BO157" s="54"/>
      <c r="BP157" s="54"/>
      <c r="BQ157" s="54"/>
      <c r="BR157" s="54"/>
      <c r="BS157" s="54"/>
      <c r="BT157" s="54"/>
      <c r="BU157" s="54"/>
      <c r="BV157" s="54"/>
      <c r="BW157" s="54"/>
      <c r="BX157" s="54"/>
      <c r="BY157" s="54"/>
      <c r="BZ157" s="54"/>
      <c r="CA157" s="54"/>
      <c r="CB157" s="54"/>
      <c r="CC157" s="54"/>
      <c r="CD157" s="54"/>
      <c r="CE157" s="54"/>
      <c r="CF157" s="54"/>
      <c r="CG157" s="54"/>
      <c r="CH157" s="54"/>
    </row>
    <row r="158" spans="53:86" s="681" customFormat="1">
      <c r="BA158" s="54"/>
      <c r="BB158" s="54"/>
      <c r="BC158" s="54"/>
      <c r="BD158" s="54"/>
      <c r="BE158" s="54"/>
      <c r="BF158" s="54"/>
      <c r="BG158" s="54"/>
      <c r="BH158" s="54"/>
      <c r="BI158" s="54"/>
      <c r="BJ158" s="54"/>
      <c r="BK158" s="54"/>
      <c r="BL158" s="54"/>
      <c r="BM158" s="138" t="s">
        <v>616</v>
      </c>
      <c r="BN158" s="54"/>
      <c r="BO158" s="54"/>
      <c r="BP158" s="54"/>
      <c r="BQ158" s="54"/>
      <c r="BR158" s="54"/>
      <c r="BS158" s="54"/>
      <c r="BT158" s="54"/>
      <c r="BU158" s="54"/>
      <c r="BV158" s="54"/>
      <c r="BW158" s="54"/>
      <c r="BX158" s="54"/>
      <c r="BY158" s="54"/>
      <c r="BZ158" s="54"/>
      <c r="CA158" s="54"/>
      <c r="CB158" s="54"/>
      <c r="CC158" s="54"/>
      <c r="CD158" s="54"/>
      <c r="CE158" s="54"/>
      <c r="CF158" s="54"/>
      <c r="CG158" s="54"/>
      <c r="CH158" s="54"/>
    </row>
    <row r="159" spans="53:86" s="681" customFormat="1">
      <c r="BA159" s="54"/>
      <c r="BB159" s="54"/>
      <c r="BC159" s="54"/>
      <c r="BD159" s="54"/>
      <c r="BE159" s="54"/>
      <c r="BF159" s="54"/>
      <c r="BG159" s="54"/>
      <c r="BH159" s="54"/>
      <c r="BI159" s="54"/>
      <c r="BJ159" s="54"/>
      <c r="BK159" s="54"/>
      <c r="BL159" s="54"/>
      <c r="BM159" s="138" t="s">
        <v>617</v>
      </c>
      <c r="BN159" s="54"/>
      <c r="BO159" s="54"/>
      <c r="BP159" s="54"/>
      <c r="BQ159" s="54"/>
      <c r="BR159" s="54"/>
      <c r="BS159" s="54"/>
      <c r="BT159" s="54"/>
      <c r="BU159" s="54"/>
      <c r="BV159" s="54"/>
      <c r="BW159" s="54"/>
      <c r="BX159" s="54"/>
      <c r="BY159" s="54"/>
      <c r="BZ159" s="54"/>
      <c r="CA159" s="54"/>
      <c r="CB159" s="54"/>
      <c r="CC159" s="54"/>
      <c r="CD159" s="54"/>
      <c r="CE159" s="54"/>
      <c r="CF159" s="54"/>
      <c r="CG159" s="54"/>
      <c r="CH159" s="54"/>
    </row>
    <row r="160" spans="53:86" s="681" customFormat="1">
      <c r="BA160" s="54"/>
      <c r="BB160" s="54"/>
      <c r="BC160" s="54"/>
      <c r="BD160" s="54"/>
      <c r="BE160" s="54"/>
      <c r="BF160" s="54"/>
      <c r="BG160" s="54"/>
      <c r="BH160" s="54"/>
      <c r="BI160" s="54"/>
      <c r="BJ160" s="54"/>
      <c r="BK160" s="54"/>
      <c r="BL160" s="54"/>
      <c r="BM160" s="138" t="s">
        <v>669</v>
      </c>
      <c r="BN160" s="54"/>
      <c r="BO160" s="54"/>
      <c r="BP160" s="54"/>
      <c r="BQ160" s="54"/>
      <c r="BR160" s="54"/>
      <c r="BS160" s="54"/>
      <c r="BT160" s="54"/>
      <c r="BU160" s="54"/>
      <c r="BV160" s="54"/>
      <c r="BW160" s="54"/>
      <c r="BX160" s="54"/>
      <c r="BY160" s="54"/>
      <c r="BZ160" s="54"/>
      <c r="CA160" s="54"/>
      <c r="CB160" s="54"/>
      <c r="CC160" s="54"/>
      <c r="CD160" s="54"/>
      <c r="CE160" s="54"/>
      <c r="CF160" s="54"/>
      <c r="CG160" s="54"/>
      <c r="CH160" s="54"/>
    </row>
    <row r="161" spans="53:86" s="681" customFormat="1">
      <c r="BA161" s="54"/>
      <c r="BB161" s="54"/>
      <c r="BC161" s="54"/>
      <c r="BD161" s="54"/>
      <c r="BE161" s="54"/>
      <c r="BF161" s="54"/>
      <c r="BG161" s="54"/>
      <c r="BH161" s="54"/>
      <c r="BI161" s="54"/>
      <c r="BJ161" s="54"/>
      <c r="BK161" s="54"/>
      <c r="BL161" s="54"/>
      <c r="BM161" s="138" t="s">
        <v>618</v>
      </c>
      <c r="BN161" s="54"/>
      <c r="BO161" s="54"/>
      <c r="BP161" s="54"/>
      <c r="BQ161" s="54"/>
      <c r="BR161" s="54"/>
      <c r="BS161" s="54"/>
      <c r="BT161" s="54"/>
      <c r="BU161" s="54"/>
      <c r="BV161" s="54"/>
      <c r="BW161" s="54"/>
      <c r="BX161" s="54"/>
      <c r="BY161" s="54"/>
      <c r="BZ161" s="54"/>
      <c r="CA161" s="54"/>
      <c r="CB161" s="54"/>
      <c r="CC161" s="54"/>
      <c r="CD161" s="54"/>
      <c r="CE161" s="54"/>
      <c r="CF161" s="54"/>
      <c r="CG161" s="54"/>
      <c r="CH161" s="54"/>
    </row>
    <row r="162" spans="53:86" s="681" customFormat="1">
      <c r="BA162" s="54"/>
      <c r="BB162" s="54"/>
      <c r="BC162" s="54"/>
      <c r="BD162" s="54"/>
      <c r="BE162" s="54"/>
      <c r="BF162" s="54"/>
      <c r="BG162" s="54"/>
      <c r="BH162" s="54"/>
      <c r="BI162" s="54"/>
      <c r="BJ162" s="54"/>
      <c r="BK162" s="54"/>
      <c r="BL162" s="54"/>
      <c r="BM162" s="138" t="s">
        <v>619</v>
      </c>
      <c r="BN162" s="54"/>
      <c r="BO162" s="54"/>
      <c r="BP162" s="54"/>
      <c r="BQ162" s="54"/>
      <c r="BR162" s="54"/>
      <c r="BS162" s="54"/>
      <c r="BT162" s="54"/>
      <c r="BU162" s="54"/>
      <c r="BV162" s="54"/>
      <c r="BW162" s="54"/>
      <c r="BX162" s="54"/>
      <c r="BY162" s="54"/>
      <c r="BZ162" s="54"/>
      <c r="CA162" s="54"/>
      <c r="CB162" s="54"/>
      <c r="CC162" s="54"/>
      <c r="CD162" s="54"/>
      <c r="CE162" s="54"/>
      <c r="CF162" s="54"/>
      <c r="CG162" s="54"/>
      <c r="CH162" s="54"/>
    </row>
    <row r="163" spans="53:86" s="681" customFormat="1">
      <c r="BA163" s="54"/>
      <c r="BB163" s="54"/>
      <c r="BC163" s="54"/>
      <c r="BD163" s="54"/>
      <c r="BE163" s="54"/>
      <c r="BF163" s="54"/>
      <c r="BG163" s="54"/>
      <c r="BH163" s="54"/>
      <c r="BI163" s="54"/>
      <c r="BJ163" s="54"/>
      <c r="BK163" s="54"/>
      <c r="BL163" s="54"/>
      <c r="BM163" s="139" t="s">
        <v>620</v>
      </c>
      <c r="BN163" s="54"/>
      <c r="BO163" s="54"/>
      <c r="BP163" s="54"/>
      <c r="BQ163" s="54"/>
      <c r="BR163" s="54"/>
      <c r="BS163" s="54"/>
      <c r="BT163" s="54"/>
      <c r="BU163" s="54"/>
      <c r="BV163" s="54"/>
      <c r="BW163" s="54"/>
      <c r="BX163" s="54"/>
      <c r="BY163" s="54"/>
      <c r="BZ163" s="54"/>
      <c r="CA163" s="54"/>
      <c r="CB163" s="54"/>
      <c r="CC163" s="54"/>
      <c r="CD163" s="54"/>
      <c r="CE163" s="54"/>
      <c r="CF163" s="54"/>
      <c r="CG163" s="54"/>
      <c r="CH163" s="54"/>
    </row>
    <row r="164" spans="53:86" s="681" customFormat="1">
      <c r="BA164" s="54"/>
      <c r="BB164" s="54"/>
      <c r="BC164" s="54"/>
      <c r="BD164" s="54"/>
      <c r="BE164" s="54"/>
      <c r="BF164" s="54"/>
      <c r="BG164" s="54"/>
      <c r="BH164" s="54"/>
      <c r="BI164" s="54"/>
      <c r="BJ164" s="54"/>
      <c r="BK164" s="54"/>
      <c r="BL164" s="54"/>
      <c r="BM164" s="138" t="s">
        <v>80</v>
      </c>
      <c r="BN164" s="54"/>
      <c r="BO164" s="54"/>
      <c r="BP164" s="54"/>
      <c r="BQ164" s="54"/>
      <c r="BR164" s="54"/>
      <c r="BS164" s="54"/>
      <c r="BT164" s="54"/>
      <c r="BU164" s="54"/>
      <c r="BV164" s="54"/>
      <c r="BW164" s="54"/>
      <c r="BX164" s="54"/>
      <c r="BY164" s="54"/>
      <c r="BZ164" s="54"/>
      <c r="CA164" s="54"/>
      <c r="CB164" s="54"/>
      <c r="CC164" s="54"/>
      <c r="CD164" s="54"/>
      <c r="CE164" s="54"/>
      <c r="CF164" s="54"/>
      <c r="CG164" s="54"/>
      <c r="CH164" s="54"/>
    </row>
    <row r="165" spans="53:86" s="681" customFormat="1">
      <c r="BA165" s="54"/>
      <c r="BB165" s="54"/>
      <c r="BC165" s="54"/>
      <c r="BD165" s="54"/>
      <c r="BE165" s="54"/>
      <c r="BF165" s="54"/>
      <c r="BG165" s="54"/>
      <c r="BH165" s="54"/>
      <c r="BI165" s="54"/>
      <c r="BJ165" s="54"/>
      <c r="BK165" s="54"/>
      <c r="BL165" s="54"/>
      <c r="BM165" s="139" t="s">
        <v>621</v>
      </c>
      <c r="BN165" s="54"/>
      <c r="BO165" s="54"/>
      <c r="BP165" s="54"/>
      <c r="BQ165" s="54"/>
      <c r="BR165" s="54"/>
      <c r="BS165" s="54"/>
      <c r="BT165" s="54"/>
      <c r="BU165" s="54"/>
      <c r="BV165" s="54"/>
      <c r="BW165" s="54"/>
      <c r="BX165" s="54"/>
      <c r="BY165" s="54"/>
      <c r="BZ165" s="54"/>
      <c r="CA165" s="54"/>
      <c r="CB165" s="54"/>
      <c r="CC165" s="54"/>
      <c r="CD165" s="54"/>
      <c r="CE165" s="54"/>
      <c r="CF165" s="54"/>
      <c r="CG165" s="54"/>
      <c r="CH165" s="54"/>
    </row>
    <row r="166" spans="53:86" s="681" customFormat="1">
      <c r="BA166" s="54"/>
      <c r="BB166" s="54"/>
      <c r="BC166" s="54"/>
      <c r="BD166" s="54"/>
      <c r="BE166" s="54"/>
      <c r="BF166" s="54"/>
      <c r="BG166" s="54"/>
      <c r="BH166" s="54"/>
      <c r="BI166" s="54"/>
      <c r="BJ166" s="54"/>
      <c r="BK166" s="54"/>
      <c r="BL166" s="54"/>
      <c r="BM166" s="138" t="s">
        <v>622</v>
      </c>
      <c r="BN166" s="54"/>
      <c r="BO166" s="54"/>
      <c r="BP166" s="54"/>
      <c r="BQ166" s="54"/>
      <c r="BR166" s="54"/>
      <c r="BS166" s="54"/>
      <c r="BT166" s="54"/>
      <c r="BU166" s="54"/>
      <c r="BV166" s="54"/>
      <c r="BW166" s="54"/>
      <c r="BX166" s="54"/>
      <c r="BY166" s="54"/>
      <c r="BZ166" s="54"/>
      <c r="CA166" s="54"/>
      <c r="CB166" s="54"/>
      <c r="CC166" s="54"/>
      <c r="CD166" s="54"/>
      <c r="CE166" s="54"/>
      <c r="CF166" s="54"/>
      <c r="CG166" s="54"/>
      <c r="CH166" s="54"/>
    </row>
    <row r="167" spans="53:86" s="681" customFormat="1">
      <c r="BA167" s="54"/>
      <c r="BB167" s="54"/>
      <c r="BC167" s="54"/>
      <c r="BD167" s="54"/>
      <c r="BE167" s="54"/>
      <c r="BF167" s="54"/>
      <c r="BG167" s="54"/>
      <c r="BH167" s="54"/>
      <c r="BI167" s="54"/>
      <c r="BJ167" s="54"/>
      <c r="BK167" s="54"/>
      <c r="BL167" s="54"/>
      <c r="BM167" s="138" t="s">
        <v>623</v>
      </c>
      <c r="BN167" s="54"/>
      <c r="BO167" s="54"/>
      <c r="BP167" s="54"/>
      <c r="BQ167" s="54"/>
      <c r="BR167" s="54"/>
      <c r="BS167" s="54"/>
      <c r="BT167" s="54"/>
      <c r="BU167" s="54"/>
      <c r="BV167" s="54"/>
      <c r="BW167" s="54"/>
      <c r="BX167" s="54"/>
      <c r="BY167" s="54"/>
      <c r="BZ167" s="54"/>
      <c r="CA167" s="54"/>
      <c r="CB167" s="54"/>
      <c r="CC167" s="54"/>
      <c r="CD167" s="54"/>
      <c r="CE167" s="54"/>
      <c r="CF167" s="54"/>
      <c r="CG167" s="54"/>
      <c r="CH167" s="54"/>
    </row>
    <row r="168" spans="53:86" s="681" customFormat="1">
      <c r="BA168" s="54"/>
      <c r="BB168" s="54"/>
      <c r="BC168" s="54"/>
      <c r="BD168" s="54"/>
      <c r="BE168" s="54"/>
      <c r="BF168" s="54"/>
      <c r="BG168" s="54"/>
      <c r="BH168" s="54"/>
      <c r="BI168" s="54"/>
      <c r="BJ168" s="54"/>
      <c r="BK168" s="54"/>
      <c r="BL168" s="54"/>
      <c r="BM168" s="138" t="s">
        <v>624</v>
      </c>
      <c r="BN168" s="54"/>
      <c r="BO168" s="54"/>
      <c r="BP168" s="54"/>
      <c r="BQ168" s="54"/>
      <c r="BR168" s="54"/>
      <c r="BS168" s="54"/>
      <c r="BT168" s="54"/>
      <c r="BU168" s="54"/>
      <c r="BV168" s="54"/>
      <c r="BW168" s="54"/>
      <c r="BX168" s="54"/>
      <c r="BY168" s="54"/>
      <c r="BZ168" s="54"/>
      <c r="CA168" s="54"/>
      <c r="CB168" s="54"/>
      <c r="CC168" s="54"/>
      <c r="CD168" s="54"/>
      <c r="CE168" s="54"/>
      <c r="CF168" s="54"/>
      <c r="CG168" s="54"/>
      <c r="CH168" s="54"/>
    </row>
    <row r="169" spans="53:86" s="681" customFormat="1">
      <c r="BA169" s="54"/>
      <c r="BB169" s="54"/>
      <c r="BC169" s="54"/>
      <c r="BD169" s="54"/>
      <c r="BE169" s="54"/>
      <c r="BF169" s="54"/>
      <c r="BG169" s="54"/>
      <c r="BH169" s="54"/>
      <c r="BI169" s="54"/>
      <c r="BJ169" s="54"/>
      <c r="BK169" s="54"/>
      <c r="BL169" s="54"/>
      <c r="BM169" s="138" t="s">
        <v>625</v>
      </c>
      <c r="BN169" s="54"/>
      <c r="BO169" s="54"/>
      <c r="BP169" s="54"/>
      <c r="BQ169" s="54"/>
      <c r="BR169" s="54"/>
      <c r="BS169" s="54"/>
      <c r="BT169" s="54"/>
      <c r="BU169" s="54"/>
      <c r="BV169" s="54"/>
      <c r="BW169" s="54"/>
      <c r="BX169" s="54"/>
      <c r="BY169" s="54"/>
      <c r="BZ169" s="54"/>
      <c r="CA169" s="54"/>
      <c r="CB169" s="54"/>
      <c r="CC169" s="54"/>
      <c r="CD169" s="54"/>
      <c r="CE169" s="54"/>
      <c r="CF169" s="54"/>
      <c r="CG169" s="54"/>
      <c r="CH169" s="54"/>
    </row>
    <row r="170" spans="53:86" s="681" customFormat="1">
      <c r="BA170" s="54"/>
      <c r="BB170" s="54"/>
      <c r="BC170" s="54"/>
      <c r="BD170" s="54"/>
      <c r="BE170" s="54"/>
      <c r="BF170" s="54"/>
      <c r="BG170" s="54"/>
      <c r="BH170" s="54"/>
      <c r="BI170" s="54"/>
      <c r="BJ170" s="54"/>
      <c r="BK170" s="54"/>
      <c r="BL170" s="54"/>
      <c r="BM170" s="138" t="s">
        <v>626</v>
      </c>
      <c r="BN170" s="54"/>
      <c r="BO170" s="54"/>
      <c r="BP170" s="54"/>
      <c r="BQ170" s="54"/>
      <c r="BR170" s="54"/>
      <c r="BS170" s="54"/>
      <c r="BT170" s="54"/>
      <c r="BU170" s="54"/>
      <c r="BV170" s="54"/>
      <c r="BW170" s="54"/>
      <c r="BX170" s="54"/>
      <c r="BY170" s="54"/>
      <c r="BZ170" s="54"/>
      <c r="CA170" s="54"/>
      <c r="CB170" s="54"/>
      <c r="CC170" s="54"/>
      <c r="CD170" s="54"/>
      <c r="CE170" s="54"/>
      <c r="CF170" s="54"/>
      <c r="CG170" s="54"/>
      <c r="CH170" s="54"/>
    </row>
    <row r="171" spans="53:86" s="681" customFormat="1">
      <c r="BA171" s="54"/>
      <c r="BB171" s="54"/>
      <c r="BC171" s="54"/>
      <c r="BD171" s="54"/>
      <c r="BE171" s="54"/>
      <c r="BF171" s="54"/>
      <c r="BG171" s="54"/>
      <c r="BH171" s="54"/>
      <c r="BI171" s="54"/>
      <c r="BJ171" s="54"/>
      <c r="BK171" s="54"/>
      <c r="BL171" s="54"/>
      <c r="BM171" s="138" t="s">
        <v>627</v>
      </c>
      <c r="BN171" s="54"/>
      <c r="BO171" s="54"/>
      <c r="BP171" s="54"/>
      <c r="BQ171" s="54"/>
      <c r="BR171" s="54"/>
      <c r="BS171" s="54"/>
      <c r="BT171" s="54"/>
      <c r="BU171" s="54"/>
      <c r="BV171" s="54"/>
      <c r="BW171" s="54"/>
      <c r="BX171" s="54"/>
      <c r="BY171" s="54"/>
      <c r="BZ171" s="54"/>
      <c r="CA171" s="54"/>
      <c r="CB171" s="54"/>
      <c r="CC171" s="54"/>
      <c r="CD171" s="54"/>
      <c r="CE171" s="54"/>
      <c r="CF171" s="54"/>
      <c r="CG171" s="54"/>
      <c r="CH171" s="54"/>
    </row>
    <row r="172" spans="53:86" s="681" customFormat="1">
      <c r="BA172" s="54"/>
      <c r="BB172" s="54"/>
      <c r="BC172" s="54"/>
      <c r="BD172" s="54"/>
      <c r="BE172" s="54"/>
      <c r="BF172" s="54"/>
      <c r="BG172" s="54"/>
      <c r="BH172" s="54"/>
      <c r="BI172" s="54"/>
      <c r="BJ172" s="54"/>
      <c r="BK172" s="54"/>
      <c r="BL172" s="54"/>
      <c r="BM172" s="138" t="s">
        <v>628</v>
      </c>
      <c r="BN172" s="54"/>
      <c r="BO172" s="54"/>
      <c r="BP172" s="54"/>
      <c r="BQ172" s="54"/>
      <c r="BR172" s="54"/>
      <c r="BS172" s="54"/>
      <c r="BT172" s="54"/>
      <c r="BU172" s="54"/>
      <c r="BV172" s="54"/>
      <c r="BW172" s="54"/>
      <c r="BX172" s="54"/>
      <c r="BY172" s="54"/>
      <c r="BZ172" s="54"/>
      <c r="CA172" s="54"/>
      <c r="CB172" s="54"/>
      <c r="CC172" s="54"/>
      <c r="CD172" s="54"/>
      <c r="CE172" s="54"/>
      <c r="CF172" s="54"/>
      <c r="CG172" s="54"/>
      <c r="CH172" s="54"/>
    </row>
    <row r="173" spans="53:86" s="681" customFormat="1">
      <c r="BA173" s="54"/>
      <c r="BB173" s="54"/>
      <c r="BC173" s="54"/>
      <c r="BD173" s="54"/>
      <c r="BE173" s="54"/>
      <c r="BF173" s="54"/>
      <c r="BG173" s="54"/>
      <c r="BH173" s="54"/>
      <c r="BI173" s="54"/>
      <c r="BJ173" s="54"/>
      <c r="BK173" s="54"/>
      <c r="BL173" s="54"/>
      <c r="BM173" s="139" t="s">
        <v>629</v>
      </c>
      <c r="BN173" s="54"/>
      <c r="BO173" s="54"/>
      <c r="BP173" s="54"/>
      <c r="BQ173" s="54"/>
      <c r="BR173" s="54"/>
      <c r="BS173" s="54"/>
      <c r="BT173" s="54"/>
      <c r="BU173" s="54"/>
      <c r="BV173" s="54"/>
      <c r="BW173" s="54"/>
      <c r="BX173" s="54"/>
      <c r="BY173" s="54"/>
      <c r="BZ173" s="54"/>
      <c r="CA173" s="54"/>
      <c r="CB173" s="54"/>
      <c r="CC173" s="54"/>
      <c r="CD173" s="54"/>
      <c r="CE173" s="54"/>
      <c r="CF173" s="54"/>
      <c r="CG173" s="54"/>
      <c r="CH173" s="54"/>
    </row>
    <row r="174" spans="53:86" s="681" customFormat="1">
      <c r="BA174" s="54"/>
      <c r="BB174" s="54"/>
      <c r="BC174" s="54"/>
      <c r="BD174" s="54"/>
      <c r="BE174" s="54"/>
      <c r="BF174" s="54"/>
      <c r="BG174" s="54"/>
      <c r="BH174" s="54"/>
      <c r="BI174" s="54"/>
      <c r="BJ174" s="54"/>
      <c r="BK174" s="54"/>
      <c r="BL174" s="54"/>
      <c r="BM174" s="138" t="s">
        <v>630</v>
      </c>
      <c r="BN174" s="54"/>
      <c r="BO174" s="54"/>
      <c r="BP174" s="54"/>
      <c r="BQ174" s="54"/>
      <c r="BR174" s="54"/>
      <c r="BS174" s="54"/>
      <c r="BT174" s="54"/>
      <c r="BU174" s="54"/>
      <c r="BV174" s="54"/>
      <c r="BW174" s="54"/>
      <c r="BX174" s="54"/>
      <c r="BY174" s="54"/>
      <c r="BZ174" s="54"/>
      <c r="CA174" s="54"/>
      <c r="CB174" s="54"/>
      <c r="CC174" s="54"/>
      <c r="CD174" s="54"/>
      <c r="CE174" s="54"/>
      <c r="CF174" s="54"/>
      <c r="CG174" s="54"/>
      <c r="CH174" s="54"/>
    </row>
    <row r="175" spans="53:86" s="681" customFormat="1">
      <c r="BA175" s="54"/>
      <c r="BB175" s="54"/>
      <c r="BC175" s="54"/>
      <c r="BD175" s="54"/>
      <c r="BE175" s="54"/>
      <c r="BF175" s="54"/>
      <c r="BG175" s="54"/>
      <c r="BH175" s="54"/>
      <c r="BI175" s="54"/>
      <c r="BJ175" s="54"/>
      <c r="BK175" s="54"/>
      <c r="BL175" s="54"/>
      <c r="BM175" s="138" t="s">
        <v>631</v>
      </c>
      <c r="BN175" s="54"/>
      <c r="BO175" s="54"/>
      <c r="BP175" s="54"/>
      <c r="BQ175" s="54"/>
      <c r="BR175" s="54"/>
      <c r="BS175" s="54"/>
      <c r="BT175" s="54"/>
      <c r="BU175" s="54"/>
      <c r="BV175" s="54"/>
      <c r="BW175" s="54"/>
      <c r="BX175" s="54"/>
      <c r="BY175" s="54"/>
      <c r="BZ175" s="54"/>
      <c r="CA175" s="54"/>
      <c r="CB175" s="54"/>
      <c r="CC175" s="54"/>
      <c r="CD175" s="54"/>
      <c r="CE175" s="54"/>
      <c r="CF175" s="54"/>
      <c r="CG175" s="54"/>
      <c r="CH175" s="54"/>
    </row>
    <row r="176" spans="53:86" s="681" customFormat="1">
      <c r="BA176" s="54"/>
      <c r="BB176" s="54"/>
      <c r="BC176" s="54"/>
      <c r="BD176" s="54"/>
      <c r="BE176" s="54"/>
      <c r="BF176" s="54"/>
      <c r="BG176" s="54"/>
      <c r="BH176" s="54"/>
      <c r="BI176" s="54"/>
      <c r="BJ176" s="54"/>
      <c r="BK176" s="54"/>
      <c r="BL176" s="54"/>
      <c r="BM176" s="138" t="s">
        <v>632</v>
      </c>
      <c r="BN176" s="54"/>
      <c r="BO176" s="54"/>
      <c r="BP176" s="54"/>
      <c r="BQ176" s="54"/>
      <c r="BR176" s="54"/>
      <c r="BS176" s="54"/>
      <c r="BT176" s="54"/>
      <c r="BU176" s="54"/>
      <c r="BV176" s="54"/>
      <c r="BW176" s="54"/>
      <c r="BX176" s="54"/>
      <c r="BY176" s="54"/>
      <c r="BZ176" s="54"/>
      <c r="CA176" s="54"/>
      <c r="CB176" s="54"/>
      <c r="CC176" s="54"/>
      <c r="CD176" s="54"/>
      <c r="CE176" s="54"/>
      <c r="CF176" s="54"/>
      <c r="CG176" s="54"/>
      <c r="CH176" s="54"/>
    </row>
    <row r="177" spans="53:86" s="681" customFormat="1">
      <c r="BA177" s="54"/>
      <c r="BB177" s="54"/>
      <c r="BC177" s="54"/>
      <c r="BD177" s="54"/>
      <c r="BE177" s="54"/>
      <c r="BF177" s="54"/>
      <c r="BG177" s="54"/>
      <c r="BH177" s="54"/>
      <c r="BI177" s="54"/>
      <c r="BJ177" s="54"/>
      <c r="BK177" s="54"/>
      <c r="BL177" s="54"/>
      <c r="BM177" s="138" t="s">
        <v>633</v>
      </c>
      <c r="BN177" s="54"/>
      <c r="BO177" s="54"/>
      <c r="BP177" s="54"/>
      <c r="BQ177" s="54"/>
      <c r="BR177" s="54"/>
      <c r="BS177" s="54"/>
      <c r="BT177" s="54"/>
      <c r="BU177" s="54"/>
      <c r="BV177" s="54"/>
      <c r="BW177" s="54"/>
      <c r="BX177" s="54"/>
      <c r="BY177" s="54"/>
      <c r="BZ177" s="54"/>
      <c r="CA177" s="54"/>
      <c r="CB177" s="54"/>
      <c r="CC177" s="54"/>
      <c r="CD177" s="54"/>
      <c r="CE177" s="54"/>
      <c r="CF177" s="54"/>
      <c r="CG177" s="54"/>
      <c r="CH177" s="54"/>
    </row>
    <row r="178" spans="53:86" s="681" customFormat="1">
      <c r="BA178" s="54"/>
      <c r="BB178" s="54"/>
      <c r="BC178" s="54"/>
      <c r="BD178" s="54"/>
      <c r="BE178" s="54"/>
      <c r="BF178" s="54"/>
      <c r="BG178" s="54"/>
      <c r="BH178" s="54"/>
      <c r="BI178" s="54"/>
      <c r="BJ178" s="54"/>
      <c r="BK178" s="54"/>
      <c r="BL178" s="54"/>
      <c r="BM178" s="138" t="s">
        <v>634</v>
      </c>
      <c r="BN178" s="54"/>
      <c r="BO178" s="54"/>
      <c r="BP178" s="54"/>
      <c r="BQ178" s="54"/>
      <c r="BR178" s="54"/>
      <c r="BS178" s="54"/>
      <c r="BT178" s="54"/>
      <c r="BU178" s="54"/>
      <c r="BV178" s="54"/>
      <c r="BW178" s="54"/>
      <c r="BX178" s="54"/>
      <c r="BY178" s="54"/>
      <c r="BZ178" s="54"/>
      <c r="CA178" s="54"/>
      <c r="CB178" s="54"/>
      <c r="CC178" s="54"/>
      <c r="CD178" s="54"/>
      <c r="CE178" s="54"/>
      <c r="CF178" s="54"/>
      <c r="CG178" s="54"/>
      <c r="CH178" s="54"/>
    </row>
    <row r="179" spans="53:86" s="681" customFormat="1">
      <c r="BA179" s="54"/>
      <c r="BB179" s="54"/>
      <c r="BC179" s="54"/>
      <c r="BD179" s="54"/>
      <c r="BE179" s="54"/>
      <c r="BF179" s="54"/>
      <c r="BG179" s="54"/>
      <c r="BH179" s="54"/>
      <c r="BI179" s="54"/>
      <c r="BJ179" s="54"/>
      <c r="BK179" s="54"/>
      <c r="BL179" s="54"/>
      <c r="BM179" s="138" t="s">
        <v>635</v>
      </c>
      <c r="BN179" s="54"/>
      <c r="BO179" s="54"/>
      <c r="BP179" s="54"/>
      <c r="BQ179" s="54"/>
      <c r="BR179" s="54"/>
      <c r="BS179" s="54"/>
      <c r="BT179" s="54"/>
      <c r="BU179" s="54"/>
      <c r="BV179" s="54"/>
      <c r="BW179" s="54"/>
      <c r="BX179" s="54"/>
      <c r="BY179" s="54"/>
      <c r="BZ179" s="54"/>
      <c r="CA179" s="54"/>
      <c r="CB179" s="54"/>
      <c r="CC179" s="54"/>
      <c r="CD179" s="54"/>
      <c r="CE179" s="54"/>
      <c r="CF179" s="54"/>
      <c r="CG179" s="54"/>
      <c r="CH179" s="54"/>
    </row>
    <row r="180" spans="53:86" s="681" customFormat="1">
      <c r="BA180" s="54"/>
      <c r="BB180" s="54"/>
      <c r="BC180" s="54"/>
      <c r="BD180" s="54"/>
      <c r="BE180" s="54"/>
      <c r="BF180" s="54"/>
      <c r="BG180" s="54"/>
      <c r="BH180" s="54"/>
      <c r="BI180" s="54"/>
      <c r="BJ180" s="54"/>
      <c r="BK180" s="54"/>
      <c r="BL180" s="54"/>
      <c r="BM180" s="138" t="s">
        <v>636</v>
      </c>
      <c r="BN180" s="54"/>
      <c r="BO180" s="54"/>
      <c r="BP180" s="54"/>
      <c r="BQ180" s="54"/>
      <c r="BR180" s="54"/>
      <c r="BS180" s="54"/>
      <c r="BT180" s="54"/>
      <c r="BU180" s="54"/>
      <c r="BV180" s="54"/>
      <c r="BW180" s="54"/>
      <c r="BX180" s="54"/>
      <c r="BY180" s="54"/>
      <c r="BZ180" s="54"/>
      <c r="CA180" s="54"/>
      <c r="CB180" s="54"/>
      <c r="CC180" s="54"/>
      <c r="CD180" s="54"/>
      <c r="CE180" s="54"/>
      <c r="CF180" s="54"/>
      <c r="CG180" s="54"/>
      <c r="CH180" s="54"/>
    </row>
    <row r="181" spans="53:86" s="681" customFormat="1">
      <c r="BA181" s="54"/>
      <c r="BB181" s="54"/>
      <c r="BC181" s="54"/>
      <c r="BD181" s="54"/>
      <c r="BE181" s="54"/>
      <c r="BF181" s="54"/>
      <c r="BG181" s="54"/>
      <c r="BH181" s="54"/>
      <c r="BI181" s="54"/>
      <c r="BJ181" s="54"/>
      <c r="BK181" s="54"/>
      <c r="BL181" s="54"/>
      <c r="BM181" s="138" t="s">
        <v>637</v>
      </c>
      <c r="BN181" s="54"/>
      <c r="BO181" s="54"/>
      <c r="BP181" s="54"/>
      <c r="BQ181" s="54"/>
      <c r="BR181" s="54"/>
      <c r="BS181" s="54"/>
      <c r="BT181" s="54"/>
      <c r="BU181" s="54"/>
      <c r="BV181" s="54"/>
      <c r="BW181" s="54"/>
      <c r="BX181" s="54"/>
      <c r="BY181" s="54"/>
      <c r="BZ181" s="54"/>
      <c r="CA181" s="54"/>
      <c r="CB181" s="54"/>
      <c r="CC181" s="54"/>
      <c r="CD181" s="54"/>
      <c r="CE181" s="54"/>
      <c r="CF181" s="54"/>
      <c r="CG181" s="54"/>
      <c r="CH181" s="54"/>
    </row>
    <row r="182" spans="53:86" s="681" customFormat="1">
      <c r="BA182" s="54"/>
      <c r="BB182" s="54"/>
      <c r="BC182" s="54"/>
      <c r="BD182" s="54"/>
      <c r="BE182" s="54"/>
      <c r="BF182" s="54"/>
      <c r="BG182" s="54"/>
      <c r="BH182" s="54"/>
      <c r="BI182" s="54"/>
      <c r="BJ182" s="54"/>
      <c r="BK182" s="54"/>
      <c r="BL182" s="54"/>
      <c r="BM182" s="138" t="s">
        <v>638</v>
      </c>
      <c r="BN182" s="54"/>
      <c r="BO182" s="54"/>
      <c r="BP182" s="54"/>
      <c r="BQ182" s="54"/>
      <c r="BR182" s="54"/>
      <c r="BS182" s="54"/>
      <c r="BT182" s="54"/>
      <c r="BU182" s="54"/>
      <c r="BV182" s="54"/>
      <c r="BW182" s="54"/>
      <c r="BX182" s="54"/>
      <c r="BY182" s="54"/>
      <c r="BZ182" s="54"/>
      <c r="CA182" s="54"/>
      <c r="CB182" s="54"/>
      <c r="CC182" s="54"/>
      <c r="CD182" s="54"/>
      <c r="CE182" s="54"/>
      <c r="CF182" s="54"/>
      <c r="CG182" s="54"/>
      <c r="CH182" s="54"/>
    </row>
    <row r="183" spans="53:86" s="681" customFormat="1">
      <c r="BA183" s="54"/>
      <c r="BB183" s="54"/>
      <c r="BC183" s="54"/>
      <c r="BD183" s="54"/>
      <c r="BE183" s="54"/>
      <c r="BF183" s="54"/>
      <c r="BG183" s="54"/>
      <c r="BH183" s="54"/>
      <c r="BI183" s="54"/>
      <c r="BJ183" s="54"/>
      <c r="BK183" s="54"/>
      <c r="BL183" s="54"/>
      <c r="BM183" s="138" t="s">
        <v>639</v>
      </c>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53:86" s="681" customFormat="1">
      <c r="BA184" s="54"/>
      <c r="BB184" s="54"/>
      <c r="BC184" s="54"/>
      <c r="BD184" s="54"/>
      <c r="BE184" s="54"/>
      <c r="BF184" s="54"/>
      <c r="BG184" s="54"/>
      <c r="BH184" s="54"/>
      <c r="BI184" s="54"/>
      <c r="BJ184" s="54"/>
      <c r="BK184" s="54"/>
      <c r="BL184" s="54"/>
      <c r="BM184" s="138" t="s">
        <v>640</v>
      </c>
      <c r="BN184" s="54"/>
      <c r="BO184" s="54"/>
      <c r="BP184" s="54"/>
      <c r="BQ184" s="54"/>
      <c r="BR184" s="54"/>
      <c r="BS184" s="54"/>
      <c r="BT184" s="54"/>
      <c r="BU184" s="54"/>
      <c r="BV184" s="54"/>
      <c r="BW184" s="54"/>
      <c r="BX184" s="54"/>
      <c r="BY184" s="54"/>
      <c r="BZ184" s="54"/>
      <c r="CA184" s="54"/>
      <c r="CB184" s="54"/>
      <c r="CC184" s="54"/>
      <c r="CD184" s="54"/>
      <c r="CE184" s="54"/>
      <c r="CF184" s="54"/>
      <c r="CG184" s="54"/>
      <c r="CH184" s="54"/>
    </row>
    <row r="185" spans="53:86" s="681" customFormat="1">
      <c r="BA185" s="54"/>
      <c r="BB185" s="54"/>
      <c r="BC185" s="54"/>
      <c r="BD185" s="54"/>
      <c r="BE185" s="54"/>
      <c r="BF185" s="54"/>
      <c r="BG185" s="54"/>
      <c r="BH185" s="54"/>
      <c r="BI185" s="54"/>
      <c r="BJ185" s="54"/>
      <c r="BK185" s="54"/>
      <c r="BL185" s="54"/>
      <c r="BM185" s="138" t="s">
        <v>641</v>
      </c>
      <c r="BN185" s="54"/>
      <c r="BO185" s="54"/>
      <c r="BP185" s="54"/>
      <c r="BQ185" s="54"/>
      <c r="BR185" s="54"/>
      <c r="BS185" s="54"/>
      <c r="BT185" s="54"/>
      <c r="BU185" s="54"/>
      <c r="BV185" s="54"/>
      <c r="BW185" s="54"/>
      <c r="BX185" s="54"/>
      <c r="BY185" s="54"/>
      <c r="BZ185" s="54"/>
      <c r="CA185" s="54"/>
      <c r="CB185" s="54"/>
      <c r="CC185" s="54"/>
      <c r="CD185" s="54"/>
      <c r="CE185" s="54"/>
      <c r="CF185" s="54"/>
      <c r="CG185" s="54"/>
      <c r="CH185" s="54"/>
    </row>
    <row r="186" spans="53:86" s="681" customFormat="1">
      <c r="BA186" s="54"/>
      <c r="BB186" s="54"/>
      <c r="BC186" s="54"/>
      <c r="BD186" s="54"/>
      <c r="BE186" s="54"/>
      <c r="BF186" s="54"/>
      <c r="BG186" s="54"/>
      <c r="BH186" s="54"/>
      <c r="BI186" s="54"/>
      <c r="BJ186" s="54"/>
      <c r="BK186" s="54"/>
      <c r="BL186" s="54"/>
      <c r="BM186" s="138" t="s">
        <v>642</v>
      </c>
      <c r="BN186" s="54"/>
      <c r="BO186" s="54"/>
      <c r="BP186" s="54"/>
      <c r="BQ186" s="54"/>
      <c r="BR186" s="54"/>
      <c r="BS186" s="54"/>
      <c r="BT186" s="54"/>
      <c r="BU186" s="54"/>
      <c r="BV186" s="54"/>
      <c r="BW186" s="54"/>
      <c r="BX186" s="54"/>
      <c r="BY186" s="54"/>
      <c r="BZ186" s="54"/>
      <c r="CA186" s="54"/>
      <c r="CB186" s="54"/>
      <c r="CC186" s="54"/>
      <c r="CD186" s="54"/>
      <c r="CE186" s="54"/>
      <c r="CF186" s="54"/>
      <c r="CG186" s="54"/>
      <c r="CH186" s="54"/>
    </row>
    <row r="187" spans="53:86" s="681" customFormat="1">
      <c r="BA187" s="54"/>
      <c r="BB187" s="54"/>
      <c r="BC187" s="54"/>
      <c r="BD187" s="54"/>
      <c r="BE187" s="54"/>
      <c r="BF187" s="54"/>
      <c r="BG187" s="54"/>
      <c r="BH187" s="54"/>
      <c r="BI187" s="54"/>
      <c r="BJ187" s="54"/>
      <c r="BK187" s="54"/>
      <c r="BL187" s="54"/>
      <c r="BM187" s="138" t="s">
        <v>670</v>
      </c>
      <c r="BN187" s="54"/>
      <c r="BO187" s="54"/>
      <c r="BP187" s="54"/>
      <c r="BQ187" s="54"/>
      <c r="BR187" s="54"/>
      <c r="BS187" s="54"/>
      <c r="BT187" s="54"/>
      <c r="BU187" s="54"/>
      <c r="BV187" s="54"/>
      <c r="BW187" s="54"/>
      <c r="BX187" s="54"/>
      <c r="BY187" s="54"/>
      <c r="BZ187" s="54"/>
      <c r="CA187" s="54"/>
      <c r="CB187" s="54"/>
      <c r="CC187" s="54"/>
      <c r="CD187" s="54"/>
      <c r="CE187" s="54"/>
      <c r="CF187" s="54"/>
      <c r="CG187" s="54"/>
      <c r="CH187" s="54"/>
    </row>
    <row r="188" spans="53:86" s="681" customFormat="1">
      <c r="BA188" s="54"/>
      <c r="BB188" s="54"/>
      <c r="BC188" s="54"/>
      <c r="BD188" s="54"/>
      <c r="BE188" s="54"/>
      <c r="BF188" s="54"/>
      <c r="BG188" s="54"/>
      <c r="BH188" s="54"/>
      <c r="BI188" s="54"/>
      <c r="BJ188" s="54"/>
      <c r="BK188" s="54"/>
      <c r="BL188" s="54"/>
      <c r="BM188" s="138" t="s">
        <v>643</v>
      </c>
      <c r="BN188" s="54"/>
      <c r="BO188" s="54"/>
      <c r="BP188" s="54"/>
      <c r="BQ188" s="54"/>
      <c r="BR188" s="54"/>
      <c r="BS188" s="54"/>
      <c r="BT188" s="54"/>
      <c r="BU188" s="54"/>
      <c r="BV188" s="54"/>
      <c r="BW188" s="54"/>
      <c r="BX188" s="54"/>
      <c r="BY188" s="54"/>
      <c r="BZ188" s="54"/>
      <c r="CA188" s="54"/>
      <c r="CB188" s="54"/>
      <c r="CC188" s="54"/>
      <c r="CD188" s="54"/>
      <c r="CE188" s="54"/>
      <c r="CF188" s="54"/>
      <c r="CG188" s="54"/>
      <c r="CH188" s="54"/>
    </row>
    <row r="189" spans="53:86" s="681" customFormat="1">
      <c r="BA189" s="54"/>
      <c r="BB189" s="54"/>
      <c r="BC189" s="54"/>
      <c r="BD189" s="54"/>
      <c r="BE189" s="54"/>
      <c r="BF189" s="54"/>
      <c r="BG189" s="54"/>
      <c r="BH189" s="54"/>
      <c r="BI189" s="54"/>
      <c r="BJ189" s="54"/>
      <c r="BK189" s="54"/>
      <c r="BL189" s="54"/>
      <c r="BM189" s="138" t="s">
        <v>644</v>
      </c>
      <c r="BN189" s="54"/>
      <c r="BO189" s="54"/>
      <c r="BP189" s="54"/>
      <c r="BQ189" s="54"/>
      <c r="BR189" s="54"/>
      <c r="BS189" s="54"/>
      <c r="BT189" s="54"/>
      <c r="BU189" s="54"/>
      <c r="BV189" s="54"/>
      <c r="BW189" s="54"/>
      <c r="BX189" s="54"/>
      <c r="BY189" s="54"/>
      <c r="BZ189" s="54"/>
      <c r="CA189" s="54"/>
      <c r="CB189" s="54"/>
      <c r="CC189" s="54"/>
      <c r="CD189" s="54"/>
      <c r="CE189" s="54"/>
      <c r="CF189" s="54"/>
      <c r="CG189" s="54"/>
      <c r="CH189" s="54"/>
    </row>
    <row r="190" spans="53:86" s="681" customFormat="1">
      <c r="BA190" s="54"/>
      <c r="BB190" s="54"/>
      <c r="BC190" s="54"/>
      <c r="BD190" s="54"/>
      <c r="BE190" s="54"/>
      <c r="BF190" s="54"/>
      <c r="BG190" s="54"/>
      <c r="BH190" s="54"/>
      <c r="BI190" s="54"/>
      <c r="BJ190" s="54"/>
      <c r="BK190" s="54"/>
      <c r="BL190" s="54"/>
      <c r="BM190" s="138" t="s">
        <v>645</v>
      </c>
      <c r="BN190" s="54"/>
      <c r="BO190" s="54"/>
      <c r="BP190" s="54"/>
      <c r="BQ190" s="54"/>
      <c r="BR190" s="54"/>
      <c r="BS190" s="54"/>
      <c r="BT190" s="54"/>
      <c r="BU190" s="54"/>
      <c r="BV190" s="54"/>
      <c r="BW190" s="54"/>
      <c r="BX190" s="54"/>
      <c r="BY190" s="54"/>
      <c r="BZ190" s="54"/>
      <c r="CA190" s="54"/>
      <c r="CB190" s="54"/>
      <c r="CC190" s="54"/>
      <c r="CD190" s="54"/>
      <c r="CE190" s="54"/>
      <c r="CF190" s="54"/>
      <c r="CG190" s="54"/>
      <c r="CH190" s="54"/>
    </row>
    <row r="191" spans="53:86" s="681" customFormat="1">
      <c r="BA191" s="54"/>
      <c r="BB191" s="54"/>
      <c r="BC191" s="54"/>
      <c r="BD191" s="54"/>
      <c r="BE191" s="54"/>
      <c r="BF191" s="54"/>
      <c r="BG191" s="54"/>
      <c r="BH191" s="54"/>
      <c r="BI191" s="54"/>
      <c r="BJ191" s="54"/>
      <c r="BK191" s="54"/>
      <c r="BL191" s="54"/>
      <c r="BM191" s="138" t="s">
        <v>671</v>
      </c>
      <c r="BN191" s="54"/>
      <c r="BO191" s="54"/>
      <c r="BP191" s="54"/>
      <c r="BQ191" s="54"/>
      <c r="BR191" s="54"/>
      <c r="BS191" s="54"/>
      <c r="BT191" s="54"/>
      <c r="BU191" s="54"/>
      <c r="BV191" s="54"/>
      <c r="BW191" s="54"/>
      <c r="BX191" s="54"/>
      <c r="BY191" s="54"/>
      <c r="BZ191" s="54"/>
      <c r="CA191" s="54"/>
      <c r="CB191" s="54"/>
      <c r="CC191" s="54"/>
      <c r="CD191" s="54"/>
      <c r="CE191" s="54"/>
      <c r="CF191" s="54"/>
      <c r="CG191" s="54"/>
      <c r="CH191" s="54"/>
    </row>
    <row r="192" spans="53:86" s="681" customFormat="1">
      <c r="BA192" s="54"/>
      <c r="BB192" s="54"/>
      <c r="BC192" s="54"/>
      <c r="BD192" s="54"/>
      <c r="BE192" s="54"/>
      <c r="BF192" s="54"/>
      <c r="BG192" s="54"/>
      <c r="BH192" s="54"/>
      <c r="BI192" s="54"/>
      <c r="BJ192" s="54"/>
      <c r="BK192" s="54"/>
      <c r="BL192" s="54"/>
      <c r="BM192" s="139" t="s">
        <v>646</v>
      </c>
      <c r="BN192" s="54"/>
      <c r="BO192" s="54"/>
      <c r="BP192" s="54"/>
      <c r="BQ192" s="54"/>
      <c r="BR192" s="54"/>
      <c r="BS192" s="54"/>
      <c r="BT192" s="54"/>
      <c r="BU192" s="54"/>
      <c r="BV192" s="54"/>
      <c r="BW192" s="54"/>
      <c r="BX192" s="54"/>
      <c r="BY192" s="54"/>
      <c r="BZ192" s="54"/>
      <c r="CA192" s="54"/>
      <c r="CB192" s="54"/>
      <c r="CC192" s="54"/>
      <c r="CD192" s="54"/>
      <c r="CE192" s="54"/>
      <c r="CF192" s="54"/>
      <c r="CG192" s="54"/>
      <c r="CH192" s="54"/>
    </row>
    <row r="193" spans="53:86" s="681" customFormat="1">
      <c r="BA193" s="54"/>
      <c r="BB193" s="54"/>
      <c r="BC193" s="54"/>
      <c r="BD193" s="54"/>
      <c r="BE193" s="54"/>
      <c r="BF193" s="54"/>
      <c r="BG193" s="54"/>
      <c r="BH193" s="54"/>
      <c r="BI193" s="54"/>
      <c r="BJ193" s="54"/>
      <c r="BK193" s="54"/>
      <c r="BL193" s="54"/>
      <c r="BM193" s="138" t="s">
        <v>647</v>
      </c>
      <c r="BN193" s="54"/>
      <c r="BO193" s="54"/>
      <c r="BP193" s="54"/>
      <c r="BQ193" s="54"/>
      <c r="BR193" s="54"/>
      <c r="BS193" s="54"/>
      <c r="BT193" s="54"/>
      <c r="BU193" s="54"/>
      <c r="BV193" s="54"/>
      <c r="BW193" s="54"/>
      <c r="BX193" s="54"/>
      <c r="BY193" s="54"/>
      <c r="BZ193" s="54"/>
      <c r="CA193" s="54"/>
      <c r="CB193" s="54"/>
      <c r="CC193" s="54"/>
      <c r="CD193" s="54"/>
      <c r="CE193" s="54"/>
      <c r="CF193" s="54"/>
      <c r="CG193" s="54"/>
      <c r="CH193" s="54"/>
    </row>
    <row r="194" spans="53:86" s="681" customFormat="1">
      <c r="BA194" s="54"/>
      <c r="BB194" s="54"/>
      <c r="BC194" s="54"/>
      <c r="BD194" s="54"/>
      <c r="BE194" s="54"/>
      <c r="BF194" s="54"/>
      <c r="BG194" s="54"/>
      <c r="BH194" s="54"/>
      <c r="BI194" s="54"/>
      <c r="BJ194" s="54"/>
      <c r="BK194" s="54"/>
      <c r="BL194" s="54"/>
      <c r="BM194" s="138" t="s">
        <v>648</v>
      </c>
      <c r="BN194" s="54"/>
      <c r="BO194" s="54"/>
      <c r="BP194" s="54"/>
      <c r="BQ194" s="54"/>
      <c r="BR194" s="54"/>
      <c r="BS194" s="54"/>
      <c r="BT194" s="54"/>
      <c r="BU194" s="54"/>
      <c r="BV194" s="54"/>
      <c r="BW194" s="54"/>
      <c r="BX194" s="54"/>
      <c r="BY194" s="54"/>
      <c r="BZ194" s="54"/>
      <c r="CA194" s="54"/>
      <c r="CB194" s="54"/>
      <c r="CC194" s="54"/>
      <c r="CD194" s="54"/>
      <c r="CE194" s="54"/>
      <c r="CF194" s="54"/>
      <c r="CG194" s="54"/>
      <c r="CH194" s="54"/>
    </row>
    <row r="195" spans="53:86" s="681" customFormat="1">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row>
    <row r="196" spans="53:86" s="681" customFormat="1">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row>
    <row r="197" spans="53:86" s="681" customFormat="1">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row>
    <row r="198" spans="53:86" s="681" customFormat="1">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row>
    <row r="199" spans="53:86" s="681" customFormat="1">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row>
    <row r="200" spans="53:86" s="681" customFormat="1">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row>
    <row r="201" spans="53:86" s="681" customFormat="1">
      <c r="BA201" s="54"/>
      <c r="BB201" s="54"/>
      <c r="BC201" s="54"/>
      <c r="BD201" s="54"/>
      <c r="BE201" s="54"/>
      <c r="BF201" s="54"/>
      <c r="BG201" s="54"/>
      <c r="BH201" s="54"/>
      <c r="BI201" s="54"/>
      <c r="BJ201" s="54"/>
      <c r="BK201" s="54"/>
      <c r="BL201" s="54"/>
      <c r="BM201" s="54"/>
      <c r="BN201" s="54"/>
      <c r="BO201" s="54"/>
      <c r="BP201" s="54"/>
      <c r="BQ201" s="54"/>
      <c r="BR201" s="54"/>
      <c r="BS201" s="54"/>
      <c r="BT201" s="54"/>
      <c r="BU201" s="54"/>
      <c r="BV201" s="54"/>
      <c r="BW201" s="54"/>
      <c r="BX201" s="54"/>
      <c r="BY201" s="54"/>
      <c r="BZ201" s="54"/>
      <c r="CA201" s="54"/>
      <c r="CB201" s="54"/>
      <c r="CC201" s="54"/>
      <c r="CD201" s="54"/>
      <c r="CE201" s="54"/>
      <c r="CF201" s="54"/>
      <c r="CG201" s="54"/>
      <c r="CH201" s="54"/>
    </row>
  </sheetData>
  <sortState ref="BA2:BB29">
    <sortCondition ref="BB2"/>
  </sortState>
  <mergeCells count="1">
    <mergeCell ref="A19:G19"/>
  </mergeCells>
  <dataValidations count="2">
    <dataValidation type="list" allowBlank="1" showInputMessage="1" showErrorMessage="1" sqref="A4:A17">
      <formula1>$BB$2:$BB$31</formula1>
    </dataValidation>
    <dataValidation type="list" allowBlank="1" showInputMessage="1" showErrorMessage="1" sqref="H4:H17">
      <formula1>$BD$49:$BD$52</formula1>
    </dataValidation>
  </dataValidations>
  <pageMargins left="0.70866141732283472" right="0.70866141732283472" top="0.78740157480314965" bottom="0.78740157480314965" header="0.51181102362204722" footer="0.51181102362204722"/>
  <pageSetup paperSize="9" scale="78"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[5]Custom_lists!#REF!</xm:f>
          </x14:formula1>
          <xm:sqref>A4:A7 H4:H7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pageSetUpPr fitToPage="1"/>
  </sheetPr>
  <dimension ref="A1:CG210"/>
  <sheetViews>
    <sheetView zoomScaleSheetLayoutView="100" workbookViewId="0">
      <selection activeCell="H4" sqref="H4"/>
    </sheetView>
  </sheetViews>
  <sheetFormatPr defaultColWidth="11.42578125" defaultRowHeight="12.75"/>
  <cols>
    <col min="1" max="1" width="7" style="54" customWidth="1"/>
    <col min="2" max="2" width="24.28515625" style="54" customWidth="1"/>
    <col min="3" max="3" width="12.85546875" style="54" customWidth="1"/>
    <col min="4" max="4" width="20" style="54" customWidth="1"/>
    <col min="5" max="5" width="28.85546875" style="54" customWidth="1"/>
    <col min="6" max="7" width="19.7109375" style="54" customWidth="1"/>
    <col min="8" max="8" width="24" style="54" customWidth="1"/>
    <col min="9" max="51" width="11.42578125" style="681" customWidth="1"/>
    <col min="52" max="16384" width="11.42578125" style="681"/>
  </cols>
  <sheetData>
    <row r="1" spans="1:85" ht="18.600000000000001" customHeight="1" thickBot="1">
      <c r="A1" s="79" t="s">
        <v>191</v>
      </c>
      <c r="B1" s="79"/>
      <c r="C1" s="79"/>
      <c r="D1" s="79"/>
      <c r="E1" s="79"/>
      <c r="F1" s="79"/>
      <c r="G1" s="79"/>
      <c r="H1" s="998" t="s">
        <v>50</v>
      </c>
      <c r="I1" s="999">
        <v>2016</v>
      </c>
      <c r="AZ1" s="135" t="s">
        <v>422</v>
      </c>
      <c r="BA1" s="232" t="s">
        <v>835</v>
      </c>
      <c r="BB1" s="54"/>
      <c r="BC1" s="134" t="s">
        <v>434</v>
      </c>
      <c r="BD1" s="136"/>
      <c r="BE1" s="136"/>
      <c r="BF1" s="54"/>
      <c r="BG1" s="54" t="s">
        <v>469</v>
      </c>
      <c r="BH1" s="54"/>
      <c r="BI1" s="54"/>
      <c r="BJ1" s="54"/>
      <c r="BK1" s="54"/>
      <c r="BL1" s="134" t="s">
        <v>649</v>
      </c>
      <c r="BM1" s="54"/>
      <c r="BN1" s="54" t="s">
        <v>672</v>
      </c>
      <c r="BO1" s="54"/>
      <c r="BP1" s="54"/>
      <c r="BQ1" s="54"/>
      <c r="BR1" s="54"/>
      <c r="BS1" s="54"/>
      <c r="BT1" s="134" t="s">
        <v>709</v>
      </c>
      <c r="BU1" s="54"/>
      <c r="BV1" s="54"/>
      <c r="BW1" s="54"/>
      <c r="BX1" s="54"/>
      <c r="BY1" s="54" t="s">
        <v>726</v>
      </c>
      <c r="BZ1" s="54"/>
      <c r="CA1" s="54"/>
      <c r="CB1" s="54" t="s">
        <v>754</v>
      </c>
      <c r="CC1" s="54"/>
      <c r="CD1" s="54"/>
      <c r="CE1" s="54"/>
      <c r="CF1" s="54"/>
      <c r="CG1" s="54"/>
    </row>
    <row r="2" spans="1:85" ht="18.600000000000001" customHeight="1" thickBot="1">
      <c r="A2" s="1000"/>
      <c r="B2" s="1000"/>
      <c r="C2" s="79"/>
      <c r="D2" s="79"/>
      <c r="E2" s="79"/>
      <c r="F2" s="79"/>
      <c r="G2" s="79"/>
      <c r="H2" s="1001" t="s">
        <v>256</v>
      </c>
      <c r="I2" s="1002">
        <v>2016</v>
      </c>
      <c r="AZ2" s="137" t="s">
        <v>343</v>
      </c>
      <c r="BA2" s="137" t="s">
        <v>344</v>
      </c>
      <c r="BB2" s="54"/>
      <c r="BC2" s="54" t="s">
        <v>439</v>
      </c>
      <c r="BD2" s="136"/>
      <c r="BE2" s="136"/>
      <c r="BF2" s="54"/>
      <c r="BG2" s="54" t="s">
        <v>468</v>
      </c>
      <c r="BH2" s="54"/>
      <c r="BI2" s="54"/>
      <c r="BJ2" s="54"/>
      <c r="BK2" s="54"/>
      <c r="BL2" s="138" t="s">
        <v>481</v>
      </c>
      <c r="BM2" s="54"/>
      <c r="BN2" s="54" t="s">
        <v>118</v>
      </c>
      <c r="BO2" s="54"/>
      <c r="BP2" s="54"/>
      <c r="BQ2" s="54"/>
      <c r="BR2" s="54"/>
      <c r="BS2" s="54"/>
      <c r="BT2" s="49" t="s">
        <v>712</v>
      </c>
      <c r="BU2" s="49"/>
      <c r="BV2" s="49"/>
      <c r="BW2" s="49"/>
      <c r="BX2" s="49"/>
      <c r="BY2" s="49" t="s">
        <v>181</v>
      </c>
      <c r="BZ2" s="49"/>
      <c r="CA2" s="49"/>
      <c r="CB2" s="54" t="s">
        <v>271</v>
      </c>
      <c r="CC2" s="54"/>
      <c r="CD2" s="54"/>
      <c r="CE2" s="54"/>
      <c r="CF2" s="54"/>
      <c r="CG2" s="54"/>
    </row>
    <row r="3" spans="1:85" ht="45.6" customHeight="1" thickBot="1">
      <c r="A3" s="1003" t="s">
        <v>1</v>
      </c>
      <c r="B3" s="1004" t="s">
        <v>192</v>
      </c>
      <c r="C3" s="1005" t="s">
        <v>209</v>
      </c>
      <c r="D3" s="1006" t="s">
        <v>53</v>
      </c>
      <c r="E3" s="1006" t="s">
        <v>212</v>
      </c>
      <c r="F3" s="1006" t="s">
        <v>219</v>
      </c>
      <c r="G3" s="1006" t="s">
        <v>213</v>
      </c>
      <c r="H3" s="1006" t="s">
        <v>245</v>
      </c>
      <c r="I3" s="982" t="s">
        <v>308</v>
      </c>
      <c r="AZ3" s="137" t="s">
        <v>345</v>
      </c>
      <c r="BA3" s="137" t="s">
        <v>346</v>
      </c>
      <c r="BB3" s="54"/>
      <c r="BC3" s="54" t="s">
        <v>223</v>
      </c>
      <c r="BD3" s="136"/>
      <c r="BE3" s="136"/>
      <c r="BF3" s="54"/>
      <c r="BG3" s="54" t="s">
        <v>470</v>
      </c>
      <c r="BH3" s="54"/>
      <c r="BI3" s="54"/>
      <c r="BJ3" s="54"/>
      <c r="BK3" s="54"/>
      <c r="BL3" s="138" t="s">
        <v>482</v>
      </c>
      <c r="BM3" s="54"/>
      <c r="BN3" s="54" t="s">
        <v>120</v>
      </c>
      <c r="BO3" s="54"/>
      <c r="BP3" s="54"/>
      <c r="BQ3" s="54"/>
      <c r="BR3" s="54"/>
      <c r="BS3" s="54"/>
      <c r="BT3" s="49" t="s">
        <v>713</v>
      </c>
      <c r="BU3" s="49"/>
      <c r="BV3" s="49"/>
      <c r="BW3" s="49"/>
      <c r="BX3" s="49"/>
      <c r="BY3" s="49" t="s">
        <v>738</v>
      </c>
      <c r="BZ3" s="49"/>
      <c r="CA3" s="49"/>
      <c r="CB3" s="54" t="s">
        <v>272</v>
      </c>
      <c r="CC3" s="54"/>
      <c r="CD3" s="54"/>
      <c r="CE3" s="54"/>
      <c r="CF3" s="54"/>
      <c r="CG3" s="54"/>
    </row>
    <row r="4" spans="1:85" s="54" customFormat="1">
      <c r="A4" s="836" t="s">
        <v>338</v>
      </c>
      <c r="B4" s="1007" t="s">
        <v>181</v>
      </c>
      <c r="C4" s="224">
        <v>2014</v>
      </c>
      <c r="D4" s="221" t="s">
        <v>193</v>
      </c>
      <c r="E4" s="222" t="s">
        <v>464</v>
      </c>
      <c r="F4" s="223" t="s">
        <v>1561</v>
      </c>
      <c r="G4" s="223" t="s">
        <v>1561</v>
      </c>
      <c r="H4" s="220" t="s">
        <v>55</v>
      </c>
      <c r="I4" s="610"/>
      <c r="AZ4" s="137" t="s">
        <v>347</v>
      </c>
      <c r="BA4" s="137" t="s">
        <v>348</v>
      </c>
      <c r="BC4" s="54" t="s">
        <v>440</v>
      </c>
      <c r="BD4" s="136"/>
      <c r="BE4" s="136"/>
      <c r="BG4" s="54" t="s">
        <v>475</v>
      </c>
      <c r="BL4" s="138" t="s">
        <v>483</v>
      </c>
      <c r="BN4" s="54" t="s">
        <v>124</v>
      </c>
      <c r="BT4" s="49" t="s">
        <v>714</v>
      </c>
      <c r="BU4" s="49"/>
      <c r="BV4" s="49"/>
      <c r="BW4" s="49"/>
      <c r="BX4" s="49"/>
      <c r="BY4" s="49" t="s">
        <v>56</v>
      </c>
      <c r="BZ4" s="49"/>
      <c r="CA4" s="49"/>
      <c r="CB4" s="54" t="s">
        <v>273</v>
      </c>
    </row>
    <row r="5" spans="1:85" s="54" customFormat="1">
      <c r="A5" s="836" t="s">
        <v>338</v>
      </c>
      <c r="B5" s="1007" t="s">
        <v>738</v>
      </c>
      <c r="C5" s="1008">
        <v>2014</v>
      </c>
      <c r="D5" s="221" t="s">
        <v>193</v>
      </c>
      <c r="E5" s="832" t="s">
        <v>464</v>
      </c>
      <c r="F5" s="223" t="s">
        <v>1561</v>
      </c>
      <c r="G5" s="223" t="s">
        <v>1561</v>
      </c>
      <c r="H5" s="220" t="s">
        <v>55</v>
      </c>
      <c r="I5" s="610"/>
      <c r="AZ5" s="137" t="s">
        <v>351</v>
      </c>
      <c r="BA5" s="137" t="s">
        <v>352</v>
      </c>
      <c r="BC5" s="54" t="s">
        <v>227</v>
      </c>
      <c r="BD5" s="136"/>
      <c r="BE5" s="136"/>
      <c r="BG5" s="54" t="s">
        <v>467</v>
      </c>
      <c r="BL5" s="139" t="s">
        <v>484</v>
      </c>
      <c r="BT5" s="49" t="s">
        <v>688</v>
      </c>
      <c r="BU5" s="49"/>
      <c r="BV5" s="49"/>
      <c r="BW5" s="49"/>
      <c r="BX5" s="49"/>
      <c r="BY5" s="49" t="s">
        <v>739</v>
      </c>
      <c r="BZ5" s="49"/>
      <c r="CA5" s="49"/>
      <c r="CB5" s="54" t="s">
        <v>274</v>
      </c>
    </row>
    <row r="6" spans="1:85" s="54" customFormat="1" ht="13.35" customHeight="1">
      <c r="A6" s="836" t="s">
        <v>338</v>
      </c>
      <c r="B6" s="1007" t="s">
        <v>56</v>
      </c>
      <c r="C6" s="224">
        <v>2014</v>
      </c>
      <c r="D6" s="221" t="s">
        <v>193</v>
      </c>
      <c r="E6" s="832" t="s">
        <v>464</v>
      </c>
      <c r="F6" s="223" t="s">
        <v>1561</v>
      </c>
      <c r="G6" s="223" t="s">
        <v>1561</v>
      </c>
      <c r="H6" s="220" t="s">
        <v>55</v>
      </c>
      <c r="I6" s="610"/>
      <c r="AZ6" s="137" t="s">
        <v>353</v>
      </c>
      <c r="BA6" s="137" t="s">
        <v>354</v>
      </c>
      <c r="BC6" s="54" t="s">
        <v>435</v>
      </c>
      <c r="BD6" s="136"/>
      <c r="BE6" s="136"/>
      <c r="BG6" s="54" t="s">
        <v>471</v>
      </c>
      <c r="BL6" s="138" t="s">
        <v>659</v>
      </c>
      <c r="BT6" s="49" t="s">
        <v>689</v>
      </c>
      <c r="BU6" s="49"/>
      <c r="BV6" s="49"/>
      <c r="BW6" s="49"/>
      <c r="BX6" s="49"/>
      <c r="BY6" s="49" t="s">
        <v>737</v>
      </c>
      <c r="BZ6" s="49"/>
      <c r="CA6" s="49"/>
      <c r="CB6" s="54" t="s">
        <v>751</v>
      </c>
    </row>
    <row r="7" spans="1:85" s="54" customFormat="1" ht="13.35" customHeight="1">
      <c r="A7" s="1009" t="s">
        <v>338</v>
      </c>
      <c r="B7" s="612" t="s">
        <v>1562</v>
      </c>
      <c r="C7" s="1008">
        <v>2014</v>
      </c>
      <c r="D7" s="613" t="s">
        <v>193</v>
      </c>
      <c r="E7" s="1010" t="s">
        <v>464</v>
      </c>
      <c r="F7" s="223" t="s">
        <v>1561</v>
      </c>
      <c r="G7" s="223" t="s">
        <v>1561</v>
      </c>
      <c r="H7" s="614" t="s">
        <v>55</v>
      </c>
      <c r="I7" s="615"/>
      <c r="AZ7" s="137" t="s">
        <v>360</v>
      </c>
      <c r="BA7" s="137" t="s">
        <v>342</v>
      </c>
      <c r="BC7" s="54" t="s">
        <v>436</v>
      </c>
      <c r="BD7" s="136"/>
      <c r="BE7" s="136"/>
      <c r="BG7" s="54" t="s">
        <v>472</v>
      </c>
      <c r="BL7" s="138" t="s">
        <v>485</v>
      </c>
      <c r="BN7" s="54" t="s">
        <v>673</v>
      </c>
      <c r="BT7" s="49" t="s">
        <v>715</v>
      </c>
      <c r="BU7" s="49"/>
      <c r="BV7" s="49"/>
      <c r="BW7" s="49"/>
      <c r="BX7" s="49"/>
      <c r="BY7" s="49" t="s">
        <v>183</v>
      </c>
      <c r="BZ7" s="49"/>
      <c r="CA7" s="49"/>
      <c r="CB7" s="54" t="s">
        <v>752</v>
      </c>
    </row>
    <row r="8" spans="1:85" s="54" customFormat="1" ht="13.35" customHeight="1">
      <c r="A8" s="616" t="s">
        <v>338</v>
      </c>
      <c r="B8" s="1007" t="s">
        <v>746</v>
      </c>
      <c r="C8" s="224">
        <v>2014</v>
      </c>
      <c r="D8" s="221" t="s">
        <v>193</v>
      </c>
      <c r="E8" s="832" t="s">
        <v>464</v>
      </c>
      <c r="F8" s="223" t="s">
        <v>1561</v>
      </c>
      <c r="G8" s="223" t="s">
        <v>1561</v>
      </c>
      <c r="H8" s="220" t="s">
        <v>55</v>
      </c>
      <c r="I8" s="610"/>
      <c r="AZ8" s="137"/>
      <c r="BA8" s="137"/>
      <c r="BD8" s="136"/>
      <c r="BE8" s="136"/>
      <c r="BL8" s="138"/>
      <c r="BT8" s="49"/>
      <c r="BU8" s="49"/>
      <c r="BV8" s="49"/>
      <c r="BW8" s="49"/>
      <c r="BX8" s="49"/>
      <c r="BY8" s="49"/>
      <c r="BZ8" s="49"/>
      <c r="CA8" s="49"/>
    </row>
    <row r="9" spans="1:85" s="54" customFormat="1" ht="13.35" customHeight="1">
      <c r="A9" s="836" t="s">
        <v>338</v>
      </c>
      <c r="B9" s="1007" t="s">
        <v>737</v>
      </c>
      <c r="C9" s="1008">
        <v>2014</v>
      </c>
      <c r="D9" s="221" t="s">
        <v>193</v>
      </c>
      <c r="E9" s="832" t="s">
        <v>464</v>
      </c>
      <c r="F9" s="223" t="s">
        <v>1561</v>
      </c>
      <c r="G9" s="223" t="s">
        <v>1561</v>
      </c>
      <c r="H9" s="220" t="s">
        <v>55</v>
      </c>
      <c r="I9" s="610"/>
      <c r="AZ9" s="137"/>
      <c r="BA9" s="137"/>
      <c r="BD9" s="136"/>
      <c r="BE9" s="136"/>
      <c r="BL9" s="138"/>
      <c r="BT9" s="49"/>
      <c r="BU9" s="49"/>
      <c r="BV9" s="49"/>
      <c r="BW9" s="49"/>
      <c r="BX9" s="49"/>
      <c r="BY9" s="49"/>
      <c r="BZ9" s="49"/>
      <c r="CA9" s="49"/>
    </row>
    <row r="10" spans="1:85" s="54" customFormat="1" ht="13.35" customHeight="1">
      <c r="A10" s="836" t="s">
        <v>338</v>
      </c>
      <c r="B10" s="1007" t="s">
        <v>183</v>
      </c>
      <c r="C10" s="224">
        <v>2014</v>
      </c>
      <c r="D10" s="221" t="s">
        <v>193</v>
      </c>
      <c r="E10" s="832" t="s">
        <v>464</v>
      </c>
      <c r="F10" s="223" t="s">
        <v>1561</v>
      </c>
      <c r="G10" s="223" t="s">
        <v>1561</v>
      </c>
      <c r="H10" s="220" t="s">
        <v>55</v>
      </c>
      <c r="I10" s="610"/>
      <c r="AZ10" s="137"/>
      <c r="BA10" s="137"/>
      <c r="BD10" s="136"/>
      <c r="BE10" s="136"/>
      <c r="BL10" s="138"/>
      <c r="BT10" s="49"/>
      <c r="BU10" s="49"/>
      <c r="BV10" s="49"/>
      <c r="BW10" s="49"/>
      <c r="BX10" s="49"/>
      <c r="BY10" s="49"/>
      <c r="BZ10" s="49"/>
      <c r="CA10" s="49"/>
    </row>
    <row r="11" spans="1:85" s="54" customFormat="1" ht="13.35" customHeight="1">
      <c r="A11" s="836" t="s">
        <v>338</v>
      </c>
      <c r="B11" s="1007" t="s">
        <v>745</v>
      </c>
      <c r="C11" s="1008">
        <v>2014</v>
      </c>
      <c r="D11" s="221" t="s">
        <v>193</v>
      </c>
      <c r="E11" s="832" t="s">
        <v>464</v>
      </c>
      <c r="F11" s="223" t="s">
        <v>1561</v>
      </c>
      <c r="G11" s="223" t="s">
        <v>1561</v>
      </c>
      <c r="H11" s="220" t="s">
        <v>55</v>
      </c>
      <c r="I11" s="610"/>
      <c r="AZ11" s="137"/>
      <c r="BA11" s="137"/>
      <c r="BD11" s="136"/>
      <c r="BE11" s="136"/>
      <c r="BL11" s="138"/>
      <c r="BT11" s="49"/>
      <c r="BU11" s="49"/>
      <c r="BV11" s="49"/>
      <c r="BW11" s="49"/>
      <c r="BX11" s="49"/>
      <c r="BY11" s="49"/>
      <c r="BZ11" s="49"/>
      <c r="CA11" s="49"/>
    </row>
    <row r="12" spans="1:85" s="54" customFormat="1" ht="13.35" customHeight="1">
      <c r="A12" s="836" t="s">
        <v>338</v>
      </c>
      <c r="B12" s="1007" t="s">
        <v>194</v>
      </c>
      <c r="C12" s="224">
        <v>2014</v>
      </c>
      <c r="D12" s="221" t="s">
        <v>193</v>
      </c>
      <c r="E12" s="832" t="s">
        <v>464</v>
      </c>
      <c r="F12" s="223" t="s">
        <v>1561</v>
      </c>
      <c r="G12" s="223" t="s">
        <v>1561</v>
      </c>
      <c r="H12" s="220" t="s">
        <v>55</v>
      </c>
      <c r="I12" s="610"/>
      <c r="AZ12" s="137"/>
      <c r="BA12" s="137"/>
      <c r="BD12" s="136"/>
      <c r="BE12" s="136"/>
      <c r="BL12" s="138"/>
      <c r="BT12" s="49"/>
      <c r="BU12" s="49"/>
      <c r="BV12" s="49"/>
      <c r="BW12" s="49"/>
      <c r="BX12" s="49"/>
      <c r="BY12" s="49"/>
      <c r="BZ12" s="49"/>
      <c r="CA12" s="49"/>
    </row>
    <row r="13" spans="1:85" s="54" customFormat="1">
      <c r="A13" s="836" t="s">
        <v>338</v>
      </c>
      <c r="B13" s="1007" t="s">
        <v>730</v>
      </c>
      <c r="C13" s="1008">
        <v>2014</v>
      </c>
      <c r="D13" s="221" t="s">
        <v>193</v>
      </c>
      <c r="E13" s="832" t="s">
        <v>464</v>
      </c>
      <c r="F13" s="223" t="s">
        <v>1561</v>
      </c>
      <c r="G13" s="223" t="s">
        <v>1561</v>
      </c>
      <c r="H13" s="220" t="s">
        <v>55</v>
      </c>
      <c r="I13" s="610"/>
      <c r="AZ13" s="137" t="s">
        <v>355</v>
      </c>
      <c r="BA13" s="137" t="s">
        <v>338</v>
      </c>
      <c r="BC13" s="54" t="s">
        <v>437</v>
      </c>
      <c r="BD13" s="136"/>
      <c r="BE13" s="136"/>
      <c r="BG13" s="54" t="s">
        <v>473</v>
      </c>
      <c r="BL13" s="138" t="s">
        <v>486</v>
      </c>
      <c r="BN13" s="54" t="s">
        <v>119</v>
      </c>
      <c r="BT13" s="49" t="s">
        <v>690</v>
      </c>
      <c r="BU13" s="49"/>
      <c r="BV13" s="49"/>
      <c r="BW13" s="49"/>
      <c r="BX13" s="49"/>
      <c r="BY13" s="49" t="s">
        <v>727</v>
      </c>
      <c r="BZ13" s="49"/>
      <c r="CA13" s="49"/>
      <c r="CB13" s="54" t="s">
        <v>753</v>
      </c>
    </row>
    <row r="14" spans="1:85" s="54" customFormat="1">
      <c r="A14" s="836" t="s">
        <v>338</v>
      </c>
      <c r="B14" s="1007" t="s">
        <v>740</v>
      </c>
      <c r="C14" s="224">
        <v>2014</v>
      </c>
      <c r="D14" s="221" t="s">
        <v>193</v>
      </c>
      <c r="E14" s="832" t="s">
        <v>464</v>
      </c>
      <c r="F14" s="223" t="s">
        <v>1561</v>
      </c>
      <c r="G14" s="223" t="s">
        <v>1561</v>
      </c>
      <c r="H14" s="220" t="s">
        <v>55</v>
      </c>
      <c r="I14" s="610"/>
      <c r="AZ14" s="137" t="s">
        <v>385</v>
      </c>
      <c r="BA14" s="137" t="s">
        <v>39</v>
      </c>
      <c r="BC14" s="54" t="s">
        <v>438</v>
      </c>
      <c r="BD14" s="136"/>
      <c r="BE14" s="136"/>
      <c r="BG14" s="54" t="s">
        <v>474</v>
      </c>
      <c r="BL14" s="138" t="s">
        <v>660</v>
      </c>
      <c r="BN14" s="54" t="s">
        <v>676</v>
      </c>
      <c r="BT14" s="49" t="s">
        <v>140</v>
      </c>
      <c r="BU14" s="49"/>
      <c r="BV14" s="49"/>
      <c r="BW14" s="49"/>
      <c r="BX14" s="49"/>
      <c r="BY14" s="49" t="s">
        <v>728</v>
      </c>
      <c r="BZ14" s="49"/>
      <c r="CA14" s="49"/>
      <c r="CB14" s="54" t="s">
        <v>203</v>
      </c>
    </row>
    <row r="15" spans="1:85" s="54" customFormat="1">
      <c r="A15" s="836" t="s">
        <v>338</v>
      </c>
      <c r="B15" s="1007" t="s">
        <v>731</v>
      </c>
      <c r="C15" s="1008">
        <v>2014</v>
      </c>
      <c r="D15" s="221" t="s">
        <v>193</v>
      </c>
      <c r="E15" s="832" t="s">
        <v>464</v>
      </c>
      <c r="F15" s="223" t="s">
        <v>1561</v>
      </c>
      <c r="G15" s="223" t="s">
        <v>1561</v>
      </c>
      <c r="H15" s="220" t="s">
        <v>55</v>
      </c>
      <c r="I15" s="610"/>
      <c r="AZ15" s="137" t="s">
        <v>356</v>
      </c>
      <c r="BA15" s="137" t="s">
        <v>357</v>
      </c>
      <c r="BD15" s="136"/>
      <c r="BE15" s="136"/>
      <c r="BL15" s="138" t="s">
        <v>661</v>
      </c>
      <c r="BN15" s="54" t="s">
        <v>119</v>
      </c>
      <c r="BT15" s="49" t="s">
        <v>691</v>
      </c>
      <c r="BU15" s="49"/>
      <c r="BV15" s="49"/>
      <c r="BW15" s="49"/>
      <c r="BX15" s="49"/>
      <c r="BY15" s="49" t="s">
        <v>729</v>
      </c>
      <c r="BZ15" s="49"/>
      <c r="CA15" s="49"/>
      <c r="CB15" s="54" t="s">
        <v>204</v>
      </c>
    </row>
    <row r="16" spans="1:85" s="54" customFormat="1">
      <c r="A16" s="836" t="s">
        <v>338</v>
      </c>
      <c r="B16" s="1007" t="s">
        <v>732</v>
      </c>
      <c r="C16" s="224">
        <v>2014</v>
      </c>
      <c r="D16" s="221" t="s">
        <v>193</v>
      </c>
      <c r="E16" s="832" t="s">
        <v>464</v>
      </c>
      <c r="F16" s="223" t="s">
        <v>1561</v>
      </c>
      <c r="G16" s="223" t="s">
        <v>1561</v>
      </c>
      <c r="H16" s="220" t="s">
        <v>55</v>
      </c>
      <c r="I16" s="610"/>
      <c r="AZ16" s="137" t="s">
        <v>358</v>
      </c>
      <c r="BA16" s="137" t="s">
        <v>125</v>
      </c>
      <c r="BD16" s="136"/>
      <c r="BE16" s="136"/>
      <c r="BL16" s="138" t="s">
        <v>487</v>
      </c>
      <c r="BN16" s="54" t="s">
        <v>121</v>
      </c>
      <c r="BT16" s="49" t="s">
        <v>692</v>
      </c>
      <c r="BU16" s="49"/>
      <c r="BV16" s="49"/>
      <c r="BW16" s="49"/>
      <c r="BX16" s="49"/>
      <c r="BY16" s="49" t="s">
        <v>194</v>
      </c>
      <c r="BZ16" s="49"/>
      <c r="CA16" s="49"/>
    </row>
    <row r="17" spans="1:85" s="54" customFormat="1">
      <c r="A17" s="836" t="s">
        <v>338</v>
      </c>
      <c r="B17" s="1007" t="s">
        <v>743</v>
      </c>
      <c r="C17" s="1008">
        <v>2014</v>
      </c>
      <c r="D17" s="221" t="s">
        <v>193</v>
      </c>
      <c r="E17" s="832" t="s">
        <v>464</v>
      </c>
      <c r="F17" s="223" t="s">
        <v>1561</v>
      </c>
      <c r="G17" s="223" t="s">
        <v>1561</v>
      </c>
      <c r="H17" s="220" t="s">
        <v>55</v>
      </c>
      <c r="I17" s="610"/>
      <c r="AZ17" s="137" t="s">
        <v>359</v>
      </c>
      <c r="BA17" s="137" t="s">
        <v>48</v>
      </c>
      <c r="BC17" s="134" t="s">
        <v>442</v>
      </c>
      <c r="BD17" s="136"/>
      <c r="BE17" s="136"/>
      <c r="BG17" s="134" t="s">
        <v>72</v>
      </c>
      <c r="BJ17" s="134" t="s">
        <v>828</v>
      </c>
      <c r="BL17" s="138" t="s">
        <v>488</v>
      </c>
      <c r="BN17" s="54" t="s">
        <v>122</v>
      </c>
      <c r="BT17" s="49" t="s">
        <v>716</v>
      </c>
      <c r="BU17" s="49"/>
      <c r="BV17" s="49"/>
      <c r="BW17" s="49"/>
      <c r="BX17" s="49"/>
      <c r="BY17" s="49" t="s">
        <v>730</v>
      </c>
      <c r="BZ17" s="49"/>
      <c r="CA17" s="49"/>
    </row>
    <row r="18" spans="1:85" s="54" customFormat="1">
      <c r="A18" s="836" t="s">
        <v>338</v>
      </c>
      <c r="B18" s="1007" t="s">
        <v>733</v>
      </c>
      <c r="C18" s="224">
        <v>2014</v>
      </c>
      <c r="D18" s="221" t="s">
        <v>193</v>
      </c>
      <c r="E18" s="832" t="s">
        <v>464</v>
      </c>
      <c r="F18" s="223" t="s">
        <v>1561</v>
      </c>
      <c r="G18" s="223" t="s">
        <v>1561</v>
      </c>
      <c r="H18" s="220" t="s">
        <v>55</v>
      </c>
      <c r="I18" s="610"/>
      <c r="AZ18" s="137"/>
      <c r="BA18" s="137"/>
      <c r="BC18" s="134"/>
      <c r="BD18" s="136"/>
      <c r="BE18" s="136"/>
      <c r="BG18" s="134"/>
      <c r="BJ18" s="134"/>
      <c r="BL18" s="138"/>
      <c r="BT18" s="49"/>
      <c r="BU18" s="49"/>
      <c r="BV18" s="49"/>
      <c r="BW18" s="49"/>
      <c r="BX18" s="49"/>
      <c r="BY18" s="49"/>
      <c r="BZ18" s="49"/>
      <c r="CA18" s="49"/>
    </row>
    <row r="19" spans="1:85" s="54" customFormat="1">
      <c r="A19" s="836" t="s">
        <v>338</v>
      </c>
      <c r="B19" s="1007" t="s">
        <v>735</v>
      </c>
      <c r="C19" s="1008">
        <v>2014</v>
      </c>
      <c r="D19" s="221" t="s">
        <v>193</v>
      </c>
      <c r="E19" s="832" t="s">
        <v>464</v>
      </c>
      <c r="F19" s="223" t="s">
        <v>1561</v>
      </c>
      <c r="G19" s="223" t="s">
        <v>1561</v>
      </c>
      <c r="H19" s="220" t="s">
        <v>55</v>
      </c>
      <c r="I19" s="610"/>
      <c r="AZ19" s="137"/>
      <c r="BA19" s="137"/>
      <c r="BC19" s="134"/>
      <c r="BD19" s="136"/>
      <c r="BE19" s="136"/>
      <c r="BG19" s="134"/>
      <c r="BJ19" s="134"/>
      <c r="BL19" s="138"/>
      <c r="BT19" s="49"/>
      <c r="BU19" s="49"/>
      <c r="BV19" s="49"/>
      <c r="BW19" s="49"/>
      <c r="BX19" s="49"/>
      <c r="BY19" s="49"/>
      <c r="BZ19" s="49"/>
      <c r="CA19" s="49"/>
    </row>
    <row r="20" spans="1:85" s="54" customFormat="1">
      <c r="A20" s="836" t="s">
        <v>338</v>
      </c>
      <c r="B20" s="1007" t="s">
        <v>461</v>
      </c>
      <c r="C20" s="224">
        <v>2014</v>
      </c>
      <c r="D20" s="221" t="s">
        <v>193</v>
      </c>
      <c r="E20" s="832" t="s">
        <v>464</v>
      </c>
      <c r="F20" s="223" t="s">
        <v>1561</v>
      </c>
      <c r="G20" s="223" t="s">
        <v>1561</v>
      </c>
      <c r="H20" s="220" t="s">
        <v>55</v>
      </c>
      <c r="I20" s="610"/>
      <c r="AZ20" s="137"/>
      <c r="BA20" s="137"/>
      <c r="BC20" s="134"/>
      <c r="BD20" s="136"/>
      <c r="BE20" s="136"/>
      <c r="BG20" s="134"/>
      <c r="BJ20" s="134"/>
      <c r="BL20" s="138"/>
      <c r="BT20" s="49"/>
      <c r="BU20" s="49"/>
      <c r="BV20" s="49"/>
      <c r="BW20" s="49"/>
      <c r="BX20" s="49"/>
      <c r="BY20" s="49"/>
      <c r="BZ20" s="49"/>
      <c r="CA20" s="49"/>
    </row>
    <row r="21" spans="1:85" s="54" customFormat="1">
      <c r="A21" s="836" t="s">
        <v>338</v>
      </c>
      <c r="B21" s="1007" t="s">
        <v>736</v>
      </c>
      <c r="C21" s="1008">
        <v>2014</v>
      </c>
      <c r="D21" s="221" t="s">
        <v>193</v>
      </c>
      <c r="E21" s="832" t="s">
        <v>464</v>
      </c>
      <c r="F21" s="223" t="s">
        <v>1561</v>
      </c>
      <c r="G21" s="223" t="s">
        <v>1561</v>
      </c>
      <c r="H21" s="220" t="s">
        <v>55</v>
      </c>
      <c r="I21" s="610"/>
      <c r="AZ21" s="137"/>
      <c r="BA21" s="137"/>
      <c r="BC21" s="134"/>
      <c r="BD21" s="136"/>
      <c r="BE21" s="136"/>
      <c r="BG21" s="134"/>
      <c r="BJ21" s="134"/>
      <c r="BL21" s="138"/>
      <c r="BT21" s="49"/>
      <c r="BU21" s="49"/>
      <c r="BV21" s="49"/>
      <c r="BW21" s="49"/>
      <c r="BX21" s="49"/>
      <c r="BY21" s="49"/>
      <c r="BZ21" s="49"/>
      <c r="CA21" s="49"/>
    </row>
    <row r="22" spans="1:85" s="54" customFormat="1">
      <c r="A22" s="921"/>
      <c r="B22" s="1007"/>
      <c r="C22" s="224"/>
      <c r="D22" s="221"/>
      <c r="E22" s="832"/>
      <c r="F22" s="1011"/>
      <c r="G22" s="1011"/>
      <c r="H22" s="961"/>
      <c r="I22" s="610"/>
      <c r="AZ22" s="137"/>
      <c r="BA22" s="137"/>
      <c r="BC22" s="134"/>
      <c r="BD22" s="136"/>
      <c r="BE22" s="136"/>
      <c r="BG22" s="134"/>
      <c r="BJ22" s="134"/>
      <c r="BL22" s="138"/>
      <c r="BT22" s="49"/>
      <c r="BU22" s="49"/>
      <c r="BV22" s="49"/>
      <c r="BW22" s="49"/>
      <c r="BX22" s="49"/>
      <c r="BY22" s="49"/>
      <c r="BZ22" s="49"/>
      <c r="CA22" s="49"/>
    </row>
    <row r="23" spans="1:85" s="54" customFormat="1">
      <c r="A23" s="921"/>
      <c r="B23" s="1007"/>
      <c r="C23" s="224"/>
      <c r="D23" s="221"/>
      <c r="E23" s="832"/>
      <c r="F23" s="1011"/>
      <c r="G23" s="1011"/>
      <c r="H23" s="961"/>
      <c r="I23" s="610"/>
      <c r="AZ23" s="137"/>
      <c r="BA23" s="137"/>
      <c r="BC23" s="134"/>
      <c r="BD23" s="136"/>
      <c r="BE23" s="136"/>
      <c r="BG23" s="134"/>
      <c r="BJ23" s="134"/>
      <c r="BL23" s="138"/>
      <c r="BT23" s="49"/>
      <c r="BU23" s="49"/>
      <c r="BV23" s="49"/>
      <c r="BW23" s="49"/>
      <c r="BX23" s="49"/>
      <c r="BY23" s="49"/>
      <c r="BZ23" s="49"/>
      <c r="CA23" s="49"/>
    </row>
    <row r="24" spans="1:85" ht="14.45" customHeight="1">
      <c r="A24" s="80" t="s">
        <v>246</v>
      </c>
      <c r="B24" s="81"/>
      <c r="C24" s="81"/>
      <c r="D24" s="81"/>
      <c r="E24" s="81"/>
      <c r="F24" s="81"/>
      <c r="G24" s="81"/>
      <c r="H24" s="49"/>
      <c r="I24" s="82"/>
      <c r="AZ24" s="137" t="s">
        <v>361</v>
      </c>
      <c r="BA24" s="137" t="s">
        <v>362</v>
      </c>
      <c r="BB24" s="54"/>
      <c r="BC24" s="54" t="s">
        <v>443</v>
      </c>
      <c r="BD24" s="136"/>
      <c r="BE24" s="136"/>
      <c r="BF24" s="54"/>
      <c r="BG24" s="54" t="s">
        <v>73</v>
      </c>
      <c r="BH24" s="54"/>
      <c r="BI24" s="54"/>
      <c r="BJ24" s="681" t="s">
        <v>766</v>
      </c>
      <c r="BK24" s="54"/>
      <c r="BL24" s="138" t="s">
        <v>490</v>
      </c>
      <c r="BM24" s="54"/>
      <c r="BN24" s="54" t="s">
        <v>678</v>
      </c>
      <c r="BO24" s="54"/>
      <c r="BP24" s="54"/>
      <c r="BQ24" s="54"/>
      <c r="BR24" s="54"/>
      <c r="BS24" s="54"/>
      <c r="BT24" s="49" t="s">
        <v>717</v>
      </c>
      <c r="BU24" s="49"/>
      <c r="BV24" s="49"/>
      <c r="BW24" s="49"/>
      <c r="BX24" s="49"/>
      <c r="BY24" s="49" t="s">
        <v>731</v>
      </c>
      <c r="BZ24" s="49"/>
      <c r="CA24" s="49"/>
      <c r="CB24" s="54"/>
      <c r="CC24" s="54"/>
      <c r="CD24" s="54"/>
      <c r="CE24" s="54"/>
      <c r="CF24" s="54"/>
      <c r="CG24" s="54"/>
    </row>
    <row r="25" spans="1:85">
      <c r="A25" s="80" t="s">
        <v>393</v>
      </c>
      <c r="I25" s="82"/>
      <c r="AZ25" s="137" t="s">
        <v>349</v>
      </c>
      <c r="BA25" s="137" t="s">
        <v>350</v>
      </c>
      <c r="BB25" s="54"/>
      <c r="BC25" s="54" t="s">
        <v>183</v>
      </c>
      <c r="BD25" s="136"/>
      <c r="BE25" s="136"/>
      <c r="BF25" s="54"/>
      <c r="BG25" s="54" t="s">
        <v>756</v>
      </c>
      <c r="BH25" s="54"/>
      <c r="BI25" s="54"/>
      <c r="BJ25" s="54"/>
      <c r="BK25" s="54"/>
      <c r="BL25" s="138" t="s">
        <v>491</v>
      </c>
      <c r="BM25" s="54"/>
      <c r="BN25" s="54" t="s">
        <v>677</v>
      </c>
      <c r="BO25" s="54"/>
      <c r="BP25" s="54"/>
      <c r="BQ25" s="54"/>
      <c r="BR25" s="54"/>
      <c r="BS25" s="54"/>
      <c r="BT25" s="49" t="s">
        <v>694</v>
      </c>
      <c r="BU25" s="49"/>
      <c r="BV25" s="49"/>
      <c r="BW25" s="49"/>
      <c r="BX25" s="49"/>
      <c r="BY25" s="49" t="s">
        <v>732</v>
      </c>
      <c r="BZ25" s="49"/>
      <c r="CA25" s="49"/>
      <c r="CB25" s="54"/>
      <c r="CC25" s="54"/>
      <c r="CD25" s="54"/>
      <c r="CE25" s="54"/>
      <c r="CF25" s="54"/>
      <c r="CG25" s="54"/>
    </row>
    <row r="26" spans="1:85" ht="12" customHeight="1">
      <c r="A26" s="133"/>
      <c r="C26" s="108"/>
      <c r="AZ26" s="137" t="s">
        <v>363</v>
      </c>
      <c r="BA26" s="137" t="s">
        <v>364</v>
      </c>
      <c r="BB26" s="54"/>
      <c r="BC26" s="54" t="s">
        <v>444</v>
      </c>
      <c r="BD26" s="136"/>
      <c r="BE26" s="136"/>
      <c r="BF26" s="54"/>
      <c r="BG26" s="54"/>
      <c r="BH26" s="54"/>
      <c r="BI26" s="54"/>
      <c r="BJ26" s="54"/>
      <c r="BK26" s="54"/>
      <c r="BL26" s="138" t="s">
        <v>662</v>
      </c>
      <c r="BM26" s="54"/>
      <c r="BN26" s="54" t="s">
        <v>679</v>
      </c>
      <c r="BO26" s="54"/>
      <c r="BP26" s="54"/>
      <c r="BQ26" s="54"/>
      <c r="BR26" s="54"/>
      <c r="BS26" s="54"/>
      <c r="BT26" s="49" t="s">
        <v>143</v>
      </c>
      <c r="BU26" s="49"/>
      <c r="BV26" s="49"/>
      <c r="BW26" s="49"/>
      <c r="BX26" s="49"/>
      <c r="BY26" s="49" t="s">
        <v>743</v>
      </c>
      <c r="BZ26" s="49"/>
      <c r="CA26" s="49"/>
      <c r="CB26" s="54"/>
      <c r="CC26" s="54"/>
      <c r="CD26" s="54"/>
      <c r="CE26" s="54"/>
      <c r="CF26" s="54"/>
      <c r="CG26" s="54"/>
    </row>
    <row r="27" spans="1:85">
      <c r="AZ27" s="137" t="s">
        <v>365</v>
      </c>
      <c r="BA27" s="137" t="s">
        <v>366</v>
      </c>
      <c r="BB27" s="54"/>
      <c r="BC27" s="54" t="s">
        <v>194</v>
      </c>
      <c r="BD27" s="136"/>
      <c r="BE27" s="136"/>
      <c r="BF27" s="54"/>
      <c r="BG27" s="54"/>
      <c r="BH27" s="54"/>
      <c r="BI27" s="54"/>
      <c r="BJ27" s="54"/>
      <c r="BK27" s="54"/>
      <c r="BL27" s="138" t="s">
        <v>98</v>
      </c>
      <c r="BM27" s="54"/>
      <c r="BN27" s="54" t="s">
        <v>680</v>
      </c>
      <c r="BO27" s="54"/>
      <c r="BP27" s="54"/>
      <c r="BQ27" s="54"/>
      <c r="BR27" s="54"/>
      <c r="BS27" s="54"/>
      <c r="BT27" s="49" t="s">
        <v>718</v>
      </c>
      <c r="BU27" s="49"/>
      <c r="BV27" s="49"/>
      <c r="BW27" s="49"/>
      <c r="BX27" s="49"/>
      <c r="BY27" s="49" t="s">
        <v>733</v>
      </c>
      <c r="BZ27" s="49"/>
      <c r="CA27" s="49"/>
      <c r="CB27" s="54"/>
      <c r="CC27" s="54"/>
      <c r="CD27" s="54"/>
      <c r="CE27" s="54"/>
      <c r="CF27" s="54"/>
      <c r="CG27" s="54"/>
    </row>
    <row r="28" spans="1:85">
      <c r="AZ28" s="137" t="s">
        <v>367</v>
      </c>
      <c r="BA28" s="137" t="s">
        <v>97</v>
      </c>
      <c r="BB28" s="54"/>
      <c r="BC28" s="54" t="s">
        <v>445</v>
      </c>
      <c r="BD28" s="136"/>
      <c r="BE28" s="136"/>
      <c r="BF28" s="54"/>
      <c r="BG28" s="54"/>
      <c r="BH28" s="54"/>
      <c r="BI28" s="54"/>
      <c r="BJ28" s="54"/>
      <c r="BK28" s="54"/>
      <c r="BL28" s="138" t="s">
        <v>492</v>
      </c>
      <c r="BM28" s="54"/>
      <c r="BN28" s="54" t="s">
        <v>681</v>
      </c>
      <c r="BO28" s="54"/>
      <c r="BP28" s="54"/>
      <c r="BQ28" s="54"/>
      <c r="BR28" s="54"/>
      <c r="BS28" s="54"/>
      <c r="BT28" s="49" t="s">
        <v>747</v>
      </c>
      <c r="BU28" s="49"/>
      <c r="BV28" s="49"/>
      <c r="BW28" s="49"/>
      <c r="BX28" s="49"/>
      <c r="BY28" s="49" t="s">
        <v>734</v>
      </c>
      <c r="BZ28" s="49"/>
      <c r="CA28" s="49"/>
      <c r="CB28" s="54"/>
      <c r="CC28" s="54"/>
      <c r="CD28" s="54"/>
      <c r="CE28" s="54"/>
      <c r="CF28" s="54"/>
      <c r="CG28" s="54"/>
    </row>
    <row r="29" spans="1:85">
      <c r="AZ29" s="137" t="s">
        <v>369</v>
      </c>
      <c r="BA29" s="137" t="s">
        <v>341</v>
      </c>
      <c r="BB29" s="54"/>
      <c r="BC29" s="54" t="s">
        <v>446</v>
      </c>
      <c r="BD29" s="136"/>
      <c r="BE29" s="136"/>
      <c r="BF29" s="54"/>
      <c r="BG29" s="54"/>
      <c r="BH29" s="54"/>
      <c r="BI29" s="54"/>
      <c r="BJ29" s="54"/>
      <c r="BK29" s="54"/>
      <c r="BL29" s="138" t="s">
        <v>493</v>
      </c>
      <c r="BM29" s="54"/>
      <c r="BN29" s="54" t="s">
        <v>682</v>
      </c>
      <c r="BO29" s="54"/>
      <c r="BP29" s="54"/>
      <c r="BQ29" s="54"/>
      <c r="BR29" s="54"/>
      <c r="BS29" s="54"/>
      <c r="BT29" s="49" t="s">
        <v>748</v>
      </c>
      <c r="BU29" s="49"/>
      <c r="BV29" s="49"/>
      <c r="BW29" s="49"/>
      <c r="BX29" s="49"/>
      <c r="BY29" s="49" t="s">
        <v>742</v>
      </c>
      <c r="BZ29" s="49"/>
      <c r="CA29" s="49"/>
      <c r="CB29" s="54"/>
      <c r="CC29" s="54"/>
      <c r="CD29" s="54"/>
      <c r="CE29" s="54"/>
      <c r="CF29" s="54"/>
      <c r="CG29" s="54"/>
    </row>
    <row r="30" spans="1:85">
      <c r="AZ30" s="137" t="s">
        <v>370</v>
      </c>
      <c r="BA30" s="137" t="s">
        <v>371</v>
      </c>
      <c r="BB30" s="54"/>
      <c r="BC30" s="54" t="s">
        <v>447</v>
      </c>
      <c r="BD30" s="136"/>
      <c r="BE30" s="136"/>
      <c r="BF30" s="54"/>
      <c r="BG30" s="54"/>
      <c r="BH30" s="54"/>
      <c r="BI30" s="54"/>
      <c r="BJ30" s="54"/>
      <c r="BK30" s="54"/>
      <c r="BL30" s="138" t="s">
        <v>494</v>
      </c>
      <c r="BM30" s="54"/>
      <c r="BN30" s="54" t="s">
        <v>683</v>
      </c>
      <c r="BO30" s="54"/>
      <c r="BP30" s="54"/>
      <c r="BQ30" s="54"/>
      <c r="BR30" s="54"/>
      <c r="BS30" s="54"/>
      <c r="BT30" s="49" t="s">
        <v>749</v>
      </c>
      <c r="BU30" s="49"/>
      <c r="BV30" s="49"/>
      <c r="BW30" s="49"/>
      <c r="BX30" s="49"/>
      <c r="BY30" s="49" t="s">
        <v>741</v>
      </c>
      <c r="BZ30" s="49"/>
      <c r="CA30" s="49"/>
      <c r="CB30" s="54"/>
      <c r="CC30" s="54"/>
      <c r="CD30" s="54"/>
      <c r="CE30" s="54"/>
      <c r="CF30" s="54"/>
      <c r="CG30" s="54"/>
    </row>
    <row r="31" spans="1:85">
      <c r="AZ31" s="137" t="s">
        <v>368</v>
      </c>
      <c r="BA31" s="137" t="s">
        <v>337</v>
      </c>
      <c r="BB31" s="54"/>
      <c r="BC31" s="54" t="s">
        <v>448</v>
      </c>
      <c r="BD31" s="136"/>
      <c r="BE31" s="136"/>
      <c r="BF31" s="54"/>
      <c r="BG31" s="147" t="s">
        <v>762</v>
      </c>
      <c r="BH31" s="681" t="s">
        <v>817</v>
      </c>
      <c r="BI31" s="54"/>
      <c r="BJ31" s="54"/>
      <c r="BK31" s="54"/>
      <c r="BL31" s="138" t="s">
        <v>495</v>
      </c>
      <c r="BM31" s="54"/>
      <c r="BN31" s="54" t="s">
        <v>684</v>
      </c>
      <c r="BO31" s="54"/>
      <c r="BP31" s="54"/>
      <c r="BQ31" s="54"/>
      <c r="BR31" s="54"/>
      <c r="BS31" s="54"/>
      <c r="BT31" s="49" t="s">
        <v>750</v>
      </c>
      <c r="BU31" s="49"/>
      <c r="BV31" s="49"/>
      <c r="BW31" s="49"/>
      <c r="BX31" s="49"/>
      <c r="BY31" s="49" t="s">
        <v>735</v>
      </c>
      <c r="BZ31" s="49"/>
      <c r="CA31" s="49"/>
      <c r="CB31" s="54"/>
      <c r="CC31" s="54"/>
      <c r="CD31" s="54"/>
      <c r="CE31" s="54"/>
      <c r="CF31" s="54"/>
      <c r="CG31" s="54"/>
    </row>
    <row r="32" spans="1:85">
      <c r="AZ32" s="137" t="s">
        <v>372</v>
      </c>
      <c r="BA32" s="137" t="s">
        <v>373</v>
      </c>
      <c r="BB32" s="54"/>
      <c r="BC32" s="54" t="s">
        <v>120</v>
      </c>
      <c r="BD32" s="136"/>
      <c r="BE32" s="136"/>
      <c r="BF32" s="54"/>
      <c r="BG32" s="54"/>
      <c r="BH32" s="54"/>
      <c r="BI32" s="54"/>
      <c r="BJ32" s="54"/>
      <c r="BK32" s="54"/>
      <c r="BL32" s="138" t="s">
        <v>496</v>
      </c>
      <c r="BM32" s="54"/>
      <c r="BN32" s="54" t="s">
        <v>685</v>
      </c>
      <c r="BO32" s="54"/>
      <c r="BP32" s="54"/>
      <c r="BQ32" s="54"/>
      <c r="BR32" s="54"/>
      <c r="BS32" s="54"/>
      <c r="BT32" s="49" t="s">
        <v>695</v>
      </c>
      <c r="BU32" s="49"/>
      <c r="BV32" s="49"/>
      <c r="BW32" s="49"/>
      <c r="BX32" s="49"/>
      <c r="BY32" s="49" t="s">
        <v>461</v>
      </c>
      <c r="BZ32" s="49"/>
      <c r="CA32" s="49"/>
      <c r="CB32" s="54"/>
      <c r="CC32" s="54"/>
      <c r="CD32" s="54"/>
      <c r="CE32" s="54"/>
      <c r="CF32" s="54"/>
      <c r="CG32" s="54"/>
    </row>
    <row r="33" spans="52:85" s="681" customFormat="1">
      <c r="AZ33" s="137" t="s">
        <v>374</v>
      </c>
      <c r="BA33" s="137" t="s">
        <v>340</v>
      </c>
      <c r="BB33" s="54"/>
      <c r="BC33" s="54" t="s">
        <v>449</v>
      </c>
      <c r="BD33" s="136"/>
      <c r="BE33" s="136"/>
      <c r="BF33" s="54"/>
      <c r="BG33" s="54"/>
      <c r="BH33" s="54"/>
      <c r="BI33" s="54"/>
      <c r="BJ33" s="54"/>
      <c r="BK33" s="54"/>
      <c r="BL33" s="138" t="s">
        <v>497</v>
      </c>
      <c r="BM33" s="54"/>
      <c r="BN33" s="54" t="s">
        <v>686</v>
      </c>
      <c r="BO33" s="54"/>
      <c r="BP33" s="54"/>
      <c r="BQ33" s="54"/>
      <c r="BR33" s="54"/>
      <c r="BS33" s="54"/>
      <c r="BT33" s="49" t="s">
        <v>696</v>
      </c>
      <c r="BU33" s="49"/>
      <c r="BV33" s="49"/>
      <c r="BW33" s="49"/>
      <c r="BX33" s="49"/>
      <c r="BY33" s="49" t="s">
        <v>736</v>
      </c>
      <c r="BZ33" s="49"/>
      <c r="CA33" s="49"/>
      <c r="CB33" s="54"/>
      <c r="CC33" s="54"/>
      <c r="CD33" s="54"/>
      <c r="CE33" s="54"/>
      <c r="CF33" s="54"/>
      <c r="CG33" s="54"/>
    </row>
    <row r="34" spans="52:85" s="681" customFormat="1">
      <c r="AZ34" s="137" t="s">
        <v>375</v>
      </c>
      <c r="BA34" s="137" t="s">
        <v>376</v>
      </c>
      <c r="BB34" s="54"/>
      <c r="BC34" s="54"/>
      <c r="BD34" s="136"/>
      <c r="BE34" s="136"/>
      <c r="BF34" s="54"/>
      <c r="BG34" s="54"/>
      <c r="BH34" s="54"/>
      <c r="BI34" s="54"/>
      <c r="BJ34" s="54"/>
      <c r="BK34" s="54"/>
      <c r="BL34" s="138" t="s">
        <v>498</v>
      </c>
      <c r="BM34" s="54"/>
      <c r="BN34" s="54" t="s">
        <v>674</v>
      </c>
      <c r="BO34" s="54"/>
      <c r="BP34" s="54"/>
      <c r="BQ34" s="54"/>
      <c r="BR34" s="54"/>
      <c r="BS34" s="54"/>
      <c r="BT34" s="49" t="s">
        <v>697</v>
      </c>
      <c r="BU34" s="49"/>
      <c r="BV34" s="49"/>
      <c r="BW34" s="49"/>
      <c r="BX34" s="49"/>
      <c r="BY34" s="54"/>
      <c r="BZ34" s="49"/>
      <c r="CA34" s="49"/>
      <c r="CB34" s="54"/>
      <c r="CC34" s="54"/>
      <c r="CD34" s="54"/>
      <c r="CE34" s="54"/>
      <c r="CF34" s="54"/>
      <c r="CG34" s="54"/>
    </row>
    <row r="35" spans="52:85" s="681" customFormat="1">
      <c r="AZ35" s="137" t="s">
        <v>377</v>
      </c>
      <c r="BA35" s="137" t="s">
        <v>378</v>
      </c>
      <c r="BB35" s="54"/>
      <c r="BC35" s="54"/>
      <c r="BD35" s="136"/>
      <c r="BE35" s="136"/>
      <c r="BF35" s="54"/>
      <c r="BG35" s="54"/>
      <c r="BH35" s="54"/>
      <c r="BI35" s="54"/>
      <c r="BJ35" s="54"/>
      <c r="BK35" s="54"/>
      <c r="BL35" s="138" t="s">
        <v>499</v>
      </c>
      <c r="BM35" s="54"/>
      <c r="BN35" s="54" t="s">
        <v>687</v>
      </c>
      <c r="BO35" s="54"/>
      <c r="BP35" s="54"/>
      <c r="BQ35" s="54"/>
      <c r="BR35" s="54"/>
      <c r="BS35" s="54"/>
      <c r="BT35" s="49" t="s">
        <v>698</v>
      </c>
      <c r="BU35" s="49"/>
      <c r="BV35" s="49"/>
      <c r="BW35" s="49"/>
      <c r="BX35" s="49"/>
      <c r="BY35" s="49"/>
      <c r="BZ35" s="49"/>
      <c r="CA35" s="49"/>
      <c r="CB35" s="54"/>
      <c r="CC35" s="54"/>
      <c r="CD35" s="54"/>
      <c r="CE35" s="54"/>
      <c r="CF35" s="54"/>
      <c r="CG35" s="54"/>
    </row>
    <row r="36" spans="52:85" s="681" customFormat="1">
      <c r="AZ36" s="137" t="s">
        <v>379</v>
      </c>
      <c r="BA36" s="137" t="s">
        <v>380</v>
      </c>
      <c r="BB36" s="54"/>
      <c r="BC36" s="134" t="s">
        <v>441</v>
      </c>
      <c r="BD36" s="136"/>
      <c r="BE36" s="136"/>
      <c r="BF36" s="54"/>
      <c r="BG36" s="134" t="s">
        <v>480</v>
      </c>
      <c r="BH36" s="54"/>
      <c r="BI36" s="54"/>
      <c r="BJ36" s="54"/>
      <c r="BK36" s="54"/>
      <c r="BL36" s="138" t="s">
        <v>500</v>
      </c>
      <c r="BM36" s="54"/>
      <c r="BN36" s="54" t="s">
        <v>675</v>
      </c>
      <c r="BO36" s="54"/>
      <c r="BP36" s="54"/>
      <c r="BQ36" s="54"/>
      <c r="BR36" s="54"/>
      <c r="BS36" s="54"/>
      <c r="BT36" s="49" t="s">
        <v>719</v>
      </c>
      <c r="BU36" s="49"/>
      <c r="BV36" s="49"/>
      <c r="BW36" s="49"/>
      <c r="BX36" s="49"/>
      <c r="BY36" s="49" t="s">
        <v>744</v>
      </c>
      <c r="BZ36" s="49"/>
      <c r="CA36" s="49"/>
      <c r="CB36" s="54"/>
      <c r="CC36" s="46" t="s">
        <v>220</v>
      </c>
      <c r="CD36" s="47"/>
      <c r="CE36" s="46" t="s">
        <v>221</v>
      </c>
      <c r="CF36" s="73"/>
      <c r="CG36" s="73"/>
    </row>
    <row r="37" spans="52:85" s="681" customFormat="1">
      <c r="AZ37" s="137" t="s">
        <v>381</v>
      </c>
      <c r="BA37" s="137" t="s">
        <v>382</v>
      </c>
      <c r="BB37" s="54"/>
      <c r="BC37" s="54" t="s">
        <v>450</v>
      </c>
      <c r="BD37" s="136"/>
      <c r="BE37" s="136"/>
      <c r="BF37" s="54"/>
      <c r="BG37" s="54" t="s">
        <v>479</v>
      </c>
      <c r="BH37" s="54"/>
      <c r="BI37" s="54"/>
      <c r="BJ37" s="54"/>
      <c r="BK37" s="54"/>
      <c r="BL37" s="138" t="s">
        <v>501</v>
      </c>
      <c r="BM37" s="54"/>
      <c r="BN37" s="54"/>
      <c r="BO37" s="54"/>
      <c r="BP37" s="54"/>
      <c r="BQ37" s="54"/>
      <c r="BR37" s="54"/>
      <c r="BS37" s="54"/>
      <c r="BT37" s="49" t="s">
        <v>699</v>
      </c>
      <c r="BU37" s="49"/>
      <c r="BV37" s="49"/>
      <c r="BW37" s="49"/>
      <c r="BX37" s="49"/>
      <c r="BY37" s="49" t="s">
        <v>181</v>
      </c>
      <c r="BZ37" s="49"/>
      <c r="CA37" s="49"/>
      <c r="CB37" s="54"/>
      <c r="CC37" s="47" t="s">
        <v>222</v>
      </c>
      <c r="CD37" s="47"/>
      <c r="CE37" s="47" t="s">
        <v>223</v>
      </c>
      <c r="CF37" s="73"/>
      <c r="CG37" s="73"/>
    </row>
    <row r="38" spans="52:85" s="681" customFormat="1">
      <c r="AZ38" s="137" t="s">
        <v>383</v>
      </c>
      <c r="BA38" s="137" t="s">
        <v>384</v>
      </c>
      <c r="BB38" s="54"/>
      <c r="BC38" s="54" t="s">
        <v>451</v>
      </c>
      <c r="BD38" s="136"/>
      <c r="BE38" s="136"/>
      <c r="BF38" s="54"/>
      <c r="BG38" s="54" t="s">
        <v>282</v>
      </c>
      <c r="BH38" s="54"/>
      <c r="BI38" s="54"/>
      <c r="BJ38" s="54"/>
      <c r="BK38" s="54"/>
      <c r="BL38" s="138" t="s">
        <v>502</v>
      </c>
      <c r="BM38" s="54"/>
      <c r="BN38" s="54"/>
      <c r="BO38" s="54"/>
      <c r="BP38" s="54"/>
      <c r="BQ38" s="54"/>
      <c r="BR38" s="54"/>
      <c r="BS38" s="54"/>
      <c r="BT38" s="49" t="s">
        <v>700</v>
      </c>
      <c r="BU38" s="49"/>
      <c r="BV38" s="49"/>
      <c r="BW38" s="49"/>
      <c r="BX38" s="49"/>
      <c r="BY38" s="49" t="s">
        <v>738</v>
      </c>
      <c r="BZ38" s="49"/>
      <c r="CA38" s="49"/>
      <c r="CB38" s="54"/>
      <c r="CC38" s="47" t="s">
        <v>224</v>
      </c>
      <c r="CD38" s="47"/>
      <c r="CE38" s="47" t="s">
        <v>225</v>
      </c>
      <c r="CF38" s="73"/>
      <c r="CG38" s="73"/>
    </row>
    <row r="39" spans="52:85" s="681" customFormat="1">
      <c r="AZ39" s="137" t="s">
        <v>386</v>
      </c>
      <c r="BA39" s="137" t="s">
        <v>4</v>
      </c>
      <c r="BB39" s="54"/>
      <c r="BC39" s="54" t="s">
        <v>56</v>
      </c>
      <c r="BD39" s="136"/>
      <c r="BE39" s="136"/>
      <c r="BF39" s="54"/>
      <c r="BG39" s="54" t="s">
        <v>478</v>
      </c>
      <c r="BH39" s="54"/>
      <c r="BI39" s="54"/>
      <c r="BJ39" s="54"/>
      <c r="BK39" s="54"/>
      <c r="BL39" s="138" t="s">
        <v>503</v>
      </c>
      <c r="BM39" s="54"/>
      <c r="BN39" s="54"/>
      <c r="BO39" s="54"/>
      <c r="BP39" s="54"/>
      <c r="BQ39" s="54"/>
      <c r="BR39" s="54"/>
      <c r="BS39" s="54"/>
      <c r="BT39" s="49" t="s">
        <v>701</v>
      </c>
      <c r="BU39" s="49"/>
      <c r="BV39" s="49"/>
      <c r="BW39" s="49"/>
      <c r="BX39" s="49"/>
      <c r="BY39" s="49" t="s">
        <v>56</v>
      </c>
      <c r="BZ39" s="49"/>
      <c r="CA39" s="49"/>
      <c r="CB39" s="54"/>
      <c r="CC39" s="47" t="s">
        <v>226</v>
      </c>
      <c r="CD39" s="47"/>
      <c r="CE39" s="47" t="s">
        <v>227</v>
      </c>
      <c r="CF39" s="73"/>
      <c r="CG39" s="73"/>
    </row>
    <row r="40" spans="52:85" s="681" customFormat="1">
      <c r="AZ40" s="54"/>
      <c r="BA40" s="54"/>
      <c r="BB40" s="54"/>
      <c r="BC40" s="54" t="s">
        <v>452</v>
      </c>
      <c r="BD40" s="54"/>
      <c r="BE40" s="54"/>
      <c r="BF40" s="54"/>
      <c r="BG40" s="54" t="s">
        <v>476</v>
      </c>
      <c r="BH40" s="54"/>
      <c r="BI40" s="54"/>
      <c r="BJ40" s="54"/>
      <c r="BK40" s="54"/>
      <c r="BL40" s="138" t="s">
        <v>504</v>
      </c>
      <c r="BM40" s="54"/>
      <c r="BN40" s="54"/>
      <c r="BO40" s="54"/>
      <c r="BP40" s="54"/>
      <c r="BQ40" s="54"/>
      <c r="BR40" s="54"/>
      <c r="BS40" s="54"/>
      <c r="BT40" s="49" t="s">
        <v>702</v>
      </c>
      <c r="BU40" s="49"/>
      <c r="BV40" s="49"/>
      <c r="BW40" s="49"/>
      <c r="BX40" s="49"/>
      <c r="BY40" s="49" t="s">
        <v>746</v>
      </c>
      <c r="BZ40" s="49"/>
      <c r="CA40" s="49"/>
      <c r="CB40" s="54"/>
      <c r="CC40" s="47" t="s">
        <v>228</v>
      </c>
      <c r="CD40" s="47"/>
      <c r="CE40" s="47" t="s">
        <v>229</v>
      </c>
      <c r="CF40" s="73"/>
      <c r="CG40" s="73"/>
    </row>
    <row r="41" spans="52:85" s="681" customFormat="1">
      <c r="AZ41" s="54"/>
      <c r="BA41" s="54"/>
      <c r="BB41" s="54"/>
      <c r="BC41" s="54" t="s">
        <v>453</v>
      </c>
      <c r="BD41" s="54"/>
      <c r="BE41" s="54"/>
      <c r="BF41" s="54"/>
      <c r="BG41" s="54" t="s">
        <v>477</v>
      </c>
      <c r="BH41" s="54"/>
      <c r="BI41" s="54"/>
      <c r="BJ41" s="54"/>
      <c r="BK41" s="54"/>
      <c r="BL41" s="138" t="s">
        <v>505</v>
      </c>
      <c r="BM41" s="54"/>
      <c r="BN41" s="54"/>
      <c r="BO41" s="54"/>
      <c r="BP41" s="54"/>
      <c r="BQ41" s="54"/>
      <c r="BR41" s="54"/>
      <c r="BS41" s="54"/>
      <c r="BT41" s="49" t="s">
        <v>703</v>
      </c>
      <c r="BU41" s="49"/>
      <c r="BV41" s="49"/>
      <c r="BW41" s="49"/>
      <c r="BX41" s="49"/>
      <c r="BY41" s="49" t="s">
        <v>737</v>
      </c>
      <c r="BZ41" s="49"/>
      <c r="CA41" s="49"/>
      <c r="CB41" s="54"/>
      <c r="CC41" s="47" t="s">
        <v>230</v>
      </c>
      <c r="CD41" s="47"/>
      <c r="CE41" s="47" t="s">
        <v>216</v>
      </c>
      <c r="CF41" s="73"/>
      <c r="CG41" s="73"/>
    </row>
    <row r="42" spans="52:85" s="681" customFormat="1">
      <c r="AZ42" s="134" t="s">
        <v>432</v>
      </c>
      <c r="BA42" s="54"/>
      <c r="BB42" s="54"/>
      <c r="BC42" s="54" t="s">
        <v>183</v>
      </c>
      <c r="BD42" s="54"/>
      <c r="BE42" s="54"/>
      <c r="BF42" s="54"/>
      <c r="BG42" s="54" t="s">
        <v>283</v>
      </c>
      <c r="BH42" s="54"/>
      <c r="BI42" s="54"/>
      <c r="BJ42" s="54"/>
      <c r="BK42" s="54"/>
      <c r="BL42" s="138" t="s">
        <v>506</v>
      </c>
      <c r="BM42" s="54"/>
      <c r="BN42" s="54"/>
      <c r="BO42" s="54"/>
      <c r="BP42" s="54"/>
      <c r="BQ42" s="54"/>
      <c r="BR42" s="54"/>
      <c r="BS42" s="54"/>
      <c r="BT42" s="49" t="s">
        <v>720</v>
      </c>
      <c r="BU42" s="49"/>
      <c r="BV42" s="49"/>
      <c r="BW42" s="49"/>
      <c r="BX42" s="49"/>
      <c r="BY42" s="49" t="s">
        <v>183</v>
      </c>
      <c r="BZ42" s="49"/>
      <c r="CA42" s="49"/>
      <c r="CB42" s="54"/>
      <c r="CC42" s="47" t="s">
        <v>231</v>
      </c>
      <c r="CD42" s="47"/>
      <c r="CE42" s="47" t="s">
        <v>214</v>
      </c>
      <c r="CF42" s="73"/>
      <c r="CG42" s="73"/>
    </row>
    <row r="43" spans="52:85" s="681" customFormat="1">
      <c r="AZ43" s="54" t="s">
        <v>18</v>
      </c>
      <c r="BA43" s="54"/>
      <c r="BB43" s="54"/>
      <c r="BC43" s="54" t="s">
        <v>444</v>
      </c>
      <c r="BD43" s="54"/>
      <c r="BE43" s="54"/>
      <c r="BF43" s="54"/>
      <c r="BG43" s="54"/>
      <c r="BH43" s="54"/>
      <c r="BI43" s="54"/>
      <c r="BJ43" s="54"/>
      <c r="BK43" s="54"/>
      <c r="BL43" s="138" t="s">
        <v>507</v>
      </c>
      <c r="BM43" s="54"/>
      <c r="BN43" s="54"/>
      <c r="BO43" s="54"/>
      <c r="BP43" s="54"/>
      <c r="BQ43" s="54"/>
      <c r="BR43" s="54"/>
      <c r="BS43" s="54"/>
      <c r="BT43" s="49" t="s">
        <v>704</v>
      </c>
      <c r="BU43" s="49"/>
      <c r="BV43" s="49"/>
      <c r="BW43" s="49"/>
      <c r="BX43" s="49"/>
      <c r="BY43" s="49" t="s">
        <v>745</v>
      </c>
      <c r="BZ43" s="49"/>
      <c r="CA43" s="49"/>
      <c r="CB43" s="54"/>
      <c r="CC43" s="47" t="s">
        <v>232</v>
      </c>
      <c r="CD43" s="47"/>
      <c r="CE43" s="47" t="s">
        <v>233</v>
      </c>
      <c r="CF43" s="73"/>
      <c r="CG43" s="73"/>
    </row>
    <row r="44" spans="52:85" s="681" customFormat="1">
      <c r="AZ44" s="54" t="s">
        <v>20</v>
      </c>
      <c r="BA44" s="54"/>
      <c r="BB44" s="54"/>
      <c r="BC44" s="54" t="s">
        <v>454</v>
      </c>
      <c r="BD44" s="54"/>
      <c r="BE44" s="54"/>
      <c r="BF44" s="54"/>
      <c r="BG44" s="54"/>
      <c r="BH44" s="54"/>
      <c r="BI44" s="54"/>
      <c r="BJ44" s="54"/>
      <c r="BK44" s="54"/>
      <c r="BL44" s="138" t="s">
        <v>508</v>
      </c>
      <c r="BM44" s="54"/>
      <c r="BN44" s="54"/>
      <c r="BO44" s="54"/>
      <c r="BP44" s="54"/>
      <c r="BQ44" s="54"/>
      <c r="BR44" s="54"/>
      <c r="BS44" s="54"/>
      <c r="BT44" s="49" t="s">
        <v>721</v>
      </c>
      <c r="BU44" s="49"/>
      <c r="BV44" s="49"/>
      <c r="BW44" s="49"/>
      <c r="BX44" s="49"/>
      <c r="BY44" s="49" t="s">
        <v>194</v>
      </c>
      <c r="BZ44" s="49"/>
      <c r="CA44" s="49"/>
      <c r="CB44" s="54"/>
      <c r="CC44" s="47" t="s">
        <v>234</v>
      </c>
      <c r="CD44" s="47"/>
      <c r="CE44" s="47" t="s">
        <v>215</v>
      </c>
      <c r="CF44" s="73"/>
      <c r="CG44" s="73"/>
    </row>
    <row r="45" spans="52:85" s="681" customFormat="1">
      <c r="AZ45" s="54" t="s">
        <v>22</v>
      </c>
      <c r="BA45" s="54"/>
      <c r="BB45" s="54"/>
      <c r="BC45" s="54" t="s">
        <v>455</v>
      </c>
      <c r="BD45" s="54"/>
      <c r="BE45" s="54"/>
      <c r="BF45" s="54"/>
      <c r="BG45" s="134" t="s">
        <v>650</v>
      </c>
      <c r="BH45" s="54"/>
      <c r="BI45" s="54"/>
      <c r="BJ45" s="54"/>
      <c r="BK45" s="54"/>
      <c r="BL45" s="138" t="s">
        <v>509</v>
      </c>
      <c r="BM45" s="54"/>
      <c r="BN45" s="54"/>
      <c r="BO45" s="54"/>
      <c r="BP45" s="54"/>
      <c r="BQ45" s="54"/>
      <c r="BR45" s="54"/>
      <c r="BS45" s="54"/>
      <c r="BT45" s="49" t="s">
        <v>705</v>
      </c>
      <c r="BU45" s="49"/>
      <c r="BV45" s="49"/>
      <c r="BW45" s="49"/>
      <c r="BX45" s="49"/>
      <c r="BY45" s="49" t="s">
        <v>730</v>
      </c>
      <c r="BZ45" s="49"/>
      <c r="CA45" s="49"/>
      <c r="CB45" s="54"/>
      <c r="CC45" s="47" t="s">
        <v>235</v>
      </c>
      <c r="CD45" s="47"/>
      <c r="CE45" s="47"/>
      <c r="CF45" s="73"/>
      <c r="CG45" s="73"/>
    </row>
    <row r="46" spans="52:85" s="681" customFormat="1">
      <c r="AZ46" s="54" t="s">
        <v>24</v>
      </c>
      <c r="BA46" s="54"/>
      <c r="BB46" s="54"/>
      <c r="BC46" s="49" t="s">
        <v>457</v>
      </c>
      <c r="BD46" s="54"/>
      <c r="BE46" s="54"/>
      <c r="BF46" s="54"/>
      <c r="BG46" s="54" t="s">
        <v>757</v>
      </c>
      <c r="BH46" s="54"/>
      <c r="BI46" s="54"/>
      <c r="BJ46" s="54"/>
      <c r="BK46" s="54"/>
      <c r="BL46" s="138" t="s">
        <v>510</v>
      </c>
      <c r="BM46" s="54"/>
      <c r="BN46" s="54"/>
      <c r="BO46" s="54"/>
      <c r="BP46" s="54"/>
      <c r="BQ46" s="54"/>
      <c r="BR46" s="54"/>
      <c r="BS46" s="54"/>
      <c r="BT46" s="49" t="s">
        <v>722</v>
      </c>
      <c r="BU46" s="49"/>
      <c r="BV46" s="49"/>
      <c r="BW46" s="49"/>
      <c r="BX46" s="49"/>
      <c r="BY46" s="49" t="s">
        <v>740</v>
      </c>
      <c r="BZ46" s="49"/>
      <c r="CA46" s="49"/>
      <c r="CB46" s="54"/>
      <c r="CC46" s="47" t="s">
        <v>236</v>
      </c>
      <c r="CD46" s="47"/>
      <c r="CE46" s="47"/>
      <c r="CF46" s="73"/>
      <c r="CG46" s="73"/>
    </row>
    <row r="47" spans="52:85" s="681" customFormat="1">
      <c r="AZ47" s="54" t="s">
        <v>421</v>
      </c>
      <c r="BA47" s="54"/>
      <c r="BB47" s="54"/>
      <c r="BC47" s="49" t="s">
        <v>456</v>
      </c>
      <c r="BD47" s="54"/>
      <c r="BE47" s="54"/>
      <c r="BF47" s="54"/>
      <c r="BG47" s="54" t="s">
        <v>651</v>
      </c>
      <c r="BH47" s="54"/>
      <c r="BI47" s="54"/>
      <c r="BJ47" s="54"/>
      <c r="BK47" s="54"/>
      <c r="BL47" s="138" t="s">
        <v>511</v>
      </c>
      <c r="BM47" s="54"/>
      <c r="BN47" s="54"/>
      <c r="BO47" s="54"/>
      <c r="BP47" s="54"/>
      <c r="BQ47" s="54"/>
      <c r="BR47" s="54"/>
      <c r="BS47" s="54"/>
      <c r="BT47" s="49" t="s">
        <v>706</v>
      </c>
      <c r="BU47" s="49"/>
      <c r="BV47" s="49"/>
      <c r="BW47" s="49"/>
      <c r="BX47" s="49"/>
      <c r="BY47" s="49" t="s">
        <v>731</v>
      </c>
      <c r="BZ47" s="49"/>
      <c r="CA47" s="49"/>
      <c r="CB47" s="54"/>
      <c r="CC47" s="47" t="s">
        <v>237</v>
      </c>
      <c r="CD47" s="47"/>
      <c r="CE47" s="47"/>
      <c r="CF47" s="73"/>
      <c r="CG47" s="73"/>
    </row>
    <row r="48" spans="52:85" s="681" customFormat="1">
      <c r="AZ48" s="54"/>
      <c r="BA48" s="54"/>
      <c r="BB48" s="54"/>
      <c r="BC48" s="49" t="s">
        <v>458</v>
      </c>
      <c r="BD48" s="54"/>
      <c r="BE48" s="54"/>
      <c r="BF48" s="54"/>
      <c r="BG48" s="54" t="s">
        <v>652</v>
      </c>
      <c r="BH48" s="54"/>
      <c r="BI48" s="54"/>
      <c r="BJ48" s="54"/>
      <c r="BK48" s="54"/>
      <c r="BL48" s="138" t="s">
        <v>512</v>
      </c>
      <c r="BM48" s="54"/>
      <c r="BN48" s="54"/>
      <c r="BO48" s="54"/>
      <c r="BP48" s="54"/>
      <c r="BQ48" s="54"/>
      <c r="BR48" s="54"/>
      <c r="BS48" s="54"/>
      <c r="BT48" s="49" t="s">
        <v>723</v>
      </c>
      <c r="BU48" s="49"/>
      <c r="BV48" s="49"/>
      <c r="BW48" s="49"/>
      <c r="BX48" s="49"/>
      <c r="BY48" s="49" t="s">
        <v>732</v>
      </c>
      <c r="BZ48" s="49"/>
      <c r="CA48" s="49"/>
      <c r="CB48" s="54"/>
      <c r="CC48" s="47" t="s">
        <v>238</v>
      </c>
      <c r="CD48" s="47"/>
      <c r="CE48" s="47"/>
      <c r="CF48" s="73"/>
      <c r="CG48" s="73"/>
    </row>
    <row r="49" spans="52:85" s="681" customFormat="1">
      <c r="AZ49" s="54"/>
      <c r="BA49" s="54"/>
      <c r="BB49" s="54"/>
      <c r="BC49" s="49" t="s">
        <v>459</v>
      </c>
      <c r="BD49" s="54"/>
      <c r="BE49" s="54"/>
      <c r="BF49" s="54"/>
      <c r="BG49" s="54" t="s">
        <v>653</v>
      </c>
      <c r="BH49" s="54"/>
      <c r="BI49" s="54"/>
      <c r="BJ49" s="54"/>
      <c r="BK49" s="54"/>
      <c r="BL49" s="138" t="s">
        <v>513</v>
      </c>
      <c r="BM49" s="54"/>
      <c r="BN49" s="54"/>
      <c r="BO49" s="54"/>
      <c r="BP49" s="54"/>
      <c r="BQ49" s="54"/>
      <c r="BR49" s="54"/>
      <c r="BS49" s="54"/>
      <c r="BT49" s="49" t="s">
        <v>724</v>
      </c>
      <c r="BU49" s="49"/>
      <c r="BV49" s="49"/>
      <c r="BW49" s="49"/>
      <c r="BX49" s="49"/>
      <c r="BY49" s="49" t="s">
        <v>743</v>
      </c>
      <c r="BZ49" s="49"/>
      <c r="CA49" s="49"/>
      <c r="CB49" s="54"/>
      <c r="CC49" s="47" t="s">
        <v>239</v>
      </c>
      <c r="CD49" s="47"/>
      <c r="CE49" s="47"/>
      <c r="CF49" s="73"/>
      <c r="CG49" s="73"/>
    </row>
    <row r="50" spans="52:85" s="681" customFormat="1">
      <c r="AZ50" s="54" t="s">
        <v>433</v>
      </c>
      <c r="BA50" s="54"/>
      <c r="BB50" s="54"/>
      <c r="BC50" s="49" t="s">
        <v>460</v>
      </c>
      <c r="BD50" s="54"/>
      <c r="BE50" s="54"/>
      <c r="BF50" s="54"/>
      <c r="BG50" s="54" t="s">
        <v>654</v>
      </c>
      <c r="BH50" s="54"/>
      <c r="BI50" s="54"/>
      <c r="BJ50" s="54"/>
      <c r="BK50" s="54"/>
      <c r="BL50" s="138" t="s">
        <v>514</v>
      </c>
      <c r="BM50" s="54"/>
      <c r="BN50" s="54"/>
      <c r="BO50" s="54"/>
      <c r="BP50" s="54"/>
      <c r="BQ50" s="54"/>
      <c r="BR50" s="54"/>
      <c r="BS50" s="54"/>
      <c r="BT50" s="49" t="s">
        <v>725</v>
      </c>
      <c r="BU50" s="49"/>
      <c r="BV50" s="49"/>
      <c r="BW50" s="49"/>
      <c r="BX50" s="49"/>
      <c r="BY50" s="49" t="s">
        <v>733</v>
      </c>
      <c r="BZ50" s="49"/>
      <c r="CA50" s="49"/>
      <c r="CB50" s="54"/>
      <c r="CC50" s="54"/>
      <c r="CD50" s="54"/>
      <c r="CE50" s="54"/>
      <c r="CF50" s="54"/>
      <c r="CG50" s="54"/>
    </row>
    <row r="51" spans="52:85" s="681" customFormat="1">
      <c r="AZ51" s="54" t="s">
        <v>40</v>
      </c>
      <c r="BA51" s="54"/>
      <c r="BB51" s="54"/>
      <c r="BC51" s="49" t="s">
        <v>461</v>
      </c>
      <c r="BD51" s="54"/>
      <c r="BE51" s="54"/>
      <c r="BF51" s="54"/>
      <c r="BG51" s="54" t="s">
        <v>655</v>
      </c>
      <c r="BH51" s="54"/>
      <c r="BI51" s="54"/>
      <c r="BJ51" s="54"/>
      <c r="BK51" s="54"/>
      <c r="BL51" s="138" t="s">
        <v>515</v>
      </c>
      <c r="BM51" s="54"/>
      <c r="BN51" s="54"/>
      <c r="BO51" s="54"/>
      <c r="BP51" s="54"/>
      <c r="BQ51" s="54"/>
      <c r="BR51" s="54"/>
      <c r="BS51" s="54"/>
      <c r="BT51" s="49" t="s">
        <v>707</v>
      </c>
      <c r="BU51" s="49"/>
      <c r="BV51" s="49"/>
      <c r="BW51" s="49"/>
      <c r="BX51" s="49"/>
      <c r="BY51" s="49" t="s">
        <v>735</v>
      </c>
      <c r="BZ51" s="49"/>
      <c r="CA51" s="49"/>
      <c r="CB51" s="54"/>
      <c r="CC51" s="54"/>
      <c r="CD51" s="54"/>
      <c r="CE51" s="54"/>
      <c r="CF51" s="54"/>
      <c r="CG51" s="54"/>
    </row>
    <row r="52" spans="52:85" s="681" customFormat="1">
      <c r="AZ52" s="54" t="s">
        <v>24</v>
      </c>
      <c r="BA52" s="54"/>
      <c r="BB52" s="54"/>
      <c r="BC52" s="49" t="s">
        <v>462</v>
      </c>
      <c r="BD52" s="54"/>
      <c r="BE52" s="54"/>
      <c r="BF52" s="54"/>
      <c r="BG52" s="54" t="s">
        <v>656</v>
      </c>
      <c r="BH52" s="54"/>
      <c r="BI52" s="54"/>
      <c r="BJ52" s="54"/>
      <c r="BK52" s="54"/>
      <c r="BL52" s="138" t="s">
        <v>516</v>
      </c>
      <c r="BM52" s="54"/>
      <c r="BN52" s="54"/>
      <c r="BO52" s="54"/>
      <c r="BP52" s="54"/>
      <c r="BQ52" s="54"/>
      <c r="BR52" s="54"/>
      <c r="BS52" s="54"/>
      <c r="BT52" s="49" t="s">
        <v>708</v>
      </c>
      <c r="BU52" s="49"/>
      <c r="BV52" s="49"/>
      <c r="BW52" s="49"/>
      <c r="BX52" s="49"/>
      <c r="BY52" s="49" t="s">
        <v>461</v>
      </c>
      <c r="BZ52" s="49"/>
      <c r="CA52" s="49"/>
      <c r="CB52" s="54"/>
      <c r="CC52" s="54"/>
      <c r="CD52" s="54"/>
      <c r="CE52" s="54"/>
      <c r="CF52" s="54"/>
      <c r="CG52" s="54"/>
    </row>
    <row r="53" spans="52:85" s="681" customFormat="1">
      <c r="AZ53" s="54" t="s">
        <v>421</v>
      </c>
      <c r="BA53" s="54"/>
      <c r="BB53" s="54"/>
      <c r="BC53" s="49" t="s">
        <v>463</v>
      </c>
      <c r="BD53" s="54"/>
      <c r="BE53" s="54"/>
      <c r="BF53" s="54"/>
      <c r="BG53" s="54" t="s">
        <v>657</v>
      </c>
      <c r="BH53" s="54"/>
      <c r="BI53" s="54"/>
      <c r="BJ53" s="54"/>
      <c r="BK53" s="54"/>
      <c r="BL53" s="138" t="s">
        <v>517</v>
      </c>
      <c r="BM53" s="54"/>
      <c r="BN53" s="54"/>
      <c r="BO53" s="54"/>
      <c r="BP53" s="54"/>
      <c r="BQ53" s="54"/>
      <c r="BR53" s="54"/>
      <c r="BS53" s="54"/>
      <c r="BT53" s="49" t="s">
        <v>710</v>
      </c>
      <c r="BU53" s="49"/>
      <c r="BV53" s="49"/>
      <c r="BW53" s="49"/>
      <c r="BX53" s="49"/>
      <c r="BY53" s="49" t="s">
        <v>736</v>
      </c>
      <c r="BZ53" s="49"/>
      <c r="CA53" s="49"/>
      <c r="CB53" s="54"/>
      <c r="CC53" s="54"/>
      <c r="CD53" s="54"/>
      <c r="CE53" s="54"/>
      <c r="CF53" s="54"/>
      <c r="CG53" s="54"/>
    </row>
    <row r="54" spans="52:85" s="681" customFormat="1">
      <c r="AZ54" s="54"/>
      <c r="BA54" s="54"/>
      <c r="BB54" s="54"/>
      <c r="BC54" s="54" t="s">
        <v>449</v>
      </c>
      <c r="BD54" s="54"/>
      <c r="BE54" s="54"/>
      <c r="BF54" s="54"/>
      <c r="BG54" s="54" t="s">
        <v>658</v>
      </c>
      <c r="BH54" s="54"/>
      <c r="BI54" s="54"/>
      <c r="BJ54" s="54"/>
      <c r="BK54" s="54"/>
      <c r="BL54" s="138" t="s">
        <v>518</v>
      </c>
      <c r="BM54" s="54"/>
      <c r="BN54" s="54"/>
      <c r="BO54" s="54"/>
      <c r="BP54" s="54"/>
      <c r="BQ54" s="54"/>
      <c r="BR54" s="54"/>
      <c r="BS54" s="54"/>
      <c r="BT54" s="49" t="s">
        <v>711</v>
      </c>
      <c r="BU54" s="49"/>
      <c r="BV54" s="49"/>
      <c r="BW54" s="49"/>
      <c r="BX54" s="49"/>
      <c r="BY54" s="54"/>
      <c r="BZ54" s="49"/>
      <c r="CA54" s="49"/>
      <c r="CB54" s="54"/>
      <c r="CC54" s="54"/>
      <c r="CD54" s="54"/>
      <c r="CE54" s="54"/>
      <c r="CF54" s="54"/>
      <c r="CG54" s="54"/>
    </row>
    <row r="55" spans="52:85" s="681" customFormat="1">
      <c r="AZ55" s="54"/>
      <c r="BA55" s="54"/>
      <c r="BB55" s="54"/>
      <c r="BC55" s="54"/>
      <c r="BD55" s="54"/>
      <c r="BE55" s="54"/>
      <c r="BF55" s="54"/>
      <c r="BG55" s="54" t="s">
        <v>114</v>
      </c>
      <c r="BH55" s="54"/>
      <c r="BI55" s="54"/>
      <c r="BJ55" s="54"/>
      <c r="BK55" s="54"/>
      <c r="BL55" s="138" t="s">
        <v>519</v>
      </c>
      <c r="BM55" s="54"/>
      <c r="BN55" s="54"/>
      <c r="BO55" s="54"/>
      <c r="BP55" s="54"/>
      <c r="BQ55" s="54"/>
      <c r="BR55" s="54"/>
      <c r="BS55" s="54"/>
      <c r="BT55" s="54"/>
      <c r="BU55" s="49"/>
      <c r="BV55" s="49"/>
      <c r="BW55" s="49"/>
      <c r="BX55" s="49"/>
      <c r="BY55" s="54"/>
      <c r="BZ55" s="49"/>
      <c r="CA55" s="49"/>
      <c r="CB55" s="54"/>
      <c r="CC55" s="54"/>
      <c r="CD55" s="54"/>
      <c r="CE55" s="54"/>
      <c r="CF55" s="54"/>
      <c r="CG55" s="54"/>
    </row>
    <row r="56" spans="52:85" s="681" customFormat="1">
      <c r="AZ56" s="134" t="s">
        <v>305</v>
      </c>
      <c r="BA56" s="54"/>
      <c r="BB56" s="54"/>
      <c r="BC56" s="54"/>
      <c r="BD56" s="54"/>
      <c r="BE56" s="54"/>
      <c r="BF56" s="54"/>
      <c r="BG56" s="54" t="s">
        <v>115</v>
      </c>
      <c r="BH56" s="54"/>
      <c r="BI56" s="54"/>
      <c r="BJ56" s="54"/>
      <c r="BK56" s="54"/>
      <c r="BL56" s="138" t="s">
        <v>520</v>
      </c>
      <c r="BM56" s="54"/>
      <c r="BN56" s="54"/>
      <c r="BO56" s="54"/>
      <c r="BP56" s="54"/>
      <c r="BQ56" s="54"/>
      <c r="BR56" s="54"/>
      <c r="BS56" s="54"/>
      <c r="BT56" s="54"/>
      <c r="BU56" s="49"/>
      <c r="BV56" s="49"/>
      <c r="BW56" s="49"/>
      <c r="BX56" s="49"/>
      <c r="BY56" s="49"/>
      <c r="BZ56" s="49"/>
      <c r="CA56" s="49"/>
      <c r="CB56" s="54"/>
      <c r="CC56" s="54"/>
      <c r="CD56" s="54"/>
      <c r="CE56" s="54"/>
      <c r="CF56" s="54"/>
      <c r="CG56" s="54"/>
    </row>
    <row r="57" spans="52:85" s="681" customFormat="1">
      <c r="AZ57" s="54" t="s">
        <v>7</v>
      </c>
      <c r="BA57" s="54"/>
      <c r="BB57" s="54"/>
      <c r="BC57" s="134" t="s">
        <v>290</v>
      </c>
      <c r="BD57" s="54"/>
      <c r="BE57" s="54"/>
      <c r="BF57" s="54"/>
      <c r="BG57" s="54" t="s">
        <v>116</v>
      </c>
      <c r="BH57" s="54"/>
      <c r="BI57" s="54"/>
      <c r="BJ57" s="54"/>
      <c r="BK57" s="54"/>
      <c r="BL57" s="138" t="s">
        <v>521</v>
      </c>
      <c r="BM57" s="54"/>
      <c r="BN57" s="54"/>
      <c r="BO57" s="54"/>
      <c r="BP57" s="54"/>
      <c r="BQ57" s="54"/>
      <c r="BR57" s="54"/>
      <c r="BS57" s="54"/>
      <c r="BT57" s="49"/>
      <c r="BU57" s="49"/>
      <c r="BV57" s="49"/>
      <c r="BW57" s="49"/>
      <c r="BX57" s="49"/>
      <c r="BY57" s="49"/>
      <c r="BZ57" s="49"/>
      <c r="CA57" s="49"/>
      <c r="CB57" s="54"/>
      <c r="CC57" s="54"/>
      <c r="CD57" s="54"/>
      <c r="CE57" s="54"/>
      <c r="CF57" s="54"/>
      <c r="CG57" s="54"/>
    </row>
    <row r="58" spans="52:85" s="681" customFormat="1">
      <c r="AZ58" s="54" t="s">
        <v>99</v>
      </c>
      <c r="BA58" s="54"/>
      <c r="BB58" s="54"/>
      <c r="BC58" s="54" t="s">
        <v>464</v>
      </c>
      <c r="BD58" s="54"/>
      <c r="BE58" s="54"/>
      <c r="BF58" s="54"/>
      <c r="BG58" s="54"/>
      <c r="BH58" s="54"/>
      <c r="BI58" s="54"/>
      <c r="BJ58" s="54"/>
      <c r="BK58" s="54"/>
      <c r="BL58" s="138" t="s">
        <v>522</v>
      </c>
      <c r="BM58" s="54"/>
      <c r="BN58" s="54"/>
      <c r="BO58" s="54"/>
      <c r="BP58" s="54"/>
      <c r="BQ58" s="54"/>
      <c r="BR58" s="54"/>
      <c r="BS58" s="54"/>
      <c r="BT58" s="54"/>
      <c r="BU58" s="49"/>
      <c r="BV58" s="49"/>
      <c r="BW58" s="49"/>
      <c r="BX58" s="49"/>
      <c r="BY58" s="49"/>
      <c r="BZ58" s="49"/>
      <c r="CA58" s="49"/>
      <c r="CB58" s="54"/>
      <c r="CC58" s="54"/>
      <c r="CD58" s="54"/>
      <c r="CE58" s="54"/>
      <c r="CF58" s="54"/>
      <c r="CG58" s="54"/>
    </row>
    <row r="59" spans="52:85" s="681" customFormat="1">
      <c r="AZ59" s="54" t="s">
        <v>211</v>
      </c>
      <c r="BA59" s="54"/>
      <c r="BB59" s="54"/>
      <c r="BC59" s="54" t="s">
        <v>465</v>
      </c>
      <c r="BD59" s="54"/>
      <c r="BE59" s="54"/>
      <c r="BF59" s="54"/>
      <c r="BG59" s="54"/>
      <c r="BH59" s="54"/>
      <c r="BI59" s="54"/>
      <c r="BJ59" s="54"/>
      <c r="BK59" s="54"/>
      <c r="BL59" s="138" t="s">
        <v>523</v>
      </c>
      <c r="BM59" s="54"/>
      <c r="BN59" s="54"/>
      <c r="BO59" s="54"/>
      <c r="BP59" s="54"/>
      <c r="BQ59" s="54"/>
      <c r="BR59" s="54"/>
      <c r="BS59" s="54"/>
      <c r="BT59" s="54"/>
      <c r="BU59" s="49"/>
      <c r="BV59" s="49"/>
      <c r="BW59" s="49"/>
      <c r="BX59" s="49"/>
      <c r="BY59" s="49"/>
      <c r="BZ59" s="49"/>
      <c r="CA59" s="49"/>
      <c r="CB59" s="54"/>
      <c r="CC59" s="54"/>
      <c r="CD59" s="54"/>
      <c r="CE59" s="54"/>
      <c r="CF59" s="54"/>
      <c r="CG59" s="54"/>
    </row>
    <row r="60" spans="52:85" s="681" customFormat="1">
      <c r="AZ60" s="54" t="s">
        <v>423</v>
      </c>
      <c r="BA60" s="54"/>
      <c r="BB60" s="54"/>
      <c r="BC60" s="54" t="s">
        <v>466</v>
      </c>
      <c r="BD60" s="54"/>
      <c r="BE60" s="54"/>
      <c r="BF60" s="54"/>
      <c r="BG60" s="54"/>
      <c r="BH60" s="54"/>
      <c r="BI60" s="54"/>
      <c r="BJ60" s="54"/>
      <c r="BK60" s="54"/>
      <c r="BL60" s="138" t="s">
        <v>524</v>
      </c>
      <c r="BM60" s="54"/>
      <c r="BN60" s="54"/>
      <c r="BO60" s="54"/>
      <c r="BP60" s="54"/>
      <c r="BQ60" s="54"/>
      <c r="BR60" s="54"/>
      <c r="BS60" s="54"/>
      <c r="BT60" s="54"/>
      <c r="BU60" s="49"/>
      <c r="BV60" s="49"/>
      <c r="BW60" s="49"/>
      <c r="BX60" s="49"/>
      <c r="BY60" s="49"/>
      <c r="BZ60" s="49"/>
      <c r="CA60" s="49"/>
      <c r="CB60" s="54"/>
      <c r="CC60" s="54"/>
      <c r="CD60" s="54"/>
      <c r="CE60" s="54"/>
      <c r="CF60" s="54"/>
      <c r="CG60" s="54"/>
    </row>
    <row r="61" spans="52:85" s="681" customFormat="1">
      <c r="AZ61" s="54" t="s">
        <v>424</v>
      </c>
      <c r="BA61" s="54"/>
      <c r="BB61" s="54"/>
      <c r="BC61" s="54"/>
      <c r="BD61" s="54"/>
      <c r="BE61" s="54"/>
      <c r="BF61" s="54"/>
      <c r="BG61" s="54"/>
      <c r="BH61" s="54"/>
      <c r="BI61" s="54"/>
      <c r="BJ61" s="54"/>
      <c r="BK61" s="54"/>
      <c r="BL61" s="138" t="s">
        <v>93</v>
      </c>
      <c r="BM61" s="54"/>
      <c r="BN61" s="54"/>
      <c r="BO61" s="54"/>
      <c r="BP61" s="54"/>
      <c r="BQ61" s="54"/>
      <c r="BR61" s="54"/>
      <c r="BS61" s="54"/>
      <c r="BT61" s="54"/>
      <c r="BU61" s="49"/>
      <c r="BV61" s="49"/>
      <c r="BW61" s="49"/>
      <c r="BX61" s="49"/>
      <c r="BY61" s="49"/>
      <c r="BZ61" s="49"/>
      <c r="CA61" s="49"/>
      <c r="CB61" s="54"/>
      <c r="CC61" s="54"/>
      <c r="CD61" s="54"/>
      <c r="CE61" s="54"/>
      <c r="CF61" s="54"/>
      <c r="CG61" s="54"/>
    </row>
    <row r="62" spans="52:85" s="681" customFormat="1">
      <c r="AZ62" s="54" t="s">
        <v>276</v>
      </c>
      <c r="BA62" s="54"/>
      <c r="BB62" s="54"/>
      <c r="BC62" s="54"/>
      <c r="BD62" s="54"/>
      <c r="BE62" s="54"/>
      <c r="BF62" s="54"/>
      <c r="BG62" s="54"/>
      <c r="BH62" s="54"/>
      <c r="BI62" s="54"/>
      <c r="BJ62" s="54"/>
      <c r="BK62" s="54"/>
      <c r="BL62" s="138" t="s">
        <v>525</v>
      </c>
      <c r="BM62" s="54"/>
      <c r="BN62" s="54"/>
      <c r="BO62" s="54"/>
      <c r="BP62" s="54"/>
      <c r="BQ62" s="54"/>
      <c r="BR62" s="54"/>
      <c r="BS62" s="54"/>
      <c r="BT62" s="54"/>
      <c r="BU62" s="54"/>
      <c r="BV62" s="54"/>
      <c r="BW62" s="54"/>
      <c r="BX62" s="54"/>
      <c r="BY62" s="54"/>
      <c r="BZ62" s="54"/>
      <c r="CA62" s="54"/>
      <c r="CB62" s="54"/>
      <c r="CC62" s="54"/>
      <c r="CD62" s="54"/>
      <c r="CE62" s="54"/>
      <c r="CF62" s="54"/>
      <c r="CG62" s="54"/>
    </row>
    <row r="63" spans="52:85" s="681" customFormat="1">
      <c r="AZ63" s="54" t="s">
        <v>425</v>
      </c>
      <c r="BA63" s="54"/>
      <c r="BB63" s="54"/>
      <c r="BC63" s="54"/>
      <c r="BD63" s="54"/>
      <c r="BE63" s="54"/>
      <c r="BF63" s="54"/>
      <c r="BG63" s="54"/>
      <c r="BH63" s="54"/>
      <c r="BI63" s="54"/>
      <c r="BJ63" s="54"/>
      <c r="BK63" s="54"/>
      <c r="BL63" s="138" t="s">
        <v>526</v>
      </c>
      <c r="BM63" s="54"/>
      <c r="BN63" s="54"/>
      <c r="BO63" s="54"/>
      <c r="BP63" s="54"/>
      <c r="BQ63" s="54"/>
      <c r="BR63" s="54"/>
      <c r="BS63" s="54"/>
      <c r="BT63" s="54"/>
      <c r="BU63" s="54"/>
      <c r="BV63" s="54"/>
      <c r="BW63" s="54"/>
      <c r="BX63" s="54"/>
      <c r="BY63" s="54"/>
      <c r="BZ63" s="54"/>
      <c r="CA63" s="54"/>
      <c r="CB63" s="54"/>
      <c r="CC63" s="54"/>
      <c r="CD63" s="54"/>
      <c r="CE63" s="54"/>
      <c r="CF63" s="54"/>
      <c r="CG63" s="54"/>
    </row>
    <row r="64" spans="52:85" s="681" customFormat="1">
      <c r="AZ64" s="54" t="s">
        <v>426</v>
      </c>
      <c r="BA64" s="54"/>
      <c r="BB64" s="54"/>
      <c r="BC64" s="54"/>
      <c r="BD64" s="54"/>
      <c r="BE64" s="54"/>
      <c r="BF64" s="54"/>
      <c r="BG64" s="54"/>
      <c r="BH64" s="54"/>
      <c r="BI64" s="54"/>
      <c r="BJ64" s="54"/>
      <c r="BK64" s="54"/>
      <c r="BL64" s="138" t="s">
        <v>527</v>
      </c>
      <c r="BM64" s="54"/>
      <c r="BN64" s="54"/>
      <c r="BO64" s="54"/>
      <c r="BP64" s="54"/>
      <c r="BQ64" s="54"/>
      <c r="BR64" s="54"/>
      <c r="BS64" s="54"/>
      <c r="BT64" s="54"/>
      <c r="BU64" s="54"/>
      <c r="BV64" s="54"/>
      <c r="BW64" s="54"/>
      <c r="BX64" s="54"/>
      <c r="BY64" s="54"/>
      <c r="BZ64" s="54"/>
      <c r="CA64" s="54"/>
      <c r="CB64" s="54"/>
      <c r="CC64" s="54"/>
      <c r="CD64" s="54"/>
      <c r="CE64" s="54"/>
      <c r="CF64" s="54"/>
      <c r="CG64" s="54"/>
    </row>
    <row r="65" spans="52:85" s="681" customFormat="1">
      <c r="AZ65" s="54" t="s">
        <v>427</v>
      </c>
      <c r="BA65" s="54"/>
      <c r="BB65" s="54"/>
      <c r="BC65" s="54"/>
      <c r="BD65" s="54"/>
      <c r="BE65" s="54"/>
      <c r="BF65" s="54"/>
      <c r="BG65" s="54"/>
      <c r="BH65" s="54"/>
      <c r="BI65" s="54"/>
      <c r="BJ65" s="54"/>
      <c r="BK65" s="54"/>
      <c r="BL65" s="138" t="s">
        <v>528</v>
      </c>
      <c r="BM65" s="54"/>
      <c r="BN65" s="54"/>
      <c r="BO65" s="54"/>
      <c r="BP65" s="54"/>
      <c r="BQ65" s="54"/>
      <c r="BR65" s="54"/>
      <c r="BS65" s="54"/>
      <c r="BT65" s="54"/>
      <c r="BU65" s="54"/>
      <c r="BV65" s="54"/>
      <c r="BW65" s="54"/>
      <c r="BX65" s="54"/>
      <c r="BY65" s="54"/>
      <c r="BZ65" s="54"/>
      <c r="CA65" s="54"/>
      <c r="CB65" s="54"/>
      <c r="CC65" s="54"/>
      <c r="CD65" s="54"/>
      <c r="CE65" s="54"/>
      <c r="CF65" s="54"/>
      <c r="CG65" s="54"/>
    </row>
    <row r="66" spans="52:85" s="681" customFormat="1">
      <c r="AZ66" s="54" t="s">
        <v>428</v>
      </c>
      <c r="BA66" s="54"/>
      <c r="BB66" s="54"/>
      <c r="BC66" s="54"/>
      <c r="BD66" s="54"/>
      <c r="BE66" s="54"/>
      <c r="BF66" s="54"/>
      <c r="BG66" s="54"/>
      <c r="BH66" s="54"/>
      <c r="BI66" s="54"/>
      <c r="BJ66" s="54"/>
      <c r="BK66" s="54"/>
      <c r="BL66" s="138" t="s">
        <v>529</v>
      </c>
      <c r="BM66" s="54"/>
      <c r="BN66" s="54"/>
      <c r="BO66" s="54"/>
      <c r="BP66" s="54"/>
      <c r="BQ66" s="54"/>
      <c r="BR66" s="54"/>
      <c r="BS66" s="54"/>
      <c r="BT66" s="54"/>
      <c r="BU66" s="54"/>
      <c r="BV66" s="54"/>
      <c r="BW66" s="54"/>
      <c r="BX66" s="54"/>
      <c r="BY66" s="54"/>
      <c r="BZ66" s="54"/>
      <c r="CA66" s="54"/>
      <c r="CB66" s="54"/>
      <c r="CC66" s="54"/>
      <c r="CD66" s="54"/>
      <c r="CE66" s="54"/>
      <c r="CF66" s="54"/>
      <c r="CG66" s="54"/>
    </row>
    <row r="67" spans="52:85" s="681" customFormat="1">
      <c r="AZ67" s="54" t="s">
        <v>429</v>
      </c>
      <c r="BA67" s="54"/>
      <c r="BB67" s="54"/>
      <c r="BC67" s="54"/>
      <c r="BD67" s="54"/>
      <c r="BE67" s="54"/>
      <c r="BF67" s="54"/>
      <c r="BG67" s="54"/>
      <c r="BH67" s="54"/>
      <c r="BI67" s="54"/>
      <c r="BJ67" s="54"/>
      <c r="BK67" s="54"/>
      <c r="BL67" s="138" t="s">
        <v>530</v>
      </c>
      <c r="BM67" s="54"/>
      <c r="BN67" s="54"/>
      <c r="BO67" s="54"/>
      <c r="BP67" s="54"/>
      <c r="BQ67" s="54"/>
      <c r="BR67" s="54"/>
      <c r="BS67" s="54"/>
      <c r="BT67" s="54"/>
      <c r="BU67" s="54"/>
      <c r="BV67" s="54"/>
      <c r="BW67" s="54"/>
      <c r="BX67" s="54"/>
      <c r="BY67" s="54"/>
      <c r="BZ67" s="54"/>
      <c r="CA67" s="54"/>
      <c r="CB67" s="54"/>
      <c r="CC67" s="54"/>
      <c r="CD67" s="54"/>
      <c r="CE67" s="54"/>
      <c r="CF67" s="54"/>
      <c r="CG67" s="54"/>
    </row>
    <row r="68" spans="52:85" s="681" customFormat="1">
      <c r="AZ68" s="54" t="s">
        <v>430</v>
      </c>
      <c r="BA68" s="54"/>
      <c r="BB68" s="54"/>
      <c r="BC68" s="54"/>
      <c r="BD68" s="54"/>
      <c r="BE68" s="54"/>
      <c r="BF68" s="54"/>
      <c r="BG68" s="54"/>
      <c r="BH68" s="54"/>
      <c r="BI68" s="54"/>
      <c r="BJ68" s="54"/>
      <c r="BK68" s="54"/>
      <c r="BL68" s="138" t="s">
        <v>531</v>
      </c>
      <c r="BM68" s="54"/>
      <c r="BN68" s="54"/>
      <c r="BO68" s="54"/>
      <c r="BP68" s="54"/>
      <c r="BQ68" s="54"/>
      <c r="BR68" s="54"/>
      <c r="BS68" s="54"/>
      <c r="BT68" s="54"/>
      <c r="BU68" s="54"/>
      <c r="BV68" s="54"/>
      <c r="BW68" s="54"/>
      <c r="BX68" s="54"/>
      <c r="BY68" s="54"/>
      <c r="BZ68" s="54"/>
      <c r="CA68" s="54"/>
      <c r="CB68" s="54"/>
      <c r="CC68" s="54"/>
      <c r="CD68" s="54"/>
      <c r="CE68" s="54"/>
      <c r="CF68" s="54"/>
      <c r="CG68" s="54"/>
    </row>
    <row r="69" spans="52:85" s="681" customFormat="1">
      <c r="AZ69" s="54" t="s">
        <v>431</v>
      </c>
      <c r="BA69" s="54"/>
      <c r="BB69" s="54"/>
      <c r="BC69" s="54"/>
      <c r="BD69" s="54"/>
      <c r="BE69" s="54"/>
      <c r="BF69" s="54"/>
      <c r="BG69" s="54"/>
      <c r="BH69" s="54"/>
      <c r="BI69" s="54"/>
      <c r="BJ69" s="54"/>
      <c r="BK69" s="54"/>
      <c r="BL69" s="138" t="s">
        <v>532</v>
      </c>
      <c r="BM69" s="54"/>
      <c r="BN69" s="54"/>
      <c r="BO69" s="54"/>
      <c r="BP69" s="54"/>
      <c r="BQ69" s="54"/>
      <c r="BR69" s="54"/>
      <c r="BS69" s="54"/>
      <c r="BT69" s="54"/>
      <c r="BU69" s="54"/>
      <c r="BV69" s="54"/>
      <c r="BW69" s="54"/>
      <c r="BX69" s="54"/>
      <c r="BY69" s="54"/>
      <c r="BZ69" s="54"/>
      <c r="CA69" s="54"/>
      <c r="CB69" s="54"/>
      <c r="CC69" s="54"/>
      <c r="CD69" s="54"/>
      <c r="CE69" s="54"/>
      <c r="CF69" s="54"/>
      <c r="CG69" s="54"/>
    </row>
    <row r="70" spans="52:85" s="681" customFormat="1">
      <c r="AZ70" s="54"/>
      <c r="BA70" s="54"/>
      <c r="BB70" s="54"/>
      <c r="BC70" s="54"/>
      <c r="BD70" s="54"/>
      <c r="BE70" s="54"/>
      <c r="BF70" s="54"/>
      <c r="BG70" s="54"/>
      <c r="BH70" s="54"/>
      <c r="BI70" s="54"/>
      <c r="BJ70" s="54"/>
      <c r="BK70" s="54"/>
      <c r="BL70" s="138" t="s">
        <v>533</v>
      </c>
      <c r="BM70" s="54"/>
      <c r="BN70" s="54"/>
      <c r="BO70" s="54"/>
      <c r="BP70" s="54"/>
      <c r="BQ70" s="54"/>
      <c r="BR70" s="54"/>
      <c r="BS70" s="54"/>
      <c r="BT70" s="54"/>
      <c r="BU70" s="54"/>
      <c r="BV70" s="54"/>
      <c r="BW70" s="54"/>
      <c r="BX70" s="54"/>
      <c r="BY70" s="54"/>
      <c r="BZ70" s="54"/>
      <c r="CA70" s="54"/>
      <c r="CB70" s="54"/>
      <c r="CC70" s="54"/>
      <c r="CD70" s="54"/>
      <c r="CE70" s="54"/>
      <c r="CF70" s="54"/>
      <c r="CG70" s="54"/>
    </row>
    <row r="71" spans="52:85" s="681" customFormat="1">
      <c r="AZ71" s="54"/>
      <c r="BA71" s="54"/>
      <c r="BB71" s="54"/>
      <c r="BC71" s="54"/>
      <c r="BD71" s="54"/>
      <c r="BE71" s="54"/>
      <c r="BF71" s="54"/>
      <c r="BG71" s="54"/>
      <c r="BH71" s="54"/>
      <c r="BI71" s="54"/>
      <c r="BJ71" s="54"/>
      <c r="BK71" s="54"/>
      <c r="BL71" s="138" t="s">
        <v>534</v>
      </c>
      <c r="BM71" s="54"/>
      <c r="BN71" s="54"/>
      <c r="BO71" s="54"/>
      <c r="BP71" s="54"/>
      <c r="BQ71" s="54"/>
      <c r="BR71" s="54"/>
      <c r="BS71" s="54"/>
      <c r="BT71" s="54"/>
      <c r="BU71" s="54"/>
      <c r="BV71" s="54"/>
      <c r="BW71" s="54"/>
      <c r="BX71" s="54"/>
      <c r="BY71" s="54"/>
      <c r="BZ71" s="54"/>
      <c r="CA71" s="54"/>
      <c r="CB71" s="54"/>
      <c r="CC71" s="54"/>
      <c r="CD71" s="54"/>
      <c r="CE71" s="54"/>
      <c r="CF71" s="54"/>
      <c r="CG71" s="54"/>
    </row>
    <row r="72" spans="52:85" s="681" customFormat="1">
      <c r="AZ72" s="150" t="s">
        <v>767</v>
      </c>
      <c r="BA72" s="54"/>
      <c r="BB72" s="54"/>
      <c r="BC72" s="54"/>
      <c r="BD72" s="54"/>
      <c r="BE72" s="54"/>
      <c r="BF72" s="54"/>
      <c r="BG72" s="54"/>
      <c r="BH72" s="54"/>
      <c r="BI72" s="54"/>
      <c r="BJ72" s="54"/>
      <c r="BK72" s="54"/>
      <c r="BL72" s="138" t="s">
        <v>663</v>
      </c>
      <c r="BM72" s="54"/>
      <c r="BN72" s="54"/>
      <c r="BO72" s="54"/>
      <c r="BP72" s="54"/>
      <c r="BQ72" s="54"/>
      <c r="BR72" s="54"/>
      <c r="BS72" s="54"/>
      <c r="BT72" s="54"/>
      <c r="BU72" s="54"/>
      <c r="BV72" s="54"/>
      <c r="BW72" s="54"/>
      <c r="BX72" s="54"/>
      <c r="BY72" s="54"/>
      <c r="BZ72" s="54"/>
      <c r="CA72" s="54"/>
      <c r="CB72" s="54"/>
      <c r="CC72" s="54"/>
      <c r="CD72" s="54"/>
      <c r="CE72" s="54"/>
      <c r="CF72" s="54"/>
      <c r="CG72" s="54"/>
    </row>
    <row r="73" spans="52:85" s="681" customFormat="1" ht="15">
      <c r="AZ73" s="151" t="s">
        <v>768</v>
      </c>
      <c r="BA73" s="54"/>
      <c r="BB73" s="54"/>
      <c r="BC73" s="54"/>
      <c r="BD73" s="54"/>
      <c r="BE73" s="54"/>
      <c r="BF73" s="54"/>
      <c r="BG73" s="54"/>
      <c r="BH73" s="54"/>
      <c r="BI73" s="54"/>
      <c r="BJ73" s="54"/>
      <c r="BK73" s="54"/>
      <c r="BL73" s="139" t="s">
        <v>535</v>
      </c>
      <c r="BM73" s="54"/>
      <c r="BN73" s="54"/>
      <c r="BO73" s="54"/>
      <c r="BP73" s="54"/>
      <c r="BQ73" s="54"/>
      <c r="BR73" s="54"/>
      <c r="BS73" s="54"/>
      <c r="BT73" s="54"/>
      <c r="BU73" s="54"/>
      <c r="BV73" s="54"/>
      <c r="BW73" s="54"/>
      <c r="BX73" s="54"/>
      <c r="BY73" s="54"/>
      <c r="BZ73" s="54"/>
      <c r="CA73" s="54"/>
      <c r="CB73" s="54"/>
      <c r="CC73" s="54"/>
      <c r="CD73" s="54"/>
      <c r="CE73" s="54"/>
      <c r="CF73" s="54"/>
      <c r="CG73" s="54"/>
    </row>
    <row r="74" spans="52:85" s="681" customFormat="1">
      <c r="AZ74" s="568" t="s">
        <v>210</v>
      </c>
      <c r="BA74" s="54"/>
      <c r="BB74" s="54"/>
      <c r="BC74" s="54"/>
      <c r="BD74" s="54"/>
      <c r="BE74" s="54"/>
      <c r="BF74" s="54"/>
      <c r="BG74" s="54"/>
      <c r="BH74" s="54"/>
      <c r="BI74" s="54"/>
      <c r="BJ74" s="54"/>
      <c r="BK74" s="54"/>
      <c r="BL74" s="138" t="s">
        <v>536</v>
      </c>
      <c r="BM74" s="54"/>
      <c r="BN74" s="54"/>
      <c r="BO74" s="54"/>
      <c r="BP74" s="54"/>
      <c r="BQ74" s="54"/>
      <c r="BR74" s="54"/>
      <c r="BS74" s="54"/>
      <c r="BT74" s="54"/>
      <c r="BU74" s="54"/>
      <c r="BV74" s="54"/>
      <c r="BW74" s="54"/>
      <c r="BX74" s="54"/>
      <c r="BY74" s="54"/>
      <c r="BZ74" s="54"/>
      <c r="CA74" s="54"/>
      <c r="CB74" s="54"/>
      <c r="CC74" s="54"/>
      <c r="CD74" s="54"/>
      <c r="CE74" s="54"/>
      <c r="CF74" s="54"/>
      <c r="CG74" s="54"/>
    </row>
    <row r="75" spans="52:85" s="681" customFormat="1" ht="25.5">
      <c r="AZ75" s="568" t="s">
        <v>825</v>
      </c>
      <c r="BA75" s="54"/>
      <c r="BB75" s="54"/>
      <c r="BC75" s="54"/>
      <c r="BD75" s="54"/>
      <c r="BE75" s="54"/>
      <c r="BF75" s="54"/>
      <c r="BG75" s="54"/>
      <c r="BH75" s="54"/>
      <c r="BI75" s="54"/>
      <c r="BJ75" s="54"/>
      <c r="BK75" s="54"/>
      <c r="BL75" s="138" t="s">
        <v>537</v>
      </c>
      <c r="BM75" s="54"/>
      <c r="BN75" s="54"/>
      <c r="BO75" s="54"/>
      <c r="BP75" s="54"/>
      <c r="BQ75" s="54"/>
      <c r="BR75" s="54"/>
      <c r="BS75" s="54"/>
      <c r="BT75" s="54"/>
      <c r="BU75" s="54"/>
      <c r="BV75" s="54"/>
      <c r="BW75" s="54"/>
      <c r="BX75" s="54"/>
      <c r="BY75" s="54"/>
      <c r="BZ75" s="54"/>
      <c r="CA75" s="54"/>
      <c r="CB75" s="54"/>
      <c r="CC75" s="54"/>
      <c r="CD75" s="54"/>
      <c r="CE75" s="54"/>
      <c r="CF75" s="54"/>
      <c r="CG75" s="54"/>
    </row>
    <row r="76" spans="52:85" s="681" customFormat="1">
      <c r="AZ76" s="568" t="s">
        <v>826</v>
      </c>
      <c r="BA76" s="54"/>
      <c r="BB76" s="54"/>
      <c r="BC76" s="54"/>
      <c r="BD76" s="54"/>
      <c r="BE76" s="54"/>
      <c r="BF76" s="54"/>
      <c r="BG76" s="54"/>
      <c r="BH76" s="54"/>
      <c r="BI76" s="54"/>
      <c r="BJ76" s="54"/>
      <c r="BK76" s="54"/>
      <c r="BL76" s="138" t="s">
        <v>538</v>
      </c>
      <c r="BM76" s="54"/>
      <c r="BN76" s="54"/>
      <c r="BO76" s="54"/>
      <c r="BP76" s="54"/>
      <c r="BQ76" s="54"/>
      <c r="BR76" s="54"/>
      <c r="BS76" s="54"/>
      <c r="BT76" s="54"/>
      <c r="BU76" s="54"/>
      <c r="BV76" s="54"/>
      <c r="BW76" s="54"/>
      <c r="BX76" s="54"/>
      <c r="BY76" s="54"/>
      <c r="BZ76" s="54"/>
      <c r="CA76" s="54"/>
      <c r="CB76" s="54"/>
      <c r="CC76" s="54"/>
      <c r="CD76" s="54"/>
      <c r="CE76" s="54"/>
      <c r="CF76" s="54"/>
      <c r="CG76" s="54"/>
    </row>
    <row r="77" spans="52:85" s="681" customFormat="1">
      <c r="AZ77" s="568" t="s">
        <v>63</v>
      </c>
      <c r="BA77" s="54"/>
      <c r="BB77" s="54"/>
      <c r="BC77" s="54"/>
      <c r="BD77" s="54"/>
      <c r="BE77" s="54"/>
      <c r="BF77" s="54"/>
      <c r="BG77" s="54"/>
      <c r="BH77" s="54"/>
      <c r="BI77" s="54"/>
      <c r="BJ77" s="54"/>
      <c r="BK77" s="54"/>
      <c r="BL77" s="138" t="s">
        <v>539</v>
      </c>
      <c r="BM77" s="54"/>
      <c r="BN77" s="54"/>
      <c r="BO77" s="54"/>
      <c r="BP77" s="54"/>
      <c r="BQ77" s="54"/>
      <c r="BR77" s="54"/>
      <c r="BS77" s="54"/>
      <c r="BT77" s="54"/>
      <c r="BU77" s="54"/>
      <c r="BV77" s="54"/>
      <c r="BW77" s="54"/>
      <c r="BX77" s="54"/>
      <c r="BY77" s="54"/>
      <c r="BZ77" s="54"/>
      <c r="CA77" s="54"/>
      <c r="CB77" s="54"/>
      <c r="CC77" s="54"/>
      <c r="CD77" s="54"/>
      <c r="CE77" s="54"/>
      <c r="CF77" s="54"/>
      <c r="CG77" s="54"/>
    </row>
    <row r="78" spans="52:85" s="681" customFormat="1">
      <c r="AZ78" s="568" t="s">
        <v>827</v>
      </c>
      <c r="BA78" s="54"/>
      <c r="BB78" s="54"/>
      <c r="BC78" s="54"/>
      <c r="BD78" s="54"/>
      <c r="BE78" s="54"/>
      <c r="BF78" s="54"/>
      <c r="BG78" s="54"/>
      <c r="BH78" s="54"/>
      <c r="BI78" s="54"/>
      <c r="BJ78" s="54"/>
      <c r="BK78" s="54"/>
      <c r="BL78" s="138" t="s">
        <v>540</v>
      </c>
      <c r="BM78" s="54"/>
      <c r="BN78" s="54"/>
      <c r="BO78" s="54"/>
      <c r="BP78" s="54"/>
      <c r="BQ78" s="54"/>
      <c r="BR78" s="54"/>
      <c r="BS78" s="54"/>
      <c r="BT78" s="54"/>
      <c r="BU78" s="54"/>
      <c r="BV78" s="54"/>
      <c r="BW78" s="54"/>
      <c r="BX78" s="54"/>
      <c r="BY78" s="54"/>
      <c r="BZ78" s="54"/>
      <c r="CA78" s="54"/>
      <c r="CB78" s="54"/>
      <c r="CC78" s="54"/>
      <c r="CD78" s="54"/>
      <c r="CE78" s="54"/>
      <c r="CF78" s="54"/>
      <c r="CG78" s="54"/>
    </row>
    <row r="79" spans="52:85" s="681" customFormat="1" ht="15">
      <c r="AZ79" s="151" t="s">
        <v>769</v>
      </c>
      <c r="BA79" s="54"/>
      <c r="BB79" s="54"/>
      <c r="BC79" s="54"/>
      <c r="BD79" s="54"/>
      <c r="BE79" s="54"/>
      <c r="BF79" s="54"/>
      <c r="BG79" s="54"/>
      <c r="BH79" s="54"/>
      <c r="BI79" s="54"/>
      <c r="BJ79" s="54"/>
      <c r="BK79" s="54"/>
      <c r="BL79" s="138" t="s">
        <v>541</v>
      </c>
      <c r="BM79" s="54"/>
      <c r="BN79" s="54"/>
      <c r="BO79" s="54"/>
      <c r="BP79" s="54"/>
      <c r="BQ79" s="54"/>
      <c r="BR79" s="54"/>
      <c r="BS79" s="54"/>
      <c r="BT79" s="54"/>
      <c r="BU79" s="54"/>
      <c r="BV79" s="54"/>
      <c r="BW79" s="54"/>
      <c r="BX79" s="54"/>
      <c r="BY79" s="54"/>
      <c r="BZ79" s="54"/>
      <c r="CA79" s="54"/>
      <c r="CB79" s="54"/>
      <c r="CC79" s="54"/>
      <c r="CD79" s="54"/>
      <c r="CE79" s="54"/>
      <c r="CF79" s="54"/>
      <c r="CG79" s="54"/>
    </row>
    <row r="80" spans="52:85" s="681" customFormat="1">
      <c r="AZ80" s="681" t="s">
        <v>770</v>
      </c>
      <c r="BA80" s="54"/>
      <c r="BB80" s="54"/>
      <c r="BC80" s="54"/>
      <c r="BD80" s="54"/>
      <c r="BE80" s="54"/>
      <c r="BF80" s="54"/>
      <c r="BG80" s="54"/>
      <c r="BH80" s="54"/>
      <c r="BI80" s="54"/>
      <c r="BJ80" s="54"/>
      <c r="BK80" s="54"/>
      <c r="BL80" s="138" t="s">
        <v>542</v>
      </c>
      <c r="BM80" s="54"/>
      <c r="BN80" s="54"/>
      <c r="BO80" s="54"/>
      <c r="BP80" s="54"/>
      <c r="BQ80" s="54"/>
      <c r="BR80" s="54"/>
      <c r="BS80" s="54"/>
      <c r="BT80" s="54"/>
      <c r="BU80" s="54"/>
      <c r="BV80" s="54"/>
      <c r="BW80" s="54"/>
      <c r="BX80" s="54"/>
      <c r="BY80" s="54"/>
      <c r="BZ80" s="54"/>
      <c r="CA80" s="54"/>
      <c r="CB80" s="54"/>
      <c r="CC80" s="54"/>
      <c r="CD80" s="54"/>
      <c r="CE80" s="54"/>
      <c r="CF80" s="54"/>
      <c r="CG80" s="54"/>
    </row>
    <row r="81" spans="52:85" s="681" customFormat="1">
      <c r="AZ81" s="681" t="s">
        <v>771</v>
      </c>
      <c r="BA81" s="54"/>
      <c r="BB81" s="54"/>
      <c r="BC81" s="54"/>
      <c r="BD81" s="54"/>
      <c r="BE81" s="54"/>
      <c r="BF81" s="54"/>
      <c r="BG81" s="54"/>
      <c r="BH81" s="54"/>
      <c r="BI81" s="54"/>
      <c r="BJ81" s="54"/>
      <c r="BK81" s="54"/>
      <c r="BL81" s="138" t="s">
        <v>543</v>
      </c>
      <c r="BM81" s="54"/>
      <c r="BN81" s="54"/>
      <c r="BO81" s="54"/>
      <c r="BP81" s="54"/>
      <c r="BQ81" s="54"/>
      <c r="BR81" s="54"/>
      <c r="BS81" s="54"/>
      <c r="BT81" s="54"/>
      <c r="BU81" s="54"/>
      <c r="BV81" s="54"/>
      <c r="BW81" s="54"/>
      <c r="BX81" s="54"/>
      <c r="BY81" s="54"/>
      <c r="BZ81" s="54"/>
      <c r="CA81" s="54"/>
      <c r="CB81" s="54"/>
      <c r="CC81" s="54"/>
      <c r="CD81" s="54"/>
      <c r="CE81" s="54"/>
      <c r="CF81" s="54"/>
      <c r="CG81" s="54"/>
    </row>
    <row r="82" spans="52:85" s="681" customFormat="1">
      <c r="AZ82" s="681" t="s">
        <v>772</v>
      </c>
      <c r="BA82" s="54"/>
      <c r="BB82" s="54"/>
      <c r="BC82" s="54"/>
      <c r="BD82" s="54"/>
      <c r="BE82" s="54"/>
      <c r="BF82" s="54"/>
      <c r="BG82" s="54"/>
      <c r="BH82" s="54"/>
      <c r="BI82" s="54"/>
      <c r="BJ82" s="54"/>
      <c r="BK82" s="54"/>
      <c r="BL82" s="138" t="s">
        <v>544</v>
      </c>
      <c r="BM82" s="54"/>
      <c r="BN82" s="54"/>
      <c r="BO82" s="54"/>
      <c r="BP82" s="54"/>
      <c r="BQ82" s="54"/>
      <c r="BR82" s="54"/>
      <c r="BS82" s="54"/>
      <c r="BT82" s="54"/>
      <c r="BU82" s="54"/>
      <c r="BV82" s="54"/>
      <c r="BW82" s="54"/>
      <c r="BX82" s="54"/>
      <c r="BY82" s="54"/>
      <c r="BZ82" s="54"/>
      <c r="CA82" s="54"/>
      <c r="CB82" s="54"/>
      <c r="CC82" s="54"/>
      <c r="CD82" s="54"/>
      <c r="CE82" s="54"/>
      <c r="CF82" s="54"/>
      <c r="CG82" s="54"/>
    </row>
    <row r="83" spans="52:85" s="681" customFormat="1">
      <c r="AZ83" s="681" t="s">
        <v>773</v>
      </c>
      <c r="BA83" s="54"/>
      <c r="BB83" s="54"/>
      <c r="BC83" s="54"/>
      <c r="BD83" s="54"/>
      <c r="BE83" s="54"/>
      <c r="BF83" s="54"/>
      <c r="BG83" s="54"/>
      <c r="BH83" s="54"/>
      <c r="BI83" s="54"/>
      <c r="BJ83" s="54"/>
      <c r="BK83" s="54"/>
      <c r="BL83" s="138" t="s">
        <v>545</v>
      </c>
      <c r="BM83" s="54"/>
      <c r="BN83" s="54"/>
      <c r="BO83" s="54"/>
      <c r="BP83" s="54"/>
      <c r="BQ83" s="54"/>
      <c r="BR83" s="54"/>
      <c r="BS83" s="54"/>
      <c r="BT83" s="54"/>
      <c r="BU83" s="54"/>
      <c r="BV83" s="54"/>
      <c r="BW83" s="54"/>
      <c r="BX83" s="54"/>
      <c r="BY83" s="54"/>
      <c r="BZ83" s="54"/>
      <c r="CA83" s="54"/>
      <c r="CB83" s="54"/>
      <c r="CC83" s="54"/>
      <c r="CD83" s="54"/>
      <c r="CE83" s="54"/>
      <c r="CF83" s="54"/>
      <c r="CG83" s="54"/>
    </row>
    <row r="84" spans="52:85" s="681" customFormat="1">
      <c r="AZ84" s="681" t="s">
        <v>774</v>
      </c>
      <c r="BA84" s="54"/>
      <c r="BB84" s="54"/>
      <c r="BC84" s="54"/>
      <c r="BD84" s="54"/>
      <c r="BE84" s="54"/>
      <c r="BF84" s="54"/>
      <c r="BG84" s="54"/>
      <c r="BH84" s="54"/>
      <c r="BI84" s="54"/>
      <c r="BJ84" s="54"/>
      <c r="BK84" s="54"/>
      <c r="BL84" s="138" t="s">
        <v>546</v>
      </c>
      <c r="BM84" s="54"/>
      <c r="BN84" s="54"/>
      <c r="BO84" s="54"/>
      <c r="BP84" s="54"/>
      <c r="BQ84" s="54"/>
      <c r="BR84" s="54"/>
      <c r="BS84" s="54"/>
      <c r="BT84" s="54"/>
      <c r="BU84" s="54"/>
      <c r="BV84" s="54"/>
      <c r="BW84" s="54"/>
      <c r="BX84" s="54"/>
      <c r="BY84" s="54"/>
      <c r="BZ84" s="54"/>
      <c r="CA84" s="54"/>
      <c r="CB84" s="54"/>
      <c r="CC84" s="54"/>
      <c r="CD84" s="54"/>
      <c r="CE84" s="54"/>
      <c r="CF84" s="54"/>
      <c r="CG84" s="54"/>
    </row>
    <row r="85" spans="52:85" s="681" customFormat="1">
      <c r="AZ85" s="681" t="s">
        <v>775</v>
      </c>
      <c r="BA85" s="54"/>
      <c r="BB85" s="54"/>
      <c r="BC85" s="54"/>
      <c r="BD85" s="54"/>
      <c r="BE85" s="54"/>
      <c r="BF85" s="54"/>
      <c r="BG85" s="54"/>
      <c r="BH85" s="54"/>
      <c r="BI85" s="54"/>
      <c r="BJ85" s="54"/>
      <c r="BK85" s="54"/>
      <c r="BL85" s="138" t="s">
        <v>547</v>
      </c>
      <c r="BM85" s="54"/>
      <c r="BN85" s="54"/>
      <c r="BO85" s="54"/>
      <c r="BP85" s="54"/>
      <c r="BQ85" s="54"/>
      <c r="BR85" s="54"/>
      <c r="BS85" s="54"/>
      <c r="BT85" s="54"/>
      <c r="BU85" s="54"/>
      <c r="BV85" s="54"/>
      <c r="BW85" s="54"/>
      <c r="BX85" s="54"/>
      <c r="BY85" s="54"/>
      <c r="BZ85" s="54"/>
      <c r="CA85" s="54"/>
      <c r="CB85" s="54"/>
      <c r="CC85" s="54"/>
      <c r="CD85" s="54"/>
      <c r="CE85" s="54"/>
      <c r="CF85" s="54"/>
      <c r="CG85" s="54"/>
    </row>
    <row r="86" spans="52:85" s="681" customFormat="1">
      <c r="AZ86" s="681" t="s">
        <v>776</v>
      </c>
      <c r="BA86" s="54"/>
      <c r="BB86" s="54"/>
      <c r="BC86" s="54"/>
      <c r="BD86" s="54"/>
      <c r="BE86" s="54"/>
      <c r="BF86" s="54"/>
      <c r="BG86" s="54"/>
      <c r="BH86" s="54"/>
      <c r="BI86" s="54"/>
      <c r="BJ86" s="54"/>
      <c r="BK86" s="54"/>
      <c r="BL86" s="138" t="s">
        <v>548</v>
      </c>
      <c r="BM86" s="54"/>
      <c r="BN86" s="54"/>
      <c r="BO86" s="54"/>
      <c r="BP86" s="54"/>
      <c r="BQ86" s="54"/>
      <c r="BR86" s="54"/>
      <c r="BS86" s="54"/>
      <c r="BT86" s="54"/>
      <c r="BU86" s="54"/>
      <c r="BV86" s="54"/>
      <c r="BW86" s="54"/>
      <c r="BX86" s="54"/>
      <c r="BY86" s="54"/>
      <c r="BZ86" s="54"/>
      <c r="CA86" s="54"/>
      <c r="CB86" s="54"/>
      <c r="CC86" s="54"/>
      <c r="CD86" s="54"/>
      <c r="CE86" s="54"/>
      <c r="CF86" s="54"/>
      <c r="CG86" s="54"/>
    </row>
    <row r="87" spans="52:85" s="681" customFormat="1">
      <c r="AZ87" s="681" t="s">
        <v>777</v>
      </c>
      <c r="BA87" s="54"/>
      <c r="BB87" s="54"/>
      <c r="BC87" s="54"/>
      <c r="BD87" s="54"/>
      <c r="BE87" s="54"/>
      <c r="BF87" s="54"/>
      <c r="BG87" s="54"/>
      <c r="BH87" s="54"/>
      <c r="BI87" s="54"/>
      <c r="BJ87" s="54"/>
      <c r="BK87" s="54"/>
      <c r="BL87" s="138" t="s">
        <v>549</v>
      </c>
      <c r="BM87" s="54"/>
      <c r="BN87" s="54"/>
      <c r="BO87" s="54"/>
      <c r="BP87" s="54"/>
      <c r="BQ87" s="54"/>
      <c r="BR87" s="54"/>
      <c r="BS87" s="54"/>
      <c r="BT87" s="54"/>
      <c r="BU87" s="54"/>
      <c r="BV87" s="54"/>
      <c r="BW87" s="54"/>
      <c r="BX87" s="54"/>
      <c r="BY87" s="54"/>
      <c r="BZ87" s="54"/>
      <c r="CA87" s="54"/>
      <c r="CB87" s="54"/>
      <c r="CC87" s="54"/>
      <c r="CD87" s="54"/>
      <c r="CE87" s="54"/>
      <c r="CF87" s="54"/>
      <c r="CG87" s="54"/>
    </row>
    <row r="88" spans="52:85" s="681" customFormat="1">
      <c r="AZ88" s="681" t="s">
        <v>778</v>
      </c>
      <c r="BA88" s="54"/>
      <c r="BB88" s="54"/>
      <c r="BC88" s="54"/>
      <c r="BD88" s="54"/>
      <c r="BE88" s="54"/>
      <c r="BF88" s="54"/>
      <c r="BG88" s="54"/>
      <c r="BH88" s="54"/>
      <c r="BI88" s="54"/>
      <c r="BJ88" s="54"/>
      <c r="BK88" s="54"/>
      <c r="BL88" s="138" t="s">
        <v>550</v>
      </c>
      <c r="BM88" s="54"/>
      <c r="BN88" s="54"/>
      <c r="BO88" s="54"/>
      <c r="BP88" s="54"/>
      <c r="BQ88" s="54"/>
      <c r="BR88" s="54"/>
      <c r="BS88" s="54"/>
      <c r="BT88" s="54"/>
      <c r="BU88" s="54"/>
      <c r="BV88" s="54"/>
      <c r="BW88" s="54"/>
      <c r="BX88" s="54"/>
      <c r="BY88" s="54"/>
      <c r="BZ88" s="54"/>
      <c r="CA88" s="54"/>
      <c r="CB88" s="54"/>
      <c r="CC88" s="54"/>
      <c r="CD88" s="54"/>
      <c r="CE88" s="54"/>
      <c r="CF88" s="54"/>
      <c r="CG88" s="54"/>
    </row>
    <row r="89" spans="52:85" s="681" customFormat="1" ht="15">
      <c r="AZ89" s="151" t="s">
        <v>821</v>
      </c>
      <c r="BA89" s="54"/>
      <c r="BB89" s="54"/>
      <c r="BC89" s="54"/>
      <c r="BD89" s="54"/>
      <c r="BE89" s="54"/>
      <c r="BF89" s="54"/>
      <c r="BG89" s="54"/>
      <c r="BH89" s="54"/>
      <c r="BI89" s="54"/>
      <c r="BJ89" s="54"/>
      <c r="BK89" s="54"/>
      <c r="BL89" s="138"/>
      <c r="BM89" s="54"/>
      <c r="BN89" s="54"/>
      <c r="BO89" s="54"/>
      <c r="BP89" s="54"/>
      <c r="BQ89" s="54"/>
      <c r="BR89" s="54"/>
      <c r="BS89" s="54"/>
      <c r="BT89" s="54"/>
      <c r="BU89" s="54"/>
      <c r="BV89" s="54"/>
      <c r="BW89" s="54"/>
      <c r="BX89" s="54"/>
      <c r="BY89" s="54"/>
      <c r="BZ89" s="54"/>
      <c r="CA89" s="54"/>
      <c r="CB89" s="54"/>
      <c r="CC89" s="54"/>
      <c r="CD89" s="54"/>
      <c r="CE89" s="54"/>
      <c r="CF89" s="54"/>
      <c r="CG89" s="54"/>
    </row>
    <row r="90" spans="52:85" s="681" customFormat="1">
      <c r="AZ90" s="681" t="s">
        <v>818</v>
      </c>
      <c r="BA90" s="54"/>
      <c r="BB90" s="54"/>
      <c r="BC90" s="54"/>
      <c r="BD90" s="54"/>
      <c r="BE90" s="54"/>
      <c r="BF90" s="54"/>
      <c r="BG90" s="54"/>
      <c r="BH90" s="54"/>
      <c r="BI90" s="54"/>
      <c r="BJ90" s="54"/>
      <c r="BK90" s="54"/>
      <c r="BL90" s="138"/>
      <c r="BM90" s="54"/>
      <c r="BN90" s="54"/>
      <c r="BO90" s="54"/>
      <c r="BP90" s="54"/>
      <c r="BQ90" s="54"/>
      <c r="BR90" s="54"/>
      <c r="BS90" s="54"/>
      <c r="BT90" s="54"/>
      <c r="BU90" s="54"/>
      <c r="BV90" s="54"/>
      <c r="BW90" s="54"/>
      <c r="BX90" s="54"/>
      <c r="BY90" s="54"/>
      <c r="BZ90" s="54"/>
      <c r="CA90" s="54"/>
      <c r="CB90" s="54"/>
      <c r="CC90" s="54"/>
      <c r="CD90" s="54"/>
      <c r="CE90" s="54"/>
      <c r="CF90" s="54"/>
      <c r="CG90" s="54"/>
    </row>
    <row r="91" spans="52:85" s="681" customFormat="1">
      <c r="AZ91" s="681" t="s">
        <v>819</v>
      </c>
      <c r="BA91" s="54"/>
      <c r="BB91" s="54"/>
      <c r="BC91" s="54"/>
      <c r="BD91" s="54"/>
      <c r="BE91" s="54"/>
      <c r="BF91" s="54"/>
      <c r="BG91" s="54"/>
      <c r="BH91" s="54"/>
      <c r="BI91" s="54"/>
      <c r="BJ91" s="54"/>
      <c r="BK91" s="54"/>
      <c r="BL91" s="138"/>
      <c r="BM91" s="54"/>
      <c r="BN91" s="54"/>
      <c r="BO91" s="54"/>
      <c r="BP91" s="54"/>
      <c r="BQ91" s="54"/>
      <c r="BR91" s="54"/>
      <c r="BS91" s="54"/>
      <c r="BT91" s="54"/>
      <c r="BU91" s="54"/>
      <c r="BV91" s="54"/>
      <c r="BW91" s="54"/>
      <c r="BX91" s="54"/>
      <c r="BY91" s="54"/>
      <c r="BZ91" s="54"/>
      <c r="CA91" s="54"/>
      <c r="CB91" s="54"/>
      <c r="CC91" s="54"/>
      <c r="CD91" s="54"/>
      <c r="CE91" s="54"/>
      <c r="CF91" s="54"/>
      <c r="CG91" s="54"/>
    </row>
    <row r="92" spans="52:85" s="681" customFormat="1">
      <c r="AZ92" s="681" t="s">
        <v>820</v>
      </c>
      <c r="BA92" s="54"/>
      <c r="BB92" s="54"/>
      <c r="BC92" s="54"/>
      <c r="BD92" s="54"/>
      <c r="BE92" s="54"/>
      <c r="BF92" s="54"/>
      <c r="BG92" s="54"/>
      <c r="BH92" s="54"/>
      <c r="BI92" s="54"/>
      <c r="BJ92" s="54"/>
      <c r="BK92" s="54"/>
      <c r="BL92" s="138"/>
      <c r="BM92" s="54"/>
      <c r="BN92" s="54"/>
      <c r="BO92" s="54"/>
      <c r="BP92" s="54"/>
      <c r="BQ92" s="54"/>
      <c r="BR92" s="54"/>
      <c r="BS92" s="54"/>
      <c r="BT92" s="54"/>
      <c r="BU92" s="54"/>
      <c r="BV92" s="54"/>
      <c r="BW92" s="54"/>
      <c r="BX92" s="54"/>
      <c r="BY92" s="54"/>
      <c r="BZ92" s="54"/>
      <c r="CA92" s="54"/>
      <c r="CB92" s="54"/>
      <c r="CC92" s="54"/>
      <c r="CD92" s="54"/>
      <c r="CE92" s="54"/>
      <c r="CF92" s="54"/>
      <c r="CG92" s="54"/>
    </row>
    <row r="93" spans="52:85" s="681" customFormat="1" ht="15">
      <c r="AZ93" s="151" t="s">
        <v>779</v>
      </c>
      <c r="BA93" s="54"/>
      <c r="BB93" s="54"/>
      <c r="BC93" s="54"/>
      <c r="BD93" s="54"/>
      <c r="BE93" s="54"/>
      <c r="BF93" s="54"/>
      <c r="BG93" s="54"/>
      <c r="BH93" s="54"/>
      <c r="BI93" s="54"/>
      <c r="BJ93" s="54"/>
      <c r="BK93" s="54"/>
      <c r="BL93" s="139" t="s">
        <v>551</v>
      </c>
      <c r="BM93" s="54"/>
      <c r="BN93" s="54"/>
      <c r="BO93" s="54"/>
      <c r="BP93" s="54"/>
      <c r="BQ93" s="54"/>
      <c r="BR93" s="54"/>
      <c r="BS93" s="54"/>
      <c r="BT93" s="54"/>
      <c r="BU93" s="54"/>
      <c r="BV93" s="54"/>
      <c r="BW93" s="54"/>
      <c r="BX93" s="54"/>
      <c r="BY93" s="54"/>
      <c r="BZ93" s="54"/>
      <c r="CA93" s="54"/>
      <c r="CB93" s="54"/>
      <c r="CC93" s="54"/>
      <c r="CD93" s="54"/>
      <c r="CE93" s="54"/>
      <c r="CF93" s="54"/>
      <c r="CG93" s="54"/>
    </row>
    <row r="94" spans="52:85" s="681" customFormat="1">
      <c r="AZ94" s="681" t="s">
        <v>780</v>
      </c>
      <c r="BA94" s="54"/>
      <c r="BB94" s="54"/>
      <c r="BC94" s="54"/>
      <c r="BD94" s="54"/>
      <c r="BE94" s="54"/>
      <c r="BF94" s="54"/>
      <c r="BG94" s="54"/>
      <c r="BH94" s="54"/>
      <c r="BI94" s="54"/>
      <c r="BJ94" s="54"/>
      <c r="BK94" s="54"/>
      <c r="BL94" s="138" t="s">
        <v>552</v>
      </c>
      <c r="BM94" s="54"/>
      <c r="BN94" s="54"/>
      <c r="BO94" s="54"/>
      <c r="BP94" s="54"/>
      <c r="BQ94" s="54"/>
      <c r="BR94" s="54"/>
      <c r="BS94" s="54"/>
      <c r="BT94" s="54"/>
      <c r="BU94" s="54"/>
      <c r="BV94" s="54"/>
      <c r="BW94" s="54"/>
      <c r="BX94" s="54"/>
      <c r="BY94" s="54"/>
      <c r="BZ94" s="54"/>
      <c r="CA94" s="54"/>
      <c r="CB94" s="54"/>
      <c r="CC94" s="54"/>
      <c r="CD94" s="54"/>
      <c r="CE94" s="54"/>
      <c r="CF94" s="54"/>
      <c r="CG94" s="54"/>
    </row>
    <row r="95" spans="52:85" s="681" customFormat="1">
      <c r="AZ95" s="681" t="s">
        <v>781</v>
      </c>
      <c r="BA95" s="54"/>
      <c r="BB95" s="54"/>
      <c r="BC95" s="54"/>
      <c r="BD95" s="54"/>
      <c r="BE95" s="54"/>
      <c r="BF95" s="54"/>
      <c r="BG95" s="54"/>
      <c r="BH95" s="54"/>
      <c r="BI95" s="54"/>
      <c r="BJ95" s="54"/>
      <c r="BK95" s="54"/>
      <c r="BL95" s="138" t="s">
        <v>553</v>
      </c>
      <c r="BM95" s="54"/>
      <c r="BN95" s="54"/>
      <c r="BO95" s="54"/>
      <c r="BP95" s="54"/>
      <c r="BQ95" s="54"/>
      <c r="BR95" s="54"/>
      <c r="BS95" s="54"/>
      <c r="BT95" s="54"/>
      <c r="BU95" s="54"/>
      <c r="BV95" s="54"/>
      <c r="BW95" s="54"/>
      <c r="BX95" s="54"/>
      <c r="BY95" s="54"/>
      <c r="BZ95" s="54"/>
      <c r="CA95" s="54"/>
      <c r="CB95" s="54"/>
      <c r="CC95" s="54"/>
      <c r="CD95" s="54"/>
      <c r="CE95" s="54"/>
      <c r="CF95" s="54"/>
      <c r="CG95" s="54"/>
    </row>
    <row r="96" spans="52:85" s="681" customFormat="1">
      <c r="AZ96" s="681" t="s">
        <v>782</v>
      </c>
      <c r="BA96" s="54"/>
      <c r="BB96" s="54"/>
      <c r="BC96" s="54"/>
      <c r="BD96" s="54"/>
      <c r="BE96" s="54"/>
      <c r="BF96" s="54"/>
      <c r="BG96" s="54"/>
      <c r="BH96" s="54"/>
      <c r="BI96" s="54"/>
      <c r="BJ96" s="54"/>
      <c r="BK96" s="54"/>
      <c r="BL96" s="138" t="s">
        <v>554</v>
      </c>
      <c r="BM96" s="54"/>
      <c r="BN96" s="54"/>
      <c r="BO96" s="54"/>
      <c r="BP96" s="54"/>
      <c r="BQ96" s="54"/>
      <c r="BR96" s="54"/>
      <c r="BS96" s="54"/>
      <c r="BT96" s="54"/>
      <c r="BU96" s="54"/>
      <c r="BV96" s="54"/>
      <c r="BW96" s="54"/>
      <c r="BX96" s="54"/>
      <c r="BY96" s="54"/>
      <c r="BZ96" s="54"/>
      <c r="CA96" s="54"/>
      <c r="CB96" s="54"/>
      <c r="CC96" s="54"/>
      <c r="CD96" s="54"/>
      <c r="CE96" s="54"/>
      <c r="CF96" s="54"/>
      <c r="CG96" s="54"/>
    </row>
    <row r="97" spans="52:85" s="681" customFormat="1">
      <c r="AZ97" s="681" t="s">
        <v>783</v>
      </c>
      <c r="BA97" s="54"/>
      <c r="BB97" s="54"/>
      <c r="BC97" s="54"/>
      <c r="BD97" s="54"/>
      <c r="BE97" s="54"/>
      <c r="BF97" s="54"/>
      <c r="BG97" s="54"/>
      <c r="BH97" s="54"/>
      <c r="BI97" s="54"/>
      <c r="BJ97" s="54"/>
      <c r="BK97" s="54"/>
      <c r="BL97" s="138" t="s">
        <v>555</v>
      </c>
      <c r="BM97" s="54"/>
      <c r="BN97" s="54"/>
      <c r="BO97" s="54"/>
      <c r="BP97" s="54"/>
      <c r="BQ97" s="54"/>
      <c r="BR97" s="54"/>
      <c r="BS97" s="54"/>
      <c r="BT97" s="54"/>
      <c r="BU97" s="54"/>
      <c r="BV97" s="54"/>
      <c r="BW97" s="54"/>
      <c r="BX97" s="54"/>
      <c r="BY97" s="54"/>
      <c r="BZ97" s="54"/>
      <c r="CA97" s="54"/>
      <c r="CB97" s="54"/>
      <c r="CC97" s="54"/>
      <c r="CD97" s="54"/>
      <c r="CE97" s="54"/>
      <c r="CF97" s="54"/>
      <c r="CG97" s="54"/>
    </row>
    <row r="98" spans="52:85" s="681" customFormat="1">
      <c r="AZ98" s="681" t="s">
        <v>81</v>
      </c>
      <c r="BA98" s="54"/>
      <c r="BB98" s="54"/>
      <c r="BC98" s="54"/>
      <c r="BD98" s="54"/>
      <c r="BE98" s="54"/>
      <c r="BF98" s="54"/>
      <c r="BG98" s="54"/>
      <c r="BH98" s="54"/>
      <c r="BI98" s="54"/>
      <c r="BJ98" s="54"/>
      <c r="BK98" s="54"/>
      <c r="BL98" s="138" t="s">
        <v>100</v>
      </c>
      <c r="BM98" s="54"/>
      <c r="BN98" s="54"/>
      <c r="BO98" s="54"/>
      <c r="BP98" s="54"/>
      <c r="BQ98" s="54"/>
      <c r="BR98" s="54"/>
      <c r="BS98" s="54"/>
      <c r="BT98" s="54"/>
      <c r="BU98" s="54"/>
      <c r="BV98" s="54"/>
      <c r="BW98" s="54"/>
      <c r="BX98" s="54"/>
      <c r="BY98" s="54"/>
      <c r="BZ98" s="54"/>
      <c r="CA98" s="54"/>
      <c r="CB98" s="54"/>
      <c r="CC98" s="54"/>
      <c r="CD98" s="54"/>
      <c r="CE98" s="54"/>
      <c r="CF98" s="54"/>
      <c r="CG98" s="54"/>
    </row>
    <row r="99" spans="52:85" s="681" customFormat="1">
      <c r="AZ99" s="681" t="s">
        <v>784</v>
      </c>
      <c r="BA99" s="54"/>
      <c r="BB99" s="54"/>
      <c r="BC99" s="54"/>
      <c r="BD99" s="54"/>
      <c r="BE99" s="54"/>
      <c r="BF99" s="54"/>
      <c r="BG99" s="54"/>
      <c r="BH99" s="54"/>
      <c r="BI99" s="54"/>
      <c r="BJ99" s="54"/>
      <c r="BK99" s="54"/>
      <c r="BL99" s="138" t="s">
        <v>664</v>
      </c>
      <c r="BM99" s="54"/>
      <c r="BN99" s="54"/>
      <c r="BO99" s="54"/>
      <c r="BP99" s="54"/>
      <c r="BQ99" s="54"/>
      <c r="BR99" s="54"/>
      <c r="BS99" s="54"/>
      <c r="BT99" s="54"/>
      <c r="BU99" s="54"/>
      <c r="BV99" s="54"/>
      <c r="BW99" s="54"/>
      <c r="BX99" s="54"/>
      <c r="BY99" s="54"/>
      <c r="BZ99" s="54"/>
      <c r="CA99" s="54"/>
      <c r="CB99" s="54"/>
      <c r="CC99" s="54"/>
      <c r="CD99" s="54"/>
      <c r="CE99" s="54"/>
      <c r="CF99" s="54"/>
      <c r="CG99" s="54"/>
    </row>
    <row r="100" spans="52:85" s="681" customFormat="1">
      <c r="AZ100" s="681" t="s">
        <v>785</v>
      </c>
      <c r="BA100" s="54"/>
      <c r="BB100" s="54"/>
      <c r="BC100" s="54"/>
      <c r="BD100" s="54"/>
      <c r="BE100" s="54"/>
      <c r="BF100" s="54"/>
      <c r="BG100" s="54"/>
      <c r="BH100" s="54"/>
      <c r="BI100" s="54"/>
      <c r="BJ100" s="54"/>
      <c r="BK100" s="54"/>
      <c r="BL100" s="138" t="s">
        <v>556</v>
      </c>
      <c r="BM100" s="54"/>
      <c r="BN100" s="54"/>
      <c r="BO100" s="54"/>
      <c r="BP100" s="54"/>
      <c r="BQ100" s="54"/>
      <c r="BR100" s="54"/>
      <c r="BS100" s="54"/>
      <c r="BT100" s="54"/>
      <c r="BU100" s="54"/>
      <c r="BV100" s="54"/>
      <c r="BW100" s="54"/>
      <c r="BX100" s="54"/>
      <c r="BY100" s="54"/>
      <c r="BZ100" s="54"/>
      <c r="CA100" s="54"/>
      <c r="CB100" s="54"/>
      <c r="CC100" s="54"/>
      <c r="CD100" s="54"/>
      <c r="CE100" s="54"/>
      <c r="CF100" s="54"/>
      <c r="CG100" s="54"/>
    </row>
    <row r="101" spans="52:85" s="681" customFormat="1">
      <c r="AZ101" s="681" t="s">
        <v>786</v>
      </c>
      <c r="BA101" s="54"/>
      <c r="BB101" s="54"/>
      <c r="BC101" s="54"/>
      <c r="BD101" s="54"/>
      <c r="BE101" s="54"/>
      <c r="BF101" s="54"/>
      <c r="BG101" s="54"/>
      <c r="BH101" s="54"/>
      <c r="BI101" s="54"/>
      <c r="BJ101" s="54"/>
      <c r="BK101" s="54"/>
      <c r="BL101" s="138" t="s">
        <v>557</v>
      </c>
      <c r="BM101" s="54"/>
      <c r="BN101" s="54"/>
      <c r="BO101" s="54"/>
      <c r="BP101" s="54"/>
      <c r="BQ101" s="54"/>
      <c r="BR101" s="54"/>
      <c r="BS101" s="54"/>
      <c r="BT101" s="54"/>
      <c r="BU101" s="54"/>
      <c r="BV101" s="54"/>
      <c r="BW101" s="54"/>
      <c r="BX101" s="54"/>
      <c r="BY101" s="54"/>
      <c r="BZ101" s="54"/>
      <c r="CA101" s="54"/>
      <c r="CB101" s="54"/>
      <c r="CC101" s="54"/>
      <c r="CD101" s="54"/>
      <c r="CE101" s="54"/>
      <c r="CF101" s="54"/>
      <c r="CG101" s="54"/>
    </row>
    <row r="102" spans="52:85" s="681" customFormat="1">
      <c r="AZ102" s="681" t="s">
        <v>787</v>
      </c>
      <c r="BA102" s="54"/>
      <c r="BB102" s="54"/>
      <c r="BC102" s="54"/>
      <c r="BD102" s="54"/>
      <c r="BE102" s="54"/>
      <c r="BF102" s="54"/>
      <c r="BG102" s="54"/>
      <c r="BH102" s="54"/>
      <c r="BI102" s="54"/>
      <c r="BJ102" s="54"/>
      <c r="BK102" s="54"/>
      <c r="BL102" s="138" t="s">
        <v>558</v>
      </c>
      <c r="BM102" s="54"/>
      <c r="BN102" s="54"/>
      <c r="BO102" s="54"/>
      <c r="BP102" s="54"/>
      <c r="BQ102" s="54"/>
      <c r="BR102" s="54"/>
      <c r="BS102" s="54"/>
      <c r="BT102" s="54"/>
      <c r="BU102" s="54"/>
      <c r="BV102" s="54"/>
      <c r="BW102" s="54"/>
      <c r="BX102" s="54"/>
      <c r="BY102" s="54"/>
      <c r="BZ102" s="54"/>
      <c r="CA102" s="54"/>
      <c r="CB102" s="54"/>
      <c r="CC102" s="54"/>
      <c r="CD102" s="54"/>
      <c r="CE102" s="54"/>
      <c r="CF102" s="54"/>
      <c r="CG102" s="54"/>
    </row>
    <row r="103" spans="52:85" s="681" customFormat="1">
      <c r="AZ103" s="681" t="s">
        <v>788</v>
      </c>
      <c r="BA103" s="54"/>
      <c r="BB103" s="54"/>
      <c r="BC103" s="54"/>
      <c r="BD103" s="54"/>
      <c r="BE103" s="54"/>
      <c r="BF103" s="54"/>
      <c r="BG103" s="54"/>
      <c r="BH103" s="54"/>
      <c r="BI103" s="54"/>
      <c r="BJ103" s="54"/>
      <c r="BK103" s="54"/>
      <c r="BL103" s="138" t="s">
        <v>559</v>
      </c>
      <c r="BM103" s="54"/>
      <c r="BN103" s="54"/>
      <c r="BO103" s="54"/>
      <c r="BP103" s="54"/>
      <c r="BQ103" s="54"/>
      <c r="BR103" s="54"/>
      <c r="BS103" s="54"/>
      <c r="BT103" s="54"/>
      <c r="BU103" s="54"/>
      <c r="BV103" s="54"/>
      <c r="BW103" s="54"/>
      <c r="BX103" s="54"/>
      <c r="BY103" s="54"/>
      <c r="BZ103" s="54"/>
      <c r="CA103" s="54"/>
      <c r="CB103" s="54"/>
      <c r="CC103" s="54"/>
      <c r="CD103" s="54"/>
      <c r="CE103" s="54"/>
      <c r="CF103" s="54"/>
      <c r="CG103" s="54"/>
    </row>
    <row r="104" spans="52:85" s="681" customFormat="1">
      <c r="AZ104" s="681" t="s">
        <v>789</v>
      </c>
      <c r="BA104" s="54"/>
      <c r="BB104" s="54"/>
      <c r="BC104" s="54"/>
      <c r="BD104" s="54"/>
      <c r="BE104" s="54"/>
      <c r="BF104" s="54"/>
      <c r="BG104" s="54"/>
      <c r="BH104" s="54"/>
      <c r="BI104" s="54"/>
      <c r="BJ104" s="54"/>
      <c r="BK104" s="54"/>
      <c r="BL104" s="138" t="s">
        <v>560</v>
      </c>
      <c r="BM104" s="54"/>
      <c r="BN104" s="54"/>
      <c r="BO104" s="54"/>
      <c r="BP104" s="54"/>
      <c r="BQ104" s="54"/>
      <c r="BR104" s="54"/>
      <c r="BS104" s="54"/>
      <c r="BT104" s="54"/>
      <c r="BU104" s="54"/>
      <c r="BV104" s="54"/>
      <c r="BW104" s="54"/>
      <c r="BX104" s="54"/>
      <c r="BY104" s="54"/>
      <c r="BZ104" s="54"/>
      <c r="CA104" s="54"/>
      <c r="CB104" s="54"/>
      <c r="CC104" s="54"/>
      <c r="CD104" s="54"/>
      <c r="CE104" s="54"/>
      <c r="CF104" s="54"/>
      <c r="CG104" s="54"/>
    </row>
    <row r="105" spans="52:85" s="681" customFormat="1">
      <c r="AZ105" s="681" t="s">
        <v>790</v>
      </c>
      <c r="BA105" s="54"/>
      <c r="BB105" s="54"/>
      <c r="BC105" s="54"/>
      <c r="BD105" s="54"/>
      <c r="BE105" s="54"/>
      <c r="BF105" s="54"/>
      <c r="BG105" s="54"/>
      <c r="BH105" s="54"/>
      <c r="BI105" s="54"/>
      <c r="BJ105" s="54"/>
      <c r="BK105" s="54"/>
      <c r="BL105" s="139" t="s">
        <v>561</v>
      </c>
      <c r="BM105" s="54"/>
      <c r="BN105" s="54"/>
      <c r="BO105" s="54"/>
      <c r="BP105" s="54"/>
      <c r="BQ105" s="54"/>
      <c r="BR105" s="54"/>
      <c r="BS105" s="54"/>
      <c r="BT105" s="54"/>
      <c r="BU105" s="54"/>
      <c r="BV105" s="54"/>
      <c r="BW105" s="54"/>
      <c r="BX105" s="54"/>
      <c r="BY105" s="54"/>
      <c r="BZ105" s="54"/>
      <c r="CA105" s="54"/>
      <c r="CB105" s="54"/>
      <c r="CC105" s="54"/>
      <c r="CD105" s="54"/>
      <c r="CE105" s="54"/>
      <c r="CF105" s="54"/>
      <c r="CG105" s="54"/>
    </row>
    <row r="106" spans="52:85" s="681" customFormat="1">
      <c r="AZ106" s="681" t="s">
        <v>791</v>
      </c>
      <c r="BA106" s="54"/>
      <c r="BB106" s="54"/>
      <c r="BC106" s="54"/>
      <c r="BD106" s="54"/>
      <c r="BE106" s="54"/>
      <c r="BF106" s="54"/>
      <c r="BG106" s="54"/>
      <c r="BH106" s="54"/>
      <c r="BI106" s="54"/>
      <c r="BJ106" s="54"/>
      <c r="BK106" s="54"/>
      <c r="BL106" s="138" t="s">
        <v>562</v>
      </c>
      <c r="BM106" s="54"/>
      <c r="BN106" s="54"/>
      <c r="BO106" s="54"/>
      <c r="BP106" s="54"/>
      <c r="BQ106" s="54"/>
      <c r="BR106" s="54"/>
      <c r="BS106" s="54"/>
      <c r="BT106" s="54"/>
      <c r="BU106" s="54"/>
      <c r="BV106" s="54"/>
      <c r="BW106" s="54"/>
      <c r="BX106" s="54"/>
      <c r="BY106" s="54"/>
      <c r="BZ106" s="54"/>
      <c r="CA106" s="54"/>
      <c r="CB106" s="54"/>
      <c r="CC106" s="54"/>
      <c r="CD106" s="54"/>
      <c r="CE106" s="54"/>
      <c r="CF106" s="54"/>
      <c r="CG106" s="54"/>
    </row>
    <row r="107" spans="52:85" s="681" customFormat="1">
      <c r="AZ107" s="681" t="s">
        <v>792</v>
      </c>
      <c r="BA107" s="54"/>
      <c r="BB107" s="54"/>
      <c r="BC107" s="54"/>
      <c r="BD107" s="54"/>
      <c r="BE107" s="54"/>
      <c r="BF107" s="54"/>
      <c r="BG107" s="54"/>
      <c r="BH107" s="54"/>
      <c r="BI107" s="54"/>
      <c r="BJ107" s="54"/>
      <c r="BK107" s="54"/>
      <c r="BL107" s="138" t="s">
        <v>563</v>
      </c>
      <c r="BM107" s="54"/>
      <c r="BN107" s="54"/>
      <c r="BO107" s="54"/>
      <c r="BP107" s="54"/>
      <c r="BQ107" s="54"/>
      <c r="BR107" s="54"/>
      <c r="BS107" s="54"/>
      <c r="BT107" s="54"/>
      <c r="BU107" s="54"/>
      <c r="BV107" s="54"/>
      <c r="BW107" s="54"/>
      <c r="BX107" s="54"/>
      <c r="BY107" s="54"/>
      <c r="BZ107" s="54"/>
      <c r="CA107" s="54"/>
      <c r="CB107" s="54"/>
      <c r="CC107" s="54"/>
      <c r="CD107" s="54"/>
      <c r="CE107" s="54"/>
      <c r="CF107" s="54"/>
      <c r="CG107" s="54"/>
    </row>
    <row r="108" spans="52:85" s="681" customFormat="1">
      <c r="AZ108" s="681" t="s">
        <v>793</v>
      </c>
      <c r="BA108" s="54"/>
      <c r="BB108" s="54"/>
      <c r="BC108" s="54"/>
      <c r="BD108" s="54"/>
      <c r="BE108" s="54"/>
      <c r="BF108" s="54"/>
      <c r="BG108" s="54"/>
      <c r="BH108" s="54"/>
      <c r="BI108" s="54"/>
      <c r="BJ108" s="54"/>
      <c r="BK108" s="54"/>
      <c r="BL108" s="138" t="s">
        <v>564</v>
      </c>
      <c r="BM108" s="54"/>
      <c r="BN108" s="54"/>
      <c r="BO108" s="54"/>
      <c r="BP108" s="54"/>
      <c r="BQ108" s="54"/>
      <c r="BR108" s="54"/>
      <c r="BS108" s="54"/>
      <c r="BT108" s="54"/>
      <c r="BU108" s="54"/>
      <c r="BV108" s="54"/>
      <c r="BW108" s="54"/>
      <c r="BX108" s="54"/>
      <c r="BY108" s="54"/>
      <c r="BZ108" s="54"/>
      <c r="CA108" s="54"/>
      <c r="CB108" s="54"/>
      <c r="CC108" s="54"/>
      <c r="CD108" s="54"/>
      <c r="CE108" s="54"/>
      <c r="CF108" s="54"/>
      <c r="CG108" s="54"/>
    </row>
    <row r="109" spans="52:85" s="681" customFormat="1">
      <c r="AZ109" s="681" t="s">
        <v>794</v>
      </c>
      <c r="BA109" s="54"/>
      <c r="BB109" s="54"/>
      <c r="BC109" s="54"/>
      <c r="BD109" s="54"/>
      <c r="BE109" s="54"/>
      <c r="BF109" s="54"/>
      <c r="BG109" s="54"/>
      <c r="BH109" s="54"/>
      <c r="BI109" s="54"/>
      <c r="BJ109" s="54"/>
      <c r="BK109" s="54"/>
      <c r="BL109" s="138" t="s">
        <v>565</v>
      </c>
      <c r="BM109" s="54"/>
      <c r="BN109" s="54"/>
      <c r="BO109" s="54"/>
      <c r="BP109" s="54"/>
      <c r="BQ109" s="54"/>
      <c r="BR109" s="54"/>
      <c r="BS109" s="54"/>
      <c r="BT109" s="54"/>
      <c r="BU109" s="54"/>
      <c r="BV109" s="54"/>
      <c r="BW109" s="54"/>
      <c r="BX109" s="54"/>
      <c r="BY109" s="54"/>
      <c r="BZ109" s="54"/>
      <c r="CA109" s="54"/>
      <c r="CB109" s="54"/>
      <c r="CC109" s="54"/>
      <c r="CD109" s="54"/>
      <c r="CE109" s="54"/>
      <c r="CF109" s="54"/>
      <c r="CG109" s="54"/>
    </row>
    <row r="110" spans="52:85" s="681" customFormat="1">
      <c r="AZ110" s="681" t="s">
        <v>795</v>
      </c>
      <c r="BA110" s="54"/>
      <c r="BB110" s="54"/>
      <c r="BC110" s="54"/>
      <c r="BD110" s="54"/>
      <c r="BE110" s="54"/>
      <c r="BF110" s="54"/>
      <c r="BG110" s="54"/>
      <c r="BH110" s="54"/>
      <c r="BI110" s="54"/>
      <c r="BJ110" s="54"/>
      <c r="BK110" s="54"/>
      <c r="BL110" s="138" t="s">
        <v>566</v>
      </c>
      <c r="BM110" s="54"/>
      <c r="BN110" s="54"/>
      <c r="BO110" s="54"/>
      <c r="BP110" s="54"/>
      <c r="BQ110" s="54"/>
      <c r="BR110" s="54"/>
      <c r="BS110" s="54"/>
      <c r="BT110" s="54"/>
      <c r="BU110" s="54"/>
      <c r="BV110" s="54"/>
      <c r="BW110" s="54"/>
      <c r="BX110" s="54"/>
      <c r="BY110" s="54"/>
      <c r="BZ110" s="54"/>
      <c r="CA110" s="54"/>
      <c r="CB110" s="54"/>
      <c r="CC110" s="54"/>
      <c r="CD110" s="54"/>
      <c r="CE110" s="54"/>
      <c r="CF110" s="54"/>
      <c r="CG110" s="54"/>
    </row>
    <row r="111" spans="52:85" s="681" customFormat="1">
      <c r="AZ111" s="681" t="s">
        <v>796</v>
      </c>
      <c r="BA111" s="54"/>
      <c r="BB111" s="54"/>
      <c r="BC111" s="54"/>
      <c r="BD111" s="54"/>
      <c r="BE111" s="54"/>
      <c r="BF111" s="54"/>
      <c r="BG111" s="54"/>
      <c r="BH111" s="54"/>
      <c r="BI111" s="54"/>
      <c r="BJ111" s="54"/>
      <c r="BK111" s="54"/>
      <c r="BL111" s="138" t="s">
        <v>665</v>
      </c>
      <c r="BM111" s="54"/>
      <c r="BN111" s="54"/>
      <c r="BO111" s="54"/>
      <c r="BP111" s="54"/>
      <c r="BQ111" s="54"/>
      <c r="BR111" s="54"/>
      <c r="BS111" s="54"/>
      <c r="BT111" s="54"/>
      <c r="BU111" s="54"/>
      <c r="BV111" s="54"/>
      <c r="BW111" s="54"/>
      <c r="BX111" s="54"/>
      <c r="BY111" s="54"/>
      <c r="BZ111" s="54"/>
      <c r="CA111" s="54"/>
      <c r="CB111" s="54"/>
      <c r="CC111" s="54"/>
      <c r="CD111" s="54"/>
      <c r="CE111" s="54"/>
      <c r="CF111" s="54"/>
      <c r="CG111" s="54"/>
    </row>
    <row r="112" spans="52:85" s="681" customFormat="1">
      <c r="AZ112" s="681" t="s">
        <v>797</v>
      </c>
      <c r="BA112" s="54"/>
      <c r="BB112" s="54"/>
      <c r="BC112" s="54"/>
      <c r="BD112" s="54"/>
      <c r="BE112" s="54"/>
      <c r="BF112" s="54"/>
      <c r="BG112" s="54"/>
      <c r="BH112" s="54"/>
      <c r="BI112" s="54"/>
      <c r="BJ112" s="54"/>
      <c r="BK112" s="54"/>
      <c r="BL112" s="138" t="s">
        <v>567</v>
      </c>
      <c r="BM112" s="54"/>
      <c r="BN112" s="54"/>
      <c r="BO112" s="54"/>
      <c r="BP112" s="54"/>
      <c r="BQ112" s="54"/>
      <c r="BR112" s="54"/>
      <c r="BS112" s="54"/>
      <c r="BT112" s="54"/>
      <c r="BU112" s="54"/>
      <c r="BV112" s="54"/>
      <c r="BW112" s="54"/>
      <c r="BX112" s="54"/>
      <c r="BY112" s="54"/>
      <c r="BZ112" s="54"/>
      <c r="CA112" s="54"/>
      <c r="CB112" s="54"/>
      <c r="CC112" s="54"/>
      <c r="CD112" s="54"/>
      <c r="CE112" s="54"/>
      <c r="CF112" s="54"/>
      <c r="CG112" s="54"/>
    </row>
    <row r="113" spans="52:85" s="681" customFormat="1" ht="15">
      <c r="AZ113" s="151" t="s">
        <v>798</v>
      </c>
      <c r="BA113" s="54"/>
      <c r="BB113" s="54"/>
      <c r="BC113" s="54"/>
      <c r="BD113" s="54"/>
      <c r="BE113" s="54"/>
      <c r="BF113" s="54"/>
      <c r="BG113" s="54"/>
      <c r="BH113" s="54"/>
      <c r="BI113" s="54"/>
      <c r="BJ113" s="54"/>
      <c r="BK113" s="54"/>
      <c r="BL113" s="138" t="s">
        <v>96</v>
      </c>
      <c r="BM113" s="54"/>
      <c r="BN113" s="54"/>
      <c r="BO113" s="54"/>
      <c r="BP113" s="54"/>
      <c r="BQ113" s="54"/>
      <c r="BR113" s="54"/>
      <c r="BS113" s="54"/>
      <c r="BT113" s="54"/>
      <c r="BU113" s="54"/>
      <c r="BV113" s="54"/>
      <c r="BW113" s="54"/>
      <c r="BX113" s="54"/>
      <c r="BY113" s="54"/>
      <c r="BZ113" s="54"/>
      <c r="CA113" s="54"/>
      <c r="CB113" s="54"/>
      <c r="CC113" s="54"/>
      <c r="CD113" s="54"/>
      <c r="CE113" s="54"/>
      <c r="CF113" s="54"/>
      <c r="CG113" s="54"/>
    </row>
    <row r="114" spans="52:85" s="681" customFormat="1">
      <c r="AZ114" s="681" t="s">
        <v>822</v>
      </c>
      <c r="BA114" s="54"/>
      <c r="BB114" s="54"/>
      <c r="BC114" s="54"/>
      <c r="BD114" s="54"/>
      <c r="BE114" s="54"/>
      <c r="BF114" s="54"/>
      <c r="BG114" s="54"/>
      <c r="BH114" s="54"/>
      <c r="BI114" s="54"/>
      <c r="BJ114" s="54"/>
      <c r="BK114" s="54"/>
      <c r="BL114" s="138" t="s">
        <v>568</v>
      </c>
      <c r="BM114" s="54"/>
      <c r="BN114" s="54"/>
      <c r="BO114" s="54"/>
      <c r="BP114" s="54"/>
      <c r="BQ114" s="54"/>
      <c r="BR114" s="54"/>
      <c r="BS114" s="54"/>
      <c r="BT114" s="54"/>
      <c r="BU114" s="54"/>
      <c r="BV114" s="54"/>
      <c r="BW114" s="54"/>
      <c r="BX114" s="54"/>
      <c r="BY114" s="54"/>
      <c r="BZ114" s="54"/>
      <c r="CA114" s="54"/>
      <c r="CB114" s="54"/>
      <c r="CC114" s="54"/>
      <c r="CD114" s="54"/>
      <c r="CE114" s="54"/>
      <c r="CF114" s="54"/>
      <c r="CG114" s="54"/>
    </row>
    <row r="115" spans="52:85" s="681" customFormat="1">
      <c r="AZ115" s="681" t="s">
        <v>823</v>
      </c>
      <c r="BA115" s="54"/>
      <c r="BB115" s="54"/>
      <c r="BC115" s="54"/>
      <c r="BD115" s="54"/>
      <c r="BE115" s="54"/>
      <c r="BF115" s="54"/>
      <c r="BG115" s="54"/>
      <c r="BH115" s="54"/>
      <c r="BI115" s="54"/>
      <c r="BJ115" s="54"/>
      <c r="BK115" s="54"/>
      <c r="BL115" s="138" t="s">
        <v>569</v>
      </c>
      <c r="BM115" s="54"/>
      <c r="BN115" s="54"/>
      <c r="BO115" s="54"/>
      <c r="BP115" s="54"/>
      <c r="BQ115" s="54"/>
      <c r="BR115" s="54"/>
      <c r="BS115" s="54"/>
      <c r="BT115" s="54"/>
      <c r="BU115" s="54"/>
      <c r="BV115" s="54"/>
      <c r="BW115" s="54"/>
      <c r="BX115" s="54"/>
      <c r="BY115" s="54"/>
      <c r="BZ115" s="54"/>
      <c r="CA115" s="54"/>
      <c r="CB115" s="54"/>
      <c r="CC115" s="54"/>
      <c r="CD115" s="54"/>
      <c r="CE115" s="54"/>
      <c r="CF115" s="54"/>
      <c r="CG115" s="54"/>
    </row>
    <row r="116" spans="52:85" s="681" customFormat="1">
      <c r="AZ116" s="681" t="s">
        <v>824</v>
      </c>
      <c r="BA116" s="54"/>
      <c r="BB116" s="54"/>
      <c r="BC116" s="54"/>
      <c r="BD116" s="54"/>
      <c r="BE116" s="54"/>
      <c r="BF116" s="54"/>
      <c r="BG116" s="54"/>
      <c r="BH116" s="54"/>
      <c r="BI116" s="54"/>
      <c r="BJ116" s="54"/>
      <c r="BK116" s="54"/>
      <c r="BL116" s="138" t="s">
        <v>570</v>
      </c>
      <c r="BM116" s="54"/>
      <c r="BN116" s="54"/>
      <c r="BO116" s="54"/>
      <c r="BP116" s="54"/>
      <c r="BQ116" s="54"/>
      <c r="BR116" s="54"/>
      <c r="BS116" s="54"/>
      <c r="BT116" s="54"/>
      <c r="BU116" s="54"/>
      <c r="BV116" s="54"/>
      <c r="BW116" s="54"/>
      <c r="BX116" s="54"/>
      <c r="BY116" s="54"/>
      <c r="BZ116" s="54"/>
      <c r="CA116" s="54"/>
      <c r="CB116" s="54"/>
      <c r="CC116" s="54"/>
      <c r="CD116" s="54"/>
      <c r="CE116" s="54"/>
      <c r="CF116" s="54"/>
      <c r="CG116" s="54"/>
    </row>
    <row r="117" spans="52:85" s="681" customFormat="1" ht="15">
      <c r="AZ117" s="151" t="s">
        <v>799</v>
      </c>
      <c r="BA117" s="54"/>
      <c r="BB117" s="54"/>
      <c r="BC117" s="54"/>
      <c r="BD117" s="54"/>
      <c r="BE117" s="54"/>
      <c r="BF117" s="54"/>
      <c r="BG117" s="54"/>
      <c r="BH117" s="54"/>
      <c r="BI117" s="54"/>
      <c r="BJ117" s="54"/>
      <c r="BK117" s="54"/>
      <c r="BL117" s="138" t="s">
        <v>571</v>
      </c>
      <c r="BM117" s="54"/>
      <c r="BN117" s="54"/>
      <c r="BO117" s="54"/>
      <c r="BP117" s="54"/>
      <c r="BQ117" s="54"/>
      <c r="BR117" s="54"/>
      <c r="BS117" s="54"/>
      <c r="BT117" s="54"/>
      <c r="BU117" s="54"/>
      <c r="BV117" s="54"/>
      <c r="BW117" s="54"/>
      <c r="BX117" s="54"/>
      <c r="BY117" s="54"/>
      <c r="BZ117" s="54"/>
      <c r="CA117" s="54"/>
      <c r="CB117" s="54"/>
      <c r="CC117" s="54"/>
      <c r="CD117" s="54"/>
      <c r="CE117" s="54"/>
      <c r="CF117" s="54"/>
      <c r="CG117" s="54"/>
    </row>
    <row r="118" spans="52:85" s="681" customFormat="1">
      <c r="AZ118" s="681" t="s">
        <v>800</v>
      </c>
      <c r="BA118" s="54"/>
      <c r="BB118" s="54"/>
      <c r="BC118" s="54"/>
      <c r="BD118" s="54"/>
      <c r="BE118" s="54"/>
      <c r="BF118" s="54"/>
      <c r="BG118" s="54"/>
      <c r="BH118" s="54"/>
      <c r="BI118" s="54"/>
      <c r="BJ118" s="54"/>
      <c r="BK118" s="54"/>
      <c r="BL118" s="138" t="s">
        <v>572</v>
      </c>
      <c r="BM118" s="54"/>
      <c r="BN118" s="54"/>
      <c r="BO118" s="54"/>
      <c r="BP118" s="54"/>
      <c r="BQ118" s="54"/>
      <c r="BR118" s="54"/>
      <c r="BS118" s="54"/>
      <c r="BT118" s="54"/>
      <c r="BU118" s="54"/>
      <c r="BV118" s="54"/>
      <c r="BW118" s="54"/>
      <c r="BX118" s="54"/>
      <c r="BY118" s="54"/>
      <c r="BZ118" s="54"/>
      <c r="CA118" s="54"/>
      <c r="CB118" s="54"/>
      <c r="CC118" s="54"/>
      <c r="CD118" s="54"/>
      <c r="CE118" s="54"/>
      <c r="CF118" s="54"/>
      <c r="CG118" s="54"/>
    </row>
    <row r="119" spans="52:85" s="681" customFormat="1" ht="15">
      <c r="AZ119" s="151" t="s">
        <v>801</v>
      </c>
      <c r="BA119" s="54"/>
      <c r="BB119" s="54"/>
      <c r="BC119" s="54"/>
      <c r="BD119" s="54"/>
      <c r="BE119" s="54"/>
      <c r="BF119" s="54"/>
      <c r="BG119" s="54"/>
      <c r="BH119" s="54"/>
      <c r="BI119" s="54"/>
      <c r="BJ119" s="54"/>
      <c r="BK119" s="54"/>
      <c r="BL119" s="138" t="s">
        <v>573</v>
      </c>
      <c r="BM119" s="54"/>
      <c r="BN119" s="54"/>
      <c r="BO119" s="54"/>
      <c r="BP119" s="54"/>
      <c r="BQ119" s="54"/>
      <c r="BR119" s="54"/>
      <c r="BS119" s="54"/>
      <c r="BT119" s="54"/>
      <c r="BU119" s="54"/>
      <c r="BV119" s="54"/>
      <c r="BW119" s="54"/>
      <c r="BX119" s="54"/>
      <c r="BY119" s="54"/>
      <c r="BZ119" s="54"/>
      <c r="CA119" s="54"/>
      <c r="CB119" s="54"/>
      <c r="CC119" s="54"/>
      <c r="CD119" s="54"/>
      <c r="CE119" s="54"/>
      <c r="CF119" s="54"/>
      <c r="CG119" s="54"/>
    </row>
    <row r="120" spans="52:85" s="681" customFormat="1">
      <c r="AZ120" s="681" t="s">
        <v>802</v>
      </c>
      <c r="BA120" s="54"/>
      <c r="BB120" s="54"/>
      <c r="BC120" s="54"/>
      <c r="BD120" s="54"/>
      <c r="BE120" s="54"/>
      <c r="BF120" s="54"/>
      <c r="BG120" s="54"/>
      <c r="BH120" s="54"/>
      <c r="BI120" s="54"/>
      <c r="BJ120" s="54"/>
      <c r="BK120" s="54"/>
      <c r="BL120" s="138" t="s">
        <v>666</v>
      </c>
      <c r="BM120" s="54"/>
      <c r="BN120" s="54"/>
      <c r="BO120" s="54"/>
      <c r="BP120" s="54"/>
      <c r="BQ120" s="54"/>
      <c r="BR120" s="54"/>
      <c r="BS120" s="54"/>
      <c r="BT120" s="54"/>
      <c r="BU120" s="54"/>
      <c r="BV120" s="54"/>
      <c r="BW120" s="54"/>
      <c r="BX120" s="54"/>
      <c r="BY120" s="54"/>
      <c r="BZ120" s="54"/>
      <c r="CA120" s="54"/>
      <c r="CB120" s="54"/>
      <c r="CC120" s="54"/>
      <c r="CD120" s="54"/>
      <c r="CE120" s="54"/>
      <c r="CF120" s="54"/>
      <c r="CG120" s="54"/>
    </row>
    <row r="121" spans="52:85" s="681" customFormat="1">
      <c r="AZ121" s="681" t="s">
        <v>803</v>
      </c>
      <c r="BA121" s="54"/>
      <c r="BB121" s="54"/>
      <c r="BC121" s="54"/>
      <c r="BD121" s="54"/>
      <c r="BE121" s="54"/>
      <c r="BF121" s="54"/>
      <c r="BG121" s="54"/>
      <c r="BH121" s="54"/>
      <c r="BI121" s="54"/>
      <c r="BJ121" s="54"/>
      <c r="BK121" s="54"/>
      <c r="BL121" s="138" t="s">
        <v>82</v>
      </c>
      <c r="BM121" s="54"/>
      <c r="BN121" s="54"/>
      <c r="BO121" s="54"/>
      <c r="BP121" s="54"/>
      <c r="BQ121" s="54"/>
      <c r="BR121" s="54"/>
      <c r="BS121" s="54"/>
      <c r="BT121" s="54"/>
      <c r="BU121" s="54"/>
      <c r="BV121" s="54"/>
      <c r="BW121" s="54"/>
      <c r="BX121" s="54"/>
      <c r="BY121" s="54"/>
      <c r="BZ121" s="54"/>
      <c r="CA121" s="54"/>
      <c r="CB121" s="54"/>
      <c r="CC121" s="54"/>
      <c r="CD121" s="54"/>
      <c r="CE121" s="54"/>
      <c r="CF121" s="54"/>
      <c r="CG121" s="54"/>
    </row>
    <row r="122" spans="52:85" s="681" customFormat="1">
      <c r="AZ122" s="681" t="s">
        <v>804</v>
      </c>
      <c r="BA122" s="54"/>
      <c r="BB122" s="54"/>
      <c r="BC122" s="54"/>
      <c r="BD122" s="54"/>
      <c r="BE122" s="54"/>
      <c r="BF122" s="54"/>
      <c r="BG122" s="54"/>
      <c r="BH122" s="54"/>
      <c r="BI122" s="54"/>
      <c r="BJ122" s="54"/>
      <c r="BK122" s="54"/>
      <c r="BL122" s="138" t="s">
        <v>574</v>
      </c>
      <c r="BM122" s="54"/>
      <c r="BN122" s="54"/>
      <c r="BO122" s="54"/>
      <c r="BP122" s="54"/>
      <c r="BQ122" s="54"/>
      <c r="BR122" s="54"/>
      <c r="BS122" s="54"/>
      <c r="BT122" s="54"/>
      <c r="BU122" s="54"/>
      <c r="BV122" s="54"/>
      <c r="BW122" s="54"/>
      <c r="BX122" s="54"/>
      <c r="BY122" s="54"/>
      <c r="BZ122" s="54"/>
      <c r="CA122" s="54"/>
      <c r="CB122" s="54"/>
      <c r="CC122" s="54"/>
      <c r="CD122" s="54"/>
      <c r="CE122" s="54"/>
      <c r="CF122" s="54"/>
      <c r="CG122" s="54"/>
    </row>
    <row r="123" spans="52:85" s="681" customFormat="1">
      <c r="AZ123" s="681" t="s">
        <v>805</v>
      </c>
      <c r="BA123" s="54"/>
      <c r="BB123" s="54"/>
      <c r="BC123" s="54"/>
      <c r="BD123" s="54"/>
      <c r="BE123" s="54"/>
      <c r="BF123" s="54"/>
      <c r="BG123" s="54"/>
      <c r="BH123" s="54"/>
      <c r="BI123" s="54"/>
      <c r="BJ123" s="54"/>
      <c r="BK123" s="54"/>
      <c r="BL123" s="138" t="s">
        <v>575</v>
      </c>
      <c r="BM123" s="54"/>
      <c r="BN123" s="54"/>
      <c r="BO123" s="54"/>
      <c r="BP123" s="54"/>
      <c r="BQ123" s="54"/>
      <c r="BR123" s="54"/>
      <c r="BS123" s="54"/>
      <c r="BT123" s="54"/>
      <c r="BU123" s="54"/>
      <c r="BV123" s="54"/>
      <c r="BW123" s="54"/>
      <c r="BX123" s="54"/>
      <c r="BY123" s="54"/>
      <c r="BZ123" s="54"/>
      <c r="CA123" s="54"/>
      <c r="CB123" s="54"/>
      <c r="CC123" s="54"/>
      <c r="CD123" s="54"/>
      <c r="CE123" s="54"/>
      <c r="CF123" s="54"/>
      <c r="CG123" s="54"/>
    </row>
    <row r="124" spans="52:85" s="681" customFormat="1" ht="15">
      <c r="AZ124" s="151" t="s">
        <v>806</v>
      </c>
      <c r="BA124" s="54"/>
      <c r="BB124" s="54"/>
      <c r="BC124" s="54"/>
      <c r="BD124" s="54"/>
      <c r="BE124" s="54"/>
      <c r="BF124" s="54"/>
      <c r="BG124" s="54"/>
      <c r="BH124" s="54"/>
      <c r="BI124" s="54"/>
      <c r="BJ124" s="54"/>
      <c r="BK124" s="54"/>
      <c r="BL124" s="138" t="s">
        <v>576</v>
      </c>
      <c r="BM124" s="54"/>
      <c r="BN124" s="54"/>
      <c r="BO124" s="54"/>
      <c r="BP124" s="54"/>
      <c r="BQ124" s="54"/>
      <c r="BR124" s="54"/>
      <c r="BS124" s="54"/>
      <c r="BT124" s="54"/>
      <c r="BU124" s="54"/>
      <c r="BV124" s="54"/>
      <c r="BW124" s="54"/>
      <c r="BX124" s="54"/>
      <c r="BY124" s="54"/>
      <c r="BZ124" s="54"/>
      <c r="CA124" s="54"/>
      <c r="CB124" s="54"/>
      <c r="CC124" s="54"/>
      <c r="CD124" s="54"/>
      <c r="CE124" s="54"/>
      <c r="CF124" s="54"/>
      <c r="CG124" s="54"/>
    </row>
    <row r="125" spans="52:85" s="681" customFormat="1">
      <c r="AZ125" s="681" t="s">
        <v>807</v>
      </c>
      <c r="BA125" s="54"/>
      <c r="BB125" s="54"/>
      <c r="BC125" s="54"/>
      <c r="BD125" s="54"/>
      <c r="BE125" s="54"/>
      <c r="BF125" s="54"/>
      <c r="BG125" s="54"/>
      <c r="BH125" s="54"/>
      <c r="BI125" s="54"/>
      <c r="BJ125" s="54"/>
      <c r="BK125" s="54"/>
      <c r="BL125" s="138" t="s">
        <v>577</v>
      </c>
      <c r="BM125" s="54"/>
      <c r="BN125" s="54"/>
      <c r="BO125" s="54"/>
      <c r="BP125" s="54"/>
      <c r="BQ125" s="54"/>
      <c r="BR125" s="54"/>
      <c r="BS125" s="54"/>
      <c r="BT125" s="54"/>
      <c r="BU125" s="54"/>
      <c r="BV125" s="54"/>
      <c r="BW125" s="54"/>
      <c r="BX125" s="54"/>
      <c r="BY125" s="54"/>
      <c r="BZ125" s="54"/>
      <c r="CA125" s="54"/>
      <c r="CB125" s="54"/>
      <c r="CC125" s="54"/>
      <c r="CD125" s="54"/>
      <c r="CE125" s="54"/>
      <c r="CF125" s="54"/>
      <c r="CG125" s="54"/>
    </row>
    <row r="126" spans="52:85" s="681" customFormat="1">
      <c r="AZ126" s="681" t="s">
        <v>808</v>
      </c>
      <c r="BA126" s="54"/>
      <c r="BB126" s="54"/>
      <c r="BC126" s="54"/>
      <c r="BD126" s="54"/>
      <c r="BE126" s="54"/>
      <c r="BF126" s="54"/>
      <c r="BG126" s="54"/>
      <c r="BH126" s="54"/>
      <c r="BI126" s="54"/>
      <c r="BJ126" s="54"/>
      <c r="BK126" s="54"/>
      <c r="BL126" s="138" t="s">
        <v>578</v>
      </c>
      <c r="BM126" s="54"/>
      <c r="BN126" s="54"/>
      <c r="BO126" s="54"/>
      <c r="BP126" s="54"/>
      <c r="BQ126" s="54"/>
      <c r="BR126" s="54"/>
      <c r="BS126" s="54"/>
      <c r="BT126" s="54"/>
      <c r="BU126" s="54"/>
      <c r="BV126" s="54"/>
      <c r="BW126" s="54"/>
      <c r="BX126" s="54"/>
      <c r="BY126" s="54"/>
      <c r="BZ126" s="54"/>
      <c r="CA126" s="54"/>
      <c r="CB126" s="54"/>
      <c r="CC126" s="54"/>
      <c r="CD126" s="54"/>
      <c r="CE126" s="54"/>
      <c r="CF126" s="54"/>
      <c r="CG126" s="54"/>
    </row>
    <row r="127" spans="52:85" s="681" customFormat="1">
      <c r="AZ127" s="681" t="s">
        <v>809</v>
      </c>
      <c r="BA127" s="54"/>
      <c r="BB127" s="54"/>
      <c r="BC127" s="54"/>
      <c r="BD127" s="54"/>
      <c r="BE127" s="54"/>
      <c r="BF127" s="54"/>
      <c r="BG127" s="54"/>
      <c r="BH127" s="54"/>
      <c r="BI127" s="54"/>
      <c r="BJ127" s="54"/>
      <c r="BK127" s="54"/>
      <c r="BL127" s="138" t="s">
        <v>579</v>
      </c>
      <c r="BM127" s="54"/>
      <c r="BN127" s="54"/>
      <c r="BO127" s="54"/>
      <c r="BP127" s="54"/>
      <c r="BQ127" s="54"/>
      <c r="BR127" s="54"/>
      <c r="BS127" s="54"/>
      <c r="BT127" s="54"/>
      <c r="BU127" s="54"/>
      <c r="BV127" s="54"/>
      <c r="BW127" s="54"/>
      <c r="BX127" s="54"/>
      <c r="BY127" s="54"/>
      <c r="BZ127" s="54"/>
      <c r="CA127" s="54"/>
      <c r="CB127" s="54"/>
      <c r="CC127" s="54"/>
      <c r="CD127" s="54"/>
      <c r="CE127" s="54"/>
      <c r="CF127" s="54"/>
      <c r="CG127" s="54"/>
    </row>
    <row r="128" spans="52:85" s="681" customFormat="1">
      <c r="AZ128" s="681" t="s">
        <v>810</v>
      </c>
      <c r="BA128" s="54"/>
      <c r="BB128" s="54"/>
      <c r="BC128" s="54"/>
      <c r="BD128" s="54"/>
      <c r="BE128" s="54"/>
      <c r="BF128" s="54"/>
      <c r="BG128" s="54"/>
      <c r="BH128" s="54"/>
      <c r="BI128" s="54"/>
      <c r="BJ128" s="54"/>
      <c r="BK128" s="54"/>
      <c r="BL128" s="138" t="s">
        <v>580</v>
      </c>
      <c r="BM128" s="54"/>
      <c r="BN128" s="54"/>
      <c r="BO128" s="54"/>
      <c r="BP128" s="54"/>
      <c r="BQ128" s="54"/>
      <c r="BR128" s="54"/>
      <c r="BS128" s="54"/>
      <c r="BT128" s="54"/>
      <c r="BU128" s="54"/>
      <c r="BV128" s="54"/>
      <c r="BW128" s="54"/>
      <c r="BX128" s="54"/>
      <c r="BY128" s="54"/>
      <c r="BZ128" s="54"/>
      <c r="CA128" s="54"/>
      <c r="CB128" s="54"/>
      <c r="CC128" s="54"/>
      <c r="CD128" s="54"/>
      <c r="CE128" s="54"/>
      <c r="CF128" s="54"/>
      <c r="CG128" s="54"/>
    </row>
    <row r="129" spans="52:85" s="681" customFormat="1">
      <c r="AZ129" s="681" t="s">
        <v>811</v>
      </c>
      <c r="BA129" s="54"/>
      <c r="BB129" s="54"/>
      <c r="BC129" s="54"/>
      <c r="BD129" s="54"/>
      <c r="BE129" s="54"/>
      <c r="BF129" s="54"/>
      <c r="BG129" s="54"/>
      <c r="BH129" s="54"/>
      <c r="BI129" s="54"/>
      <c r="BJ129" s="54"/>
      <c r="BK129" s="54"/>
      <c r="BL129" s="138" t="s">
        <v>83</v>
      </c>
      <c r="BM129" s="54"/>
      <c r="BN129" s="54"/>
      <c r="BO129" s="54"/>
      <c r="BP129" s="54"/>
      <c r="BQ129" s="54"/>
      <c r="BR129" s="54"/>
      <c r="BS129" s="54"/>
      <c r="BT129" s="54"/>
      <c r="BU129" s="54"/>
      <c r="BV129" s="54"/>
      <c r="BW129" s="54"/>
      <c r="BX129" s="54"/>
      <c r="BY129" s="54"/>
      <c r="BZ129" s="54"/>
      <c r="CA129" s="54"/>
      <c r="CB129" s="54"/>
      <c r="CC129" s="54"/>
      <c r="CD129" s="54"/>
      <c r="CE129" s="54"/>
      <c r="CF129" s="54"/>
      <c r="CG129" s="54"/>
    </row>
    <row r="130" spans="52:85" s="681" customFormat="1">
      <c r="AZ130" s="681" t="s">
        <v>812</v>
      </c>
      <c r="BA130" s="54"/>
      <c r="BB130" s="54"/>
      <c r="BC130" s="54"/>
      <c r="BD130" s="54"/>
      <c r="BE130" s="54"/>
      <c r="BF130" s="54"/>
      <c r="BG130" s="54"/>
      <c r="BH130" s="54"/>
      <c r="BI130" s="54"/>
      <c r="BJ130" s="54"/>
      <c r="BK130" s="54"/>
      <c r="BL130" s="138" t="s">
        <v>581</v>
      </c>
      <c r="BM130" s="54"/>
      <c r="BN130" s="54"/>
      <c r="BO130" s="54"/>
      <c r="BP130" s="54"/>
      <c r="BQ130" s="54"/>
      <c r="BR130" s="54"/>
      <c r="BS130" s="54"/>
      <c r="BT130" s="54"/>
      <c r="BU130" s="54"/>
      <c r="BV130" s="54"/>
      <c r="BW130" s="54"/>
      <c r="BX130" s="54"/>
      <c r="BY130" s="54"/>
      <c r="BZ130" s="54"/>
      <c r="CA130" s="54"/>
      <c r="CB130" s="54"/>
      <c r="CC130" s="54"/>
      <c r="CD130" s="54"/>
      <c r="CE130" s="54"/>
      <c r="CF130" s="54"/>
      <c r="CG130" s="54"/>
    </row>
    <row r="131" spans="52:85" s="681" customFormat="1" ht="15">
      <c r="AZ131" s="151" t="s">
        <v>813</v>
      </c>
      <c r="BA131" s="54"/>
      <c r="BB131" s="54"/>
      <c r="BC131" s="54"/>
      <c r="BD131" s="54"/>
      <c r="BE131" s="54"/>
      <c r="BF131" s="54"/>
      <c r="BG131" s="54"/>
      <c r="BH131" s="54"/>
      <c r="BI131" s="54"/>
      <c r="BJ131" s="54"/>
      <c r="BK131" s="54"/>
      <c r="BL131" s="138" t="s">
        <v>582</v>
      </c>
      <c r="BM131" s="54"/>
      <c r="BN131" s="54"/>
      <c r="BO131" s="54"/>
      <c r="BP131" s="54"/>
      <c r="BQ131" s="54"/>
      <c r="BR131" s="54"/>
      <c r="BS131" s="54"/>
      <c r="BT131" s="54"/>
      <c r="BU131" s="54"/>
      <c r="BV131" s="54"/>
      <c r="BW131" s="54"/>
      <c r="BX131" s="54"/>
      <c r="BY131" s="54"/>
      <c r="BZ131" s="54"/>
      <c r="CA131" s="54"/>
      <c r="CB131" s="54"/>
      <c r="CC131" s="54"/>
      <c r="CD131" s="54"/>
      <c r="CE131" s="54"/>
      <c r="CF131" s="54"/>
      <c r="CG131" s="54"/>
    </row>
    <row r="132" spans="52:85" s="681" customFormat="1">
      <c r="AZ132" s="681" t="s">
        <v>814</v>
      </c>
      <c r="BA132" s="54"/>
      <c r="BB132" s="54"/>
      <c r="BC132" s="54"/>
      <c r="BD132" s="54"/>
      <c r="BE132" s="54"/>
      <c r="BF132" s="54"/>
      <c r="BG132" s="54"/>
      <c r="BH132" s="54"/>
      <c r="BI132" s="54"/>
      <c r="BJ132" s="54"/>
      <c r="BK132" s="54"/>
      <c r="BL132" s="138" t="s">
        <v>583</v>
      </c>
      <c r="BM132" s="54"/>
      <c r="BN132" s="54"/>
      <c r="BO132" s="54"/>
      <c r="BP132" s="54"/>
      <c r="BQ132" s="54"/>
      <c r="BR132" s="54"/>
      <c r="BS132" s="54"/>
      <c r="BT132" s="54"/>
      <c r="BU132" s="54"/>
      <c r="BV132" s="54"/>
      <c r="BW132" s="54"/>
      <c r="BX132" s="54"/>
      <c r="BY132" s="54"/>
      <c r="BZ132" s="54"/>
      <c r="CA132" s="54"/>
      <c r="CB132" s="54"/>
      <c r="CC132" s="54"/>
      <c r="CD132" s="54"/>
      <c r="CE132" s="54"/>
      <c r="CF132" s="54"/>
      <c r="CG132" s="54"/>
    </row>
    <row r="133" spans="52:85" s="681" customFormat="1" ht="15">
      <c r="AZ133" s="151" t="s">
        <v>815</v>
      </c>
      <c r="BA133" s="54"/>
      <c r="BB133" s="54"/>
      <c r="BC133" s="54"/>
      <c r="BD133" s="54"/>
      <c r="BE133" s="54"/>
      <c r="BF133" s="54"/>
      <c r="BG133" s="54"/>
      <c r="BH133" s="54"/>
      <c r="BI133" s="54"/>
      <c r="BJ133" s="54"/>
      <c r="BK133" s="54"/>
      <c r="BL133" s="138" t="s">
        <v>584</v>
      </c>
      <c r="BM133" s="54"/>
      <c r="BN133" s="54"/>
      <c r="BO133" s="54"/>
      <c r="BP133" s="54"/>
      <c r="BQ133" s="54"/>
      <c r="BR133" s="54"/>
      <c r="BS133" s="54"/>
      <c r="BT133" s="54"/>
      <c r="BU133" s="54"/>
      <c r="BV133" s="54"/>
      <c r="BW133" s="54"/>
      <c r="BX133" s="54"/>
      <c r="BY133" s="54"/>
      <c r="BZ133" s="54"/>
      <c r="CA133" s="54"/>
      <c r="CB133" s="54"/>
      <c r="CC133" s="54"/>
      <c r="CD133" s="54"/>
      <c r="CE133" s="54"/>
      <c r="CF133" s="54"/>
      <c r="CG133" s="54"/>
    </row>
    <row r="134" spans="52:85" s="681" customFormat="1">
      <c r="AZ134" s="681" t="s">
        <v>816</v>
      </c>
      <c r="BA134" s="54"/>
      <c r="BB134" s="54"/>
      <c r="BC134" s="54"/>
      <c r="BD134" s="54"/>
      <c r="BE134" s="54"/>
      <c r="BF134" s="54"/>
      <c r="BG134" s="54"/>
      <c r="BH134" s="54"/>
      <c r="BI134" s="54"/>
      <c r="BJ134" s="54"/>
      <c r="BK134" s="54"/>
      <c r="BL134" s="138" t="s">
        <v>585</v>
      </c>
      <c r="BM134" s="54"/>
      <c r="BN134" s="54"/>
      <c r="BO134" s="54"/>
      <c r="BP134" s="54"/>
      <c r="BQ134" s="54"/>
      <c r="BR134" s="54"/>
      <c r="BS134" s="54"/>
      <c r="BT134" s="54"/>
      <c r="BU134" s="54"/>
      <c r="BV134" s="54"/>
      <c r="BW134" s="54"/>
      <c r="BX134" s="54"/>
      <c r="BY134" s="54"/>
      <c r="BZ134" s="54"/>
      <c r="CA134" s="54"/>
      <c r="CB134" s="54"/>
      <c r="CC134" s="54"/>
      <c r="CD134" s="54"/>
      <c r="CE134" s="54"/>
      <c r="CF134" s="54"/>
      <c r="CG134" s="54"/>
    </row>
    <row r="135" spans="52:85" s="681" customFormat="1">
      <c r="AZ135" s="54"/>
      <c r="BA135" s="54"/>
      <c r="BB135" s="54"/>
      <c r="BC135" s="54"/>
      <c r="BD135" s="54"/>
      <c r="BE135" s="54"/>
      <c r="BF135" s="54"/>
      <c r="BG135" s="54"/>
      <c r="BH135" s="54"/>
      <c r="BI135" s="54"/>
      <c r="BJ135" s="54"/>
      <c r="BK135" s="54"/>
      <c r="BL135" s="138" t="s">
        <v>586</v>
      </c>
      <c r="BM135" s="54"/>
      <c r="BN135" s="54"/>
      <c r="BO135" s="54"/>
      <c r="BP135" s="54"/>
      <c r="BQ135" s="54"/>
      <c r="BR135" s="54"/>
      <c r="BS135" s="54"/>
      <c r="BT135" s="54"/>
      <c r="BU135" s="54"/>
      <c r="BV135" s="54"/>
      <c r="BW135" s="54"/>
      <c r="BX135" s="54"/>
      <c r="BY135" s="54"/>
      <c r="BZ135" s="54"/>
      <c r="CA135" s="54"/>
      <c r="CB135" s="54"/>
      <c r="CC135" s="54"/>
      <c r="CD135" s="54"/>
      <c r="CE135" s="54"/>
      <c r="CF135" s="54"/>
      <c r="CG135" s="54"/>
    </row>
    <row r="136" spans="52:85" s="681" customFormat="1">
      <c r="AZ136" s="54"/>
      <c r="BA136" s="54"/>
      <c r="BB136" s="54"/>
      <c r="BC136" s="54"/>
      <c r="BD136" s="54"/>
      <c r="BE136" s="54"/>
      <c r="BF136" s="54"/>
      <c r="BG136" s="54"/>
      <c r="BH136" s="54"/>
      <c r="BI136" s="54"/>
      <c r="BJ136" s="54"/>
      <c r="BK136" s="54"/>
      <c r="BL136" s="138" t="s">
        <v>587</v>
      </c>
      <c r="BM136" s="54"/>
      <c r="BN136" s="54"/>
      <c r="BO136" s="54"/>
      <c r="BP136" s="54"/>
      <c r="BQ136" s="54"/>
      <c r="BR136" s="54"/>
      <c r="BS136" s="54"/>
      <c r="BT136" s="54"/>
      <c r="BU136" s="54"/>
      <c r="BV136" s="54"/>
      <c r="BW136" s="54"/>
      <c r="BX136" s="54"/>
      <c r="BY136" s="54"/>
      <c r="BZ136" s="54"/>
      <c r="CA136" s="54"/>
      <c r="CB136" s="54"/>
      <c r="CC136" s="54"/>
      <c r="CD136" s="54"/>
      <c r="CE136" s="54"/>
      <c r="CF136" s="54"/>
      <c r="CG136" s="54"/>
    </row>
    <row r="137" spans="52:85" s="681" customFormat="1">
      <c r="AZ137" s="54"/>
      <c r="BA137" s="54"/>
      <c r="BB137" s="54"/>
      <c r="BC137" s="54"/>
      <c r="BD137" s="54"/>
      <c r="BE137" s="54"/>
      <c r="BF137" s="54"/>
      <c r="BG137" s="54"/>
      <c r="BH137" s="54"/>
      <c r="BI137" s="54"/>
      <c r="BJ137" s="54"/>
      <c r="BK137" s="54"/>
      <c r="BL137" s="138" t="s">
        <v>588</v>
      </c>
      <c r="BM137" s="54"/>
      <c r="BN137" s="54"/>
      <c r="BO137" s="54"/>
      <c r="BP137" s="54"/>
      <c r="BQ137" s="54"/>
      <c r="BR137" s="54"/>
      <c r="BS137" s="54"/>
      <c r="BT137" s="54"/>
      <c r="BU137" s="54"/>
      <c r="BV137" s="54"/>
      <c r="BW137" s="54"/>
      <c r="BX137" s="54"/>
      <c r="BY137" s="54"/>
      <c r="BZ137" s="54"/>
      <c r="CA137" s="54"/>
      <c r="CB137" s="54"/>
      <c r="CC137" s="54"/>
      <c r="CD137" s="54"/>
      <c r="CE137" s="54"/>
      <c r="CF137" s="54"/>
      <c r="CG137" s="54"/>
    </row>
    <row r="138" spans="52:85" s="681" customFormat="1">
      <c r="AZ138" s="54"/>
      <c r="BA138" s="54"/>
      <c r="BB138" s="54"/>
      <c r="BC138" s="54"/>
      <c r="BD138" s="54"/>
      <c r="BE138" s="54"/>
      <c r="BF138" s="54"/>
      <c r="BG138" s="54"/>
      <c r="BH138" s="54"/>
      <c r="BI138" s="54"/>
      <c r="BJ138" s="54"/>
      <c r="BK138" s="54"/>
      <c r="BL138" s="138" t="s">
        <v>589</v>
      </c>
      <c r="BM138" s="54"/>
      <c r="BN138" s="54"/>
      <c r="BO138" s="54"/>
      <c r="BP138" s="54"/>
      <c r="BQ138" s="54"/>
      <c r="BR138" s="54"/>
      <c r="BS138" s="54"/>
      <c r="BT138" s="54"/>
      <c r="BU138" s="54"/>
      <c r="BV138" s="54"/>
      <c r="BW138" s="54"/>
      <c r="BX138" s="54"/>
      <c r="BY138" s="54"/>
      <c r="BZ138" s="54"/>
      <c r="CA138" s="54"/>
      <c r="CB138" s="54"/>
      <c r="CC138" s="54"/>
      <c r="CD138" s="54"/>
      <c r="CE138" s="54"/>
      <c r="CF138" s="54"/>
      <c r="CG138" s="54"/>
    </row>
    <row r="139" spans="52:85" s="681" customFormat="1">
      <c r="AZ139" s="54"/>
      <c r="BA139" s="54"/>
      <c r="BB139" s="54"/>
      <c r="BC139" s="54"/>
      <c r="BD139" s="54"/>
      <c r="BE139" s="54"/>
      <c r="BF139" s="54"/>
      <c r="BG139" s="54"/>
      <c r="BH139" s="54"/>
      <c r="BI139" s="54"/>
      <c r="BJ139" s="54"/>
      <c r="BK139" s="54"/>
      <c r="BL139" s="138" t="s">
        <v>590</v>
      </c>
      <c r="BM139" s="54"/>
      <c r="BN139" s="54"/>
      <c r="BO139" s="54"/>
      <c r="BP139" s="54"/>
      <c r="BQ139" s="54"/>
      <c r="BR139" s="54"/>
      <c r="BS139" s="54"/>
      <c r="BT139" s="54"/>
      <c r="BU139" s="54"/>
      <c r="BV139" s="54"/>
      <c r="BW139" s="54"/>
      <c r="BX139" s="54"/>
      <c r="BY139" s="54"/>
      <c r="BZ139" s="54"/>
      <c r="CA139" s="54"/>
      <c r="CB139" s="54"/>
      <c r="CC139" s="54"/>
      <c r="CD139" s="54"/>
      <c r="CE139" s="54"/>
      <c r="CF139" s="54"/>
      <c r="CG139" s="54"/>
    </row>
    <row r="140" spans="52:85" s="681" customFormat="1">
      <c r="AZ140" s="54"/>
      <c r="BA140" s="54"/>
      <c r="BB140" s="54"/>
      <c r="BC140" s="54"/>
      <c r="BD140" s="54"/>
      <c r="BE140" s="54"/>
      <c r="BF140" s="54"/>
      <c r="BG140" s="54"/>
      <c r="BH140" s="54"/>
      <c r="BI140" s="54"/>
      <c r="BJ140" s="54"/>
      <c r="BK140" s="54"/>
      <c r="BL140" s="138" t="s">
        <v>591</v>
      </c>
      <c r="BM140" s="54"/>
      <c r="BN140" s="54"/>
      <c r="BO140" s="54"/>
      <c r="BP140" s="54"/>
      <c r="BQ140" s="54"/>
      <c r="BR140" s="54"/>
      <c r="BS140" s="54"/>
      <c r="BT140" s="54"/>
      <c r="BU140" s="54"/>
      <c r="BV140" s="54"/>
      <c r="BW140" s="54"/>
      <c r="BX140" s="54"/>
      <c r="BY140" s="54"/>
      <c r="BZ140" s="54"/>
      <c r="CA140" s="54"/>
      <c r="CB140" s="54"/>
      <c r="CC140" s="54"/>
      <c r="CD140" s="54"/>
      <c r="CE140" s="54"/>
      <c r="CF140" s="54"/>
      <c r="CG140" s="54"/>
    </row>
    <row r="141" spans="52:85" s="681" customFormat="1">
      <c r="AZ141" s="54"/>
      <c r="BA141" s="54"/>
      <c r="BB141" s="54"/>
      <c r="BC141" s="54"/>
      <c r="BD141" s="54"/>
      <c r="BE141" s="54"/>
      <c r="BF141" s="54"/>
      <c r="BG141" s="54"/>
      <c r="BH141" s="54"/>
      <c r="BI141" s="54"/>
      <c r="BJ141" s="54"/>
      <c r="BK141" s="54"/>
      <c r="BL141" s="138" t="s">
        <v>592</v>
      </c>
      <c r="BM141" s="54"/>
      <c r="BN141" s="54"/>
      <c r="BO141" s="54"/>
      <c r="BP141" s="54"/>
      <c r="BQ141" s="54"/>
      <c r="BR141" s="54"/>
      <c r="BS141" s="54"/>
      <c r="BT141" s="54"/>
      <c r="BU141" s="54"/>
      <c r="BV141" s="54"/>
      <c r="BW141" s="54"/>
      <c r="BX141" s="54"/>
      <c r="BY141" s="54"/>
      <c r="BZ141" s="54"/>
      <c r="CA141" s="54"/>
      <c r="CB141" s="54"/>
      <c r="CC141" s="54"/>
      <c r="CD141" s="54"/>
      <c r="CE141" s="54"/>
      <c r="CF141" s="54"/>
      <c r="CG141" s="54"/>
    </row>
    <row r="142" spans="52:85" s="681" customFormat="1">
      <c r="AZ142" s="54"/>
      <c r="BA142" s="54"/>
      <c r="BB142" s="54"/>
      <c r="BC142" s="54"/>
      <c r="BD142" s="54"/>
      <c r="BE142" s="54"/>
      <c r="BF142" s="54"/>
      <c r="BG142" s="54"/>
      <c r="BH142" s="54"/>
      <c r="BI142" s="54"/>
      <c r="BJ142" s="54"/>
      <c r="BK142" s="54"/>
      <c r="BL142" s="138" t="s">
        <v>593</v>
      </c>
      <c r="BM142" s="54"/>
      <c r="BN142" s="54"/>
      <c r="BO142" s="54"/>
      <c r="BP142" s="54"/>
      <c r="BQ142" s="54"/>
      <c r="BR142" s="54"/>
      <c r="BS142" s="54"/>
      <c r="BT142" s="54"/>
      <c r="BU142" s="54"/>
      <c r="BV142" s="54"/>
      <c r="BW142" s="54"/>
      <c r="BX142" s="54"/>
      <c r="BY142" s="54"/>
      <c r="BZ142" s="54"/>
      <c r="CA142" s="54"/>
      <c r="CB142" s="54"/>
      <c r="CC142" s="54"/>
      <c r="CD142" s="54"/>
      <c r="CE142" s="54"/>
      <c r="CF142" s="54"/>
      <c r="CG142" s="54"/>
    </row>
    <row r="143" spans="52:85" s="681" customFormat="1">
      <c r="AZ143" s="54"/>
      <c r="BA143" s="54"/>
      <c r="BB143" s="54"/>
      <c r="BC143" s="54"/>
      <c r="BD143" s="54"/>
      <c r="BE143" s="54"/>
      <c r="BF143" s="54"/>
      <c r="BG143" s="54"/>
      <c r="BH143" s="54"/>
      <c r="BI143" s="54"/>
      <c r="BJ143" s="54"/>
      <c r="BK143" s="54"/>
      <c r="BL143" s="138" t="s">
        <v>594</v>
      </c>
      <c r="BM143" s="54"/>
      <c r="BN143" s="54"/>
      <c r="BO143" s="54"/>
      <c r="BP143" s="54"/>
      <c r="BQ143" s="54"/>
      <c r="BR143" s="54"/>
      <c r="BS143" s="54"/>
      <c r="BT143" s="54"/>
      <c r="BU143" s="54"/>
      <c r="BV143" s="54"/>
      <c r="BW143" s="54"/>
      <c r="BX143" s="54"/>
      <c r="BY143" s="54"/>
      <c r="BZ143" s="54"/>
      <c r="CA143" s="54"/>
      <c r="CB143" s="54"/>
      <c r="CC143" s="54"/>
      <c r="CD143" s="54"/>
      <c r="CE143" s="54"/>
      <c r="CF143" s="54"/>
      <c r="CG143" s="54"/>
    </row>
    <row r="144" spans="52:85" s="681" customFormat="1">
      <c r="AZ144" s="54"/>
      <c r="BA144" s="54"/>
      <c r="BB144" s="54"/>
      <c r="BC144" s="54"/>
      <c r="BD144" s="54"/>
      <c r="BE144" s="54"/>
      <c r="BF144" s="54"/>
      <c r="BG144" s="54"/>
      <c r="BH144" s="54"/>
      <c r="BI144" s="54"/>
      <c r="BJ144" s="54"/>
      <c r="BK144" s="54"/>
      <c r="BL144" s="138" t="s">
        <v>595</v>
      </c>
      <c r="BM144" s="54"/>
      <c r="BN144" s="54"/>
      <c r="BO144" s="54"/>
      <c r="BP144" s="54"/>
      <c r="BQ144" s="54"/>
      <c r="BR144" s="54"/>
      <c r="BS144" s="54"/>
      <c r="BT144" s="54"/>
      <c r="BU144" s="54"/>
      <c r="BV144" s="54"/>
      <c r="BW144" s="54"/>
      <c r="BX144" s="54"/>
      <c r="BY144" s="54"/>
      <c r="BZ144" s="54"/>
      <c r="CA144" s="54"/>
      <c r="CB144" s="54"/>
      <c r="CC144" s="54"/>
      <c r="CD144" s="54"/>
      <c r="CE144" s="54"/>
      <c r="CF144" s="54"/>
      <c r="CG144" s="54"/>
    </row>
    <row r="145" spans="52:85" s="681" customFormat="1">
      <c r="AZ145" s="54"/>
      <c r="BA145" s="54"/>
      <c r="BB145" s="54"/>
      <c r="BC145" s="54"/>
      <c r="BD145" s="54"/>
      <c r="BE145" s="54"/>
      <c r="BF145" s="54"/>
      <c r="BG145" s="54"/>
      <c r="BH145" s="54"/>
      <c r="BI145" s="54"/>
      <c r="BJ145" s="54"/>
      <c r="BK145" s="54"/>
      <c r="BL145" s="138" t="s">
        <v>596</v>
      </c>
      <c r="BM145" s="54"/>
      <c r="BN145" s="54"/>
      <c r="BO145" s="54"/>
      <c r="BP145" s="54"/>
      <c r="BQ145" s="54"/>
      <c r="BR145" s="54"/>
      <c r="BS145" s="54"/>
      <c r="BT145" s="54"/>
      <c r="BU145" s="54"/>
      <c r="BV145" s="54"/>
      <c r="BW145" s="54"/>
      <c r="BX145" s="54"/>
      <c r="BY145" s="54"/>
      <c r="BZ145" s="54"/>
      <c r="CA145" s="54"/>
      <c r="CB145" s="54"/>
      <c r="CC145" s="54"/>
      <c r="CD145" s="54"/>
      <c r="CE145" s="54"/>
      <c r="CF145" s="54"/>
      <c r="CG145" s="54"/>
    </row>
    <row r="146" spans="52:85" s="681" customFormat="1">
      <c r="AZ146" s="54"/>
      <c r="BA146" s="54"/>
      <c r="BB146" s="54"/>
      <c r="BC146" s="54"/>
      <c r="BD146" s="54"/>
      <c r="BE146" s="54"/>
      <c r="BF146" s="54"/>
      <c r="BG146" s="54"/>
      <c r="BH146" s="54"/>
      <c r="BI146" s="54"/>
      <c r="BJ146" s="54"/>
      <c r="BK146" s="54"/>
      <c r="BL146" s="138" t="s">
        <v>597</v>
      </c>
      <c r="BM146" s="54"/>
      <c r="BN146" s="54"/>
      <c r="BO146" s="54"/>
      <c r="BP146" s="54"/>
      <c r="BQ146" s="54"/>
      <c r="BR146" s="54"/>
      <c r="BS146" s="54"/>
      <c r="BT146" s="54"/>
      <c r="BU146" s="54"/>
      <c r="BV146" s="54"/>
      <c r="BW146" s="54"/>
      <c r="BX146" s="54"/>
      <c r="BY146" s="54"/>
      <c r="BZ146" s="54"/>
      <c r="CA146" s="54"/>
      <c r="CB146" s="54"/>
      <c r="CC146" s="54"/>
      <c r="CD146" s="54"/>
      <c r="CE146" s="54"/>
      <c r="CF146" s="54"/>
      <c r="CG146" s="54"/>
    </row>
    <row r="147" spans="52:85" s="681" customFormat="1">
      <c r="AZ147" s="54"/>
      <c r="BA147" s="54"/>
      <c r="BB147" s="54"/>
      <c r="BC147" s="54"/>
      <c r="BD147" s="54"/>
      <c r="BE147" s="54"/>
      <c r="BF147" s="54"/>
      <c r="BG147" s="54"/>
      <c r="BH147" s="54"/>
      <c r="BI147" s="54"/>
      <c r="BJ147" s="54"/>
      <c r="BK147" s="54"/>
      <c r="BL147" s="138" t="s">
        <v>667</v>
      </c>
      <c r="BM147" s="54"/>
      <c r="BN147" s="54"/>
      <c r="BO147" s="54"/>
      <c r="BP147" s="54"/>
      <c r="BQ147" s="54"/>
      <c r="BR147" s="54"/>
      <c r="BS147" s="54"/>
      <c r="BT147" s="54"/>
      <c r="BU147" s="54"/>
      <c r="BV147" s="54"/>
      <c r="BW147" s="54"/>
      <c r="BX147" s="54"/>
      <c r="BY147" s="54"/>
      <c r="BZ147" s="54"/>
      <c r="CA147" s="54"/>
      <c r="CB147" s="54"/>
      <c r="CC147" s="54"/>
      <c r="CD147" s="54"/>
      <c r="CE147" s="54"/>
      <c r="CF147" s="54"/>
      <c r="CG147" s="54"/>
    </row>
    <row r="148" spans="52:85" s="681" customFormat="1">
      <c r="AZ148" s="54"/>
      <c r="BA148" s="54"/>
      <c r="BB148" s="54"/>
      <c r="BC148" s="54"/>
      <c r="BD148" s="54"/>
      <c r="BE148" s="54"/>
      <c r="BF148" s="54"/>
      <c r="BG148" s="54"/>
      <c r="BH148" s="54"/>
      <c r="BI148" s="54"/>
      <c r="BJ148" s="54"/>
      <c r="BK148" s="54"/>
      <c r="BL148" s="138" t="s">
        <v>598</v>
      </c>
      <c r="BM148" s="54"/>
      <c r="BN148" s="54"/>
      <c r="BO148" s="54"/>
      <c r="BP148" s="54"/>
      <c r="BQ148" s="54"/>
      <c r="BR148" s="54"/>
      <c r="BS148" s="54"/>
      <c r="BT148" s="54"/>
      <c r="BU148" s="54"/>
      <c r="BV148" s="54"/>
      <c r="BW148" s="54"/>
      <c r="BX148" s="54"/>
      <c r="BY148" s="54"/>
      <c r="BZ148" s="54"/>
      <c r="CA148" s="54"/>
      <c r="CB148" s="54"/>
      <c r="CC148" s="54"/>
      <c r="CD148" s="54"/>
      <c r="CE148" s="54"/>
      <c r="CF148" s="54"/>
      <c r="CG148" s="54"/>
    </row>
    <row r="149" spans="52:85" s="681" customFormat="1">
      <c r="AZ149" s="54"/>
      <c r="BA149" s="54"/>
      <c r="BB149" s="54"/>
      <c r="BC149" s="54"/>
      <c r="BD149" s="54"/>
      <c r="BE149" s="54"/>
      <c r="BF149" s="54"/>
      <c r="BG149" s="54"/>
      <c r="BH149" s="54"/>
      <c r="BI149" s="54"/>
      <c r="BJ149" s="54"/>
      <c r="BK149" s="54"/>
      <c r="BL149" s="139" t="s">
        <v>599</v>
      </c>
      <c r="BM149" s="54"/>
      <c r="BN149" s="54"/>
      <c r="BO149" s="54"/>
      <c r="BP149" s="54"/>
      <c r="BQ149" s="54"/>
      <c r="BR149" s="54"/>
      <c r="BS149" s="54"/>
      <c r="BT149" s="54"/>
      <c r="BU149" s="54"/>
      <c r="BV149" s="54"/>
      <c r="BW149" s="54"/>
      <c r="BX149" s="54"/>
      <c r="BY149" s="54"/>
      <c r="BZ149" s="54"/>
      <c r="CA149" s="54"/>
      <c r="CB149" s="54"/>
      <c r="CC149" s="54"/>
      <c r="CD149" s="54"/>
      <c r="CE149" s="54"/>
      <c r="CF149" s="54"/>
      <c r="CG149" s="54"/>
    </row>
    <row r="150" spans="52:85" s="681" customFormat="1">
      <c r="AZ150" s="54"/>
      <c r="BA150" s="54"/>
      <c r="BB150" s="54"/>
      <c r="BC150" s="54"/>
      <c r="BD150" s="54"/>
      <c r="BE150" s="54"/>
      <c r="BF150" s="54"/>
      <c r="BG150" s="54"/>
      <c r="BH150" s="54"/>
      <c r="BI150" s="54"/>
      <c r="BJ150" s="54"/>
      <c r="BK150" s="54"/>
      <c r="BL150" s="138" t="s">
        <v>600</v>
      </c>
      <c r="BM150" s="54"/>
      <c r="BN150" s="54"/>
      <c r="BO150" s="54"/>
      <c r="BP150" s="54"/>
      <c r="BQ150" s="54"/>
      <c r="BR150" s="54"/>
      <c r="BS150" s="54"/>
      <c r="BT150" s="54"/>
      <c r="BU150" s="54"/>
      <c r="BV150" s="54"/>
      <c r="BW150" s="54"/>
      <c r="BX150" s="54"/>
      <c r="BY150" s="54"/>
      <c r="BZ150" s="54"/>
      <c r="CA150" s="54"/>
      <c r="CB150" s="54"/>
      <c r="CC150" s="54"/>
      <c r="CD150" s="54"/>
      <c r="CE150" s="54"/>
      <c r="CF150" s="54"/>
      <c r="CG150" s="54"/>
    </row>
    <row r="151" spans="52:85" s="681" customFormat="1">
      <c r="AZ151" s="54"/>
      <c r="BA151" s="54"/>
      <c r="BB151" s="54"/>
      <c r="BC151" s="54"/>
      <c r="BD151" s="54"/>
      <c r="BE151" s="54"/>
      <c r="BF151" s="54"/>
      <c r="BG151" s="54"/>
      <c r="BH151" s="54"/>
      <c r="BI151" s="54"/>
      <c r="BJ151" s="54"/>
      <c r="BK151" s="54"/>
      <c r="BL151" s="138" t="s">
        <v>601</v>
      </c>
      <c r="BM151" s="54"/>
      <c r="BN151" s="54"/>
      <c r="BO151" s="54"/>
      <c r="BP151" s="54"/>
      <c r="BQ151" s="54"/>
      <c r="BR151" s="54"/>
      <c r="BS151" s="54"/>
      <c r="BT151" s="54"/>
      <c r="BU151" s="54"/>
      <c r="BV151" s="54"/>
      <c r="BW151" s="54"/>
      <c r="BX151" s="54"/>
      <c r="BY151" s="54"/>
      <c r="BZ151" s="54"/>
      <c r="CA151" s="54"/>
      <c r="CB151" s="54"/>
      <c r="CC151" s="54"/>
      <c r="CD151" s="54"/>
      <c r="CE151" s="54"/>
      <c r="CF151" s="54"/>
      <c r="CG151" s="54"/>
    </row>
    <row r="152" spans="52:85" s="681" customFormat="1">
      <c r="AZ152" s="54"/>
      <c r="BA152" s="54"/>
      <c r="BB152" s="54"/>
      <c r="BC152" s="54"/>
      <c r="BD152" s="54"/>
      <c r="BE152" s="54"/>
      <c r="BF152" s="54"/>
      <c r="BG152" s="54"/>
      <c r="BH152" s="54"/>
      <c r="BI152" s="54"/>
      <c r="BJ152" s="54"/>
      <c r="BK152" s="54"/>
      <c r="BL152" s="138" t="s">
        <v>602</v>
      </c>
      <c r="BM152" s="54"/>
      <c r="BN152" s="54"/>
      <c r="BO152" s="54"/>
      <c r="BP152" s="54"/>
      <c r="BQ152" s="54"/>
      <c r="BR152" s="54"/>
      <c r="BS152" s="54"/>
      <c r="BT152" s="54"/>
      <c r="BU152" s="54"/>
      <c r="BV152" s="54"/>
      <c r="BW152" s="54"/>
      <c r="BX152" s="54"/>
      <c r="BY152" s="54"/>
      <c r="BZ152" s="54"/>
      <c r="CA152" s="54"/>
      <c r="CB152" s="54"/>
      <c r="CC152" s="54"/>
      <c r="CD152" s="54"/>
      <c r="CE152" s="54"/>
      <c r="CF152" s="54"/>
      <c r="CG152" s="54"/>
    </row>
    <row r="153" spans="52:85" s="681" customFormat="1">
      <c r="AZ153" s="54"/>
      <c r="BA153" s="54"/>
      <c r="BB153" s="54"/>
      <c r="BC153" s="54"/>
      <c r="BD153" s="54"/>
      <c r="BE153" s="54"/>
      <c r="BF153" s="54"/>
      <c r="BG153" s="54"/>
      <c r="BH153" s="54"/>
      <c r="BI153" s="54"/>
      <c r="BJ153" s="54"/>
      <c r="BK153" s="54"/>
      <c r="BL153" s="138" t="s">
        <v>603</v>
      </c>
      <c r="BM153" s="54"/>
      <c r="BN153" s="54"/>
      <c r="BO153" s="54"/>
      <c r="BP153" s="54"/>
      <c r="BQ153" s="54"/>
      <c r="BR153" s="54"/>
      <c r="BS153" s="54"/>
      <c r="BT153" s="54"/>
      <c r="BU153" s="54"/>
      <c r="BV153" s="54"/>
      <c r="BW153" s="54"/>
      <c r="BX153" s="54"/>
      <c r="BY153" s="54"/>
      <c r="BZ153" s="54"/>
      <c r="CA153" s="54"/>
      <c r="CB153" s="54"/>
      <c r="CC153" s="54"/>
      <c r="CD153" s="54"/>
      <c r="CE153" s="54"/>
      <c r="CF153" s="54"/>
      <c r="CG153" s="54"/>
    </row>
    <row r="154" spans="52:85" s="681" customFormat="1">
      <c r="AZ154" s="54"/>
      <c r="BA154" s="54"/>
      <c r="BB154" s="54"/>
      <c r="BC154" s="54"/>
      <c r="BD154" s="54"/>
      <c r="BE154" s="54"/>
      <c r="BF154" s="54"/>
      <c r="BG154" s="54"/>
      <c r="BH154" s="54"/>
      <c r="BI154" s="54"/>
      <c r="BJ154" s="54"/>
      <c r="BK154" s="54"/>
      <c r="BL154" s="138" t="s">
        <v>604</v>
      </c>
      <c r="BM154" s="54"/>
      <c r="BN154" s="54"/>
      <c r="BO154" s="54"/>
      <c r="BP154" s="54"/>
      <c r="BQ154" s="54"/>
      <c r="BR154" s="54"/>
      <c r="BS154" s="54"/>
      <c r="BT154" s="54"/>
      <c r="BU154" s="54"/>
      <c r="BV154" s="54"/>
      <c r="BW154" s="54"/>
      <c r="BX154" s="54"/>
      <c r="BY154" s="54"/>
      <c r="BZ154" s="54"/>
      <c r="CA154" s="54"/>
      <c r="CB154" s="54"/>
      <c r="CC154" s="54"/>
      <c r="CD154" s="54"/>
      <c r="CE154" s="54"/>
      <c r="CF154" s="54"/>
      <c r="CG154" s="54"/>
    </row>
    <row r="155" spans="52:85" s="681" customFormat="1">
      <c r="AZ155" s="54"/>
      <c r="BA155" s="54"/>
      <c r="BB155" s="54"/>
      <c r="BC155" s="54"/>
      <c r="BD155" s="54"/>
      <c r="BE155" s="54"/>
      <c r="BF155" s="54"/>
      <c r="BG155" s="54"/>
      <c r="BH155" s="54"/>
      <c r="BI155" s="54"/>
      <c r="BJ155" s="54"/>
      <c r="BK155" s="54"/>
      <c r="BL155" s="138" t="s">
        <v>605</v>
      </c>
      <c r="BM155" s="54"/>
      <c r="BN155" s="54"/>
      <c r="BO155" s="54"/>
      <c r="BP155" s="54"/>
      <c r="BQ155" s="54"/>
      <c r="BR155" s="54"/>
      <c r="BS155" s="54"/>
      <c r="BT155" s="54"/>
      <c r="BU155" s="54"/>
      <c r="BV155" s="54"/>
      <c r="BW155" s="54"/>
      <c r="BX155" s="54"/>
      <c r="BY155" s="54"/>
      <c r="BZ155" s="54"/>
      <c r="CA155" s="54"/>
      <c r="CB155" s="54"/>
      <c r="CC155" s="54"/>
      <c r="CD155" s="54"/>
      <c r="CE155" s="54"/>
      <c r="CF155" s="54"/>
      <c r="CG155" s="54"/>
    </row>
    <row r="156" spans="52:85" s="681" customFormat="1">
      <c r="AZ156" s="54"/>
      <c r="BA156" s="54"/>
      <c r="BB156" s="54"/>
      <c r="BC156" s="54"/>
      <c r="BD156" s="54"/>
      <c r="BE156" s="54"/>
      <c r="BF156" s="54"/>
      <c r="BG156" s="54"/>
      <c r="BH156" s="54"/>
      <c r="BI156" s="54"/>
      <c r="BJ156" s="54"/>
      <c r="BK156" s="54"/>
      <c r="BL156" s="138" t="s">
        <v>606</v>
      </c>
      <c r="BM156" s="54"/>
      <c r="BN156" s="54"/>
      <c r="BO156" s="54"/>
      <c r="BP156" s="54"/>
      <c r="BQ156" s="54"/>
      <c r="BR156" s="54"/>
      <c r="BS156" s="54"/>
      <c r="BT156" s="54"/>
      <c r="BU156" s="54"/>
      <c r="BV156" s="54"/>
      <c r="BW156" s="54"/>
      <c r="BX156" s="54"/>
      <c r="BY156" s="54"/>
      <c r="BZ156" s="54"/>
      <c r="CA156" s="54"/>
      <c r="CB156" s="54"/>
      <c r="CC156" s="54"/>
      <c r="CD156" s="54"/>
      <c r="CE156" s="54"/>
      <c r="CF156" s="54"/>
      <c r="CG156" s="54"/>
    </row>
    <row r="157" spans="52:85" s="681" customFormat="1">
      <c r="AZ157" s="54"/>
      <c r="BA157" s="54"/>
      <c r="BB157" s="54"/>
      <c r="BC157" s="54"/>
      <c r="BD157" s="54"/>
      <c r="BE157" s="54"/>
      <c r="BF157" s="54"/>
      <c r="BG157" s="54"/>
      <c r="BH157" s="54"/>
      <c r="BI157" s="54"/>
      <c r="BJ157" s="54"/>
      <c r="BK157" s="54"/>
      <c r="BL157" s="138" t="s">
        <v>607</v>
      </c>
      <c r="BM157" s="54"/>
      <c r="BN157" s="54"/>
      <c r="BO157" s="54"/>
      <c r="BP157" s="54"/>
      <c r="BQ157" s="54"/>
      <c r="BR157" s="54"/>
      <c r="BS157" s="54"/>
      <c r="BT157" s="54"/>
      <c r="BU157" s="54"/>
      <c r="BV157" s="54"/>
      <c r="BW157" s="54"/>
      <c r="BX157" s="54"/>
      <c r="BY157" s="54"/>
      <c r="BZ157" s="54"/>
      <c r="CA157" s="54"/>
      <c r="CB157" s="54"/>
      <c r="CC157" s="54"/>
      <c r="CD157" s="54"/>
      <c r="CE157" s="54"/>
      <c r="CF157" s="54"/>
      <c r="CG157" s="54"/>
    </row>
    <row r="158" spans="52:85" s="681" customFormat="1">
      <c r="AZ158" s="54"/>
      <c r="BA158" s="54"/>
      <c r="BB158" s="54"/>
      <c r="BC158" s="54"/>
      <c r="BD158" s="54"/>
      <c r="BE158" s="54"/>
      <c r="BF158" s="54"/>
      <c r="BG158" s="54"/>
      <c r="BH158" s="54"/>
      <c r="BI158" s="54"/>
      <c r="BJ158" s="54"/>
      <c r="BK158" s="54"/>
      <c r="BL158" s="138" t="s">
        <v>608</v>
      </c>
      <c r="BM158" s="54"/>
      <c r="BN158" s="54"/>
      <c r="BO158" s="54"/>
      <c r="BP158" s="54"/>
      <c r="BQ158" s="54"/>
      <c r="BR158" s="54"/>
      <c r="BS158" s="54"/>
      <c r="BT158" s="54"/>
      <c r="BU158" s="54"/>
      <c r="BV158" s="54"/>
      <c r="BW158" s="54"/>
      <c r="BX158" s="54"/>
      <c r="BY158" s="54"/>
      <c r="BZ158" s="54"/>
      <c r="CA158" s="54"/>
      <c r="CB158" s="54"/>
      <c r="CC158" s="54"/>
      <c r="CD158" s="54"/>
      <c r="CE158" s="54"/>
      <c r="CF158" s="54"/>
      <c r="CG158" s="54"/>
    </row>
    <row r="159" spans="52:85" s="681" customFormat="1">
      <c r="AZ159" s="54"/>
      <c r="BA159" s="54"/>
      <c r="BB159" s="54"/>
      <c r="BC159" s="54"/>
      <c r="BD159" s="54"/>
      <c r="BE159" s="54"/>
      <c r="BF159" s="54"/>
      <c r="BG159" s="54"/>
      <c r="BH159" s="54"/>
      <c r="BI159" s="54"/>
      <c r="BJ159" s="54"/>
      <c r="BK159" s="54"/>
      <c r="BL159" s="138" t="s">
        <v>609</v>
      </c>
      <c r="BM159" s="54"/>
      <c r="BN159" s="54"/>
      <c r="BO159" s="54"/>
      <c r="BP159" s="54"/>
      <c r="BQ159" s="54"/>
      <c r="BR159" s="54"/>
      <c r="BS159" s="54"/>
      <c r="BT159" s="54"/>
      <c r="BU159" s="54"/>
      <c r="BV159" s="54"/>
      <c r="BW159" s="54"/>
      <c r="BX159" s="54"/>
      <c r="BY159" s="54"/>
      <c r="BZ159" s="54"/>
      <c r="CA159" s="54"/>
      <c r="CB159" s="54"/>
      <c r="CC159" s="54"/>
      <c r="CD159" s="54"/>
      <c r="CE159" s="54"/>
      <c r="CF159" s="54"/>
      <c r="CG159" s="54"/>
    </row>
    <row r="160" spans="52:85" s="681" customFormat="1">
      <c r="AZ160" s="54"/>
      <c r="BA160" s="54"/>
      <c r="BB160" s="54"/>
      <c r="BC160" s="54"/>
      <c r="BD160" s="54"/>
      <c r="BE160" s="54"/>
      <c r="BF160" s="54"/>
      <c r="BG160" s="54"/>
      <c r="BH160" s="54"/>
      <c r="BI160" s="54"/>
      <c r="BJ160" s="54"/>
      <c r="BK160" s="54"/>
      <c r="BL160" s="138" t="s">
        <v>610</v>
      </c>
      <c r="BM160" s="54"/>
      <c r="BN160" s="54"/>
      <c r="BO160" s="54"/>
      <c r="BP160" s="54"/>
      <c r="BQ160" s="54"/>
      <c r="BR160" s="54"/>
      <c r="BS160" s="54"/>
      <c r="BT160" s="54"/>
      <c r="BU160" s="54"/>
      <c r="BV160" s="54"/>
      <c r="BW160" s="54"/>
      <c r="BX160" s="54"/>
      <c r="BY160" s="54"/>
      <c r="BZ160" s="54"/>
      <c r="CA160" s="54"/>
      <c r="CB160" s="54"/>
      <c r="CC160" s="54"/>
      <c r="CD160" s="54"/>
      <c r="CE160" s="54"/>
      <c r="CF160" s="54"/>
      <c r="CG160" s="54"/>
    </row>
    <row r="161" spans="52:85" s="681" customFormat="1">
      <c r="AZ161" s="54"/>
      <c r="BA161" s="54"/>
      <c r="BB161" s="54"/>
      <c r="BC161" s="54"/>
      <c r="BD161" s="54"/>
      <c r="BE161" s="54"/>
      <c r="BF161" s="54"/>
      <c r="BG161" s="54"/>
      <c r="BH161" s="54"/>
      <c r="BI161" s="54"/>
      <c r="BJ161" s="54"/>
      <c r="BK161" s="54"/>
      <c r="BL161" s="138" t="s">
        <v>611</v>
      </c>
      <c r="BM161" s="54"/>
      <c r="BN161" s="54"/>
      <c r="BO161" s="54"/>
      <c r="BP161" s="54"/>
      <c r="BQ161" s="54"/>
      <c r="BR161" s="54"/>
      <c r="BS161" s="54"/>
      <c r="BT161" s="54"/>
      <c r="BU161" s="54"/>
      <c r="BV161" s="54"/>
      <c r="BW161" s="54"/>
      <c r="BX161" s="54"/>
      <c r="BY161" s="54"/>
      <c r="BZ161" s="54"/>
      <c r="CA161" s="54"/>
      <c r="CB161" s="54"/>
      <c r="CC161" s="54"/>
      <c r="CD161" s="54"/>
      <c r="CE161" s="54"/>
      <c r="CF161" s="54"/>
      <c r="CG161" s="54"/>
    </row>
    <row r="162" spans="52:85" s="681" customFormat="1">
      <c r="AZ162" s="54"/>
      <c r="BA162" s="54"/>
      <c r="BB162" s="54"/>
      <c r="BC162" s="54"/>
      <c r="BD162" s="54"/>
      <c r="BE162" s="54"/>
      <c r="BF162" s="54"/>
      <c r="BG162" s="54"/>
      <c r="BH162" s="54"/>
      <c r="BI162" s="54"/>
      <c r="BJ162" s="54"/>
      <c r="BK162" s="54"/>
      <c r="BL162" s="138" t="s">
        <v>612</v>
      </c>
      <c r="BM162" s="54"/>
      <c r="BN162" s="54"/>
      <c r="BO162" s="54"/>
      <c r="BP162" s="54"/>
      <c r="BQ162" s="54"/>
      <c r="BR162" s="54"/>
      <c r="BS162" s="54"/>
      <c r="BT162" s="54"/>
      <c r="BU162" s="54"/>
      <c r="BV162" s="54"/>
      <c r="BW162" s="54"/>
      <c r="BX162" s="54"/>
      <c r="BY162" s="54"/>
      <c r="BZ162" s="54"/>
      <c r="CA162" s="54"/>
      <c r="CB162" s="54"/>
      <c r="CC162" s="54"/>
      <c r="CD162" s="54"/>
      <c r="CE162" s="54"/>
      <c r="CF162" s="54"/>
      <c r="CG162" s="54"/>
    </row>
    <row r="163" spans="52:85" s="681" customFormat="1">
      <c r="AZ163" s="54"/>
      <c r="BA163" s="54"/>
      <c r="BB163" s="54"/>
      <c r="BC163" s="54"/>
      <c r="BD163" s="54"/>
      <c r="BE163" s="54"/>
      <c r="BF163" s="54"/>
      <c r="BG163" s="54"/>
      <c r="BH163" s="54"/>
      <c r="BI163" s="54"/>
      <c r="BJ163" s="54"/>
      <c r="BK163" s="54"/>
      <c r="BL163" s="138" t="s">
        <v>668</v>
      </c>
      <c r="BM163" s="54"/>
      <c r="BN163" s="54"/>
      <c r="BO163" s="54"/>
      <c r="BP163" s="54"/>
      <c r="BQ163" s="54"/>
      <c r="BR163" s="54"/>
      <c r="BS163" s="54"/>
      <c r="BT163" s="54"/>
      <c r="BU163" s="54"/>
      <c r="BV163" s="54"/>
      <c r="BW163" s="54"/>
      <c r="BX163" s="54"/>
      <c r="BY163" s="54"/>
      <c r="BZ163" s="54"/>
      <c r="CA163" s="54"/>
      <c r="CB163" s="54"/>
      <c r="CC163" s="54"/>
      <c r="CD163" s="54"/>
      <c r="CE163" s="54"/>
      <c r="CF163" s="54"/>
      <c r="CG163" s="54"/>
    </row>
    <row r="164" spans="52:85" s="681" customFormat="1">
      <c r="AZ164" s="54"/>
      <c r="BA164" s="54"/>
      <c r="BB164" s="54"/>
      <c r="BC164" s="54"/>
      <c r="BD164" s="54"/>
      <c r="BE164" s="54"/>
      <c r="BF164" s="54"/>
      <c r="BG164" s="54"/>
      <c r="BH164" s="54"/>
      <c r="BI164" s="54"/>
      <c r="BJ164" s="54"/>
      <c r="BK164" s="54"/>
      <c r="BL164" s="138" t="s">
        <v>613</v>
      </c>
      <c r="BM164" s="54"/>
      <c r="BN164" s="54"/>
      <c r="BO164" s="54"/>
      <c r="BP164" s="54"/>
      <c r="BQ164" s="54"/>
      <c r="BR164" s="54"/>
      <c r="BS164" s="54"/>
      <c r="BT164" s="54"/>
      <c r="BU164" s="54"/>
      <c r="BV164" s="54"/>
      <c r="BW164" s="54"/>
      <c r="BX164" s="54"/>
      <c r="BY164" s="54"/>
      <c r="BZ164" s="54"/>
      <c r="CA164" s="54"/>
      <c r="CB164" s="54"/>
      <c r="CC164" s="54"/>
      <c r="CD164" s="54"/>
      <c r="CE164" s="54"/>
      <c r="CF164" s="54"/>
      <c r="CG164" s="54"/>
    </row>
    <row r="165" spans="52:85" s="681" customFormat="1">
      <c r="AZ165" s="54"/>
      <c r="BA165" s="54"/>
      <c r="BB165" s="54"/>
      <c r="BC165" s="54"/>
      <c r="BD165" s="54"/>
      <c r="BE165" s="54"/>
      <c r="BF165" s="54"/>
      <c r="BG165" s="54"/>
      <c r="BH165" s="54"/>
      <c r="BI165" s="54"/>
      <c r="BJ165" s="54"/>
      <c r="BK165" s="54"/>
      <c r="BL165" s="138" t="s">
        <v>614</v>
      </c>
      <c r="BM165" s="54"/>
      <c r="BN165" s="54"/>
      <c r="BO165" s="54"/>
      <c r="BP165" s="54"/>
      <c r="BQ165" s="54"/>
      <c r="BR165" s="54"/>
      <c r="BS165" s="54"/>
      <c r="BT165" s="54"/>
      <c r="BU165" s="54"/>
      <c r="BV165" s="54"/>
      <c r="BW165" s="54"/>
      <c r="BX165" s="54"/>
      <c r="BY165" s="54"/>
      <c r="BZ165" s="54"/>
      <c r="CA165" s="54"/>
      <c r="CB165" s="54"/>
      <c r="CC165" s="54"/>
      <c r="CD165" s="54"/>
      <c r="CE165" s="54"/>
      <c r="CF165" s="54"/>
      <c r="CG165" s="54"/>
    </row>
    <row r="166" spans="52:85" s="681" customFormat="1">
      <c r="AZ166" s="54"/>
      <c r="BA166" s="54"/>
      <c r="BB166" s="54"/>
      <c r="BC166" s="54"/>
      <c r="BD166" s="54"/>
      <c r="BE166" s="54"/>
      <c r="BF166" s="54"/>
      <c r="BG166" s="54"/>
      <c r="BH166" s="54"/>
      <c r="BI166" s="54"/>
      <c r="BJ166" s="54"/>
      <c r="BK166" s="54"/>
      <c r="BL166" s="138" t="s">
        <v>615</v>
      </c>
      <c r="BM166" s="54"/>
      <c r="BN166" s="54"/>
      <c r="BO166" s="54"/>
      <c r="BP166" s="54"/>
      <c r="BQ166" s="54"/>
      <c r="BR166" s="54"/>
      <c r="BS166" s="54"/>
      <c r="BT166" s="54"/>
      <c r="BU166" s="54"/>
      <c r="BV166" s="54"/>
      <c r="BW166" s="54"/>
      <c r="BX166" s="54"/>
      <c r="BY166" s="54"/>
      <c r="BZ166" s="54"/>
      <c r="CA166" s="54"/>
      <c r="CB166" s="54"/>
      <c r="CC166" s="54"/>
      <c r="CD166" s="54"/>
      <c r="CE166" s="54"/>
      <c r="CF166" s="54"/>
      <c r="CG166" s="54"/>
    </row>
    <row r="167" spans="52:85" s="681" customFormat="1">
      <c r="AZ167" s="54"/>
      <c r="BA167" s="54"/>
      <c r="BB167" s="54"/>
      <c r="BC167" s="54"/>
      <c r="BD167" s="54"/>
      <c r="BE167" s="54"/>
      <c r="BF167" s="54"/>
      <c r="BG167" s="54"/>
      <c r="BH167" s="54"/>
      <c r="BI167" s="54"/>
      <c r="BJ167" s="54"/>
      <c r="BK167" s="54"/>
      <c r="BL167" s="138" t="s">
        <v>616</v>
      </c>
      <c r="BM167" s="54"/>
      <c r="BN167" s="54"/>
      <c r="BO167" s="54"/>
      <c r="BP167" s="54"/>
      <c r="BQ167" s="54"/>
      <c r="BR167" s="54"/>
      <c r="BS167" s="54"/>
      <c r="BT167" s="54"/>
      <c r="BU167" s="54"/>
      <c r="BV167" s="54"/>
      <c r="BW167" s="54"/>
      <c r="BX167" s="54"/>
      <c r="BY167" s="54"/>
      <c r="BZ167" s="54"/>
      <c r="CA167" s="54"/>
      <c r="CB167" s="54"/>
      <c r="CC167" s="54"/>
      <c r="CD167" s="54"/>
      <c r="CE167" s="54"/>
      <c r="CF167" s="54"/>
      <c r="CG167" s="54"/>
    </row>
    <row r="168" spans="52:85" s="681" customFormat="1">
      <c r="AZ168" s="54"/>
      <c r="BA168" s="54"/>
      <c r="BB168" s="54"/>
      <c r="BC168" s="54"/>
      <c r="BD168" s="54"/>
      <c r="BE168" s="54"/>
      <c r="BF168" s="54"/>
      <c r="BG168" s="54"/>
      <c r="BH168" s="54"/>
      <c r="BI168" s="54"/>
      <c r="BJ168" s="54"/>
      <c r="BK168" s="54"/>
      <c r="BL168" s="138" t="s">
        <v>617</v>
      </c>
      <c r="BM168" s="54"/>
      <c r="BN168" s="54"/>
      <c r="BO168" s="54"/>
      <c r="BP168" s="54"/>
      <c r="BQ168" s="54"/>
      <c r="BR168" s="54"/>
      <c r="BS168" s="54"/>
      <c r="BT168" s="54"/>
      <c r="BU168" s="54"/>
      <c r="BV168" s="54"/>
      <c r="BW168" s="54"/>
      <c r="BX168" s="54"/>
      <c r="BY168" s="54"/>
      <c r="BZ168" s="54"/>
      <c r="CA168" s="54"/>
      <c r="CB168" s="54"/>
      <c r="CC168" s="54"/>
      <c r="CD168" s="54"/>
      <c r="CE168" s="54"/>
      <c r="CF168" s="54"/>
      <c r="CG168" s="54"/>
    </row>
    <row r="169" spans="52:85" s="681" customFormat="1">
      <c r="AZ169" s="54"/>
      <c r="BA169" s="54"/>
      <c r="BB169" s="54"/>
      <c r="BC169" s="54"/>
      <c r="BD169" s="54"/>
      <c r="BE169" s="54"/>
      <c r="BF169" s="54"/>
      <c r="BG169" s="54"/>
      <c r="BH169" s="54"/>
      <c r="BI169" s="54"/>
      <c r="BJ169" s="54"/>
      <c r="BK169" s="54"/>
      <c r="BL169" s="138" t="s">
        <v>669</v>
      </c>
      <c r="BM169" s="54"/>
      <c r="BN169" s="54"/>
      <c r="BO169" s="54"/>
      <c r="BP169" s="54"/>
      <c r="BQ169" s="54"/>
      <c r="BR169" s="54"/>
      <c r="BS169" s="54"/>
      <c r="BT169" s="54"/>
      <c r="BU169" s="54"/>
      <c r="BV169" s="54"/>
      <c r="BW169" s="54"/>
      <c r="BX169" s="54"/>
      <c r="BY169" s="54"/>
      <c r="BZ169" s="54"/>
      <c r="CA169" s="54"/>
      <c r="CB169" s="54"/>
      <c r="CC169" s="54"/>
      <c r="CD169" s="54"/>
      <c r="CE169" s="54"/>
      <c r="CF169" s="54"/>
      <c r="CG169" s="54"/>
    </row>
    <row r="170" spans="52:85" s="681" customFormat="1">
      <c r="AZ170" s="54"/>
      <c r="BA170" s="54"/>
      <c r="BB170" s="54"/>
      <c r="BC170" s="54"/>
      <c r="BD170" s="54"/>
      <c r="BE170" s="54"/>
      <c r="BF170" s="54"/>
      <c r="BG170" s="54"/>
      <c r="BH170" s="54"/>
      <c r="BI170" s="54"/>
      <c r="BJ170" s="54"/>
      <c r="BK170" s="54"/>
      <c r="BL170" s="138" t="s">
        <v>618</v>
      </c>
      <c r="BM170" s="54"/>
      <c r="BN170" s="54"/>
      <c r="BO170" s="54"/>
      <c r="BP170" s="54"/>
      <c r="BQ170" s="54"/>
      <c r="BR170" s="54"/>
      <c r="BS170" s="54"/>
      <c r="BT170" s="54"/>
      <c r="BU170" s="54"/>
      <c r="BV170" s="54"/>
      <c r="BW170" s="54"/>
      <c r="BX170" s="54"/>
      <c r="BY170" s="54"/>
      <c r="BZ170" s="54"/>
      <c r="CA170" s="54"/>
      <c r="CB170" s="54"/>
      <c r="CC170" s="54"/>
      <c r="CD170" s="54"/>
      <c r="CE170" s="54"/>
      <c r="CF170" s="54"/>
      <c r="CG170" s="54"/>
    </row>
    <row r="171" spans="52:85" s="681" customFormat="1">
      <c r="AZ171" s="54"/>
      <c r="BA171" s="54"/>
      <c r="BB171" s="54"/>
      <c r="BC171" s="54"/>
      <c r="BD171" s="54"/>
      <c r="BE171" s="54"/>
      <c r="BF171" s="54"/>
      <c r="BG171" s="54"/>
      <c r="BH171" s="54"/>
      <c r="BI171" s="54"/>
      <c r="BJ171" s="54"/>
      <c r="BK171" s="54"/>
      <c r="BL171" s="138" t="s">
        <v>619</v>
      </c>
      <c r="BM171" s="54"/>
      <c r="BN171" s="54"/>
      <c r="BO171" s="54"/>
      <c r="BP171" s="54"/>
      <c r="BQ171" s="54"/>
      <c r="BR171" s="54"/>
      <c r="BS171" s="54"/>
      <c r="BT171" s="54"/>
      <c r="BU171" s="54"/>
      <c r="BV171" s="54"/>
      <c r="BW171" s="54"/>
      <c r="BX171" s="54"/>
      <c r="BY171" s="54"/>
      <c r="BZ171" s="54"/>
      <c r="CA171" s="54"/>
      <c r="CB171" s="54"/>
      <c r="CC171" s="54"/>
      <c r="CD171" s="54"/>
      <c r="CE171" s="54"/>
      <c r="CF171" s="54"/>
      <c r="CG171" s="54"/>
    </row>
    <row r="172" spans="52:85" s="681" customFormat="1">
      <c r="AZ172" s="54"/>
      <c r="BA172" s="54"/>
      <c r="BB172" s="54"/>
      <c r="BC172" s="54"/>
      <c r="BD172" s="54"/>
      <c r="BE172" s="54"/>
      <c r="BF172" s="54"/>
      <c r="BG172" s="54"/>
      <c r="BH172" s="54"/>
      <c r="BI172" s="54"/>
      <c r="BJ172" s="54"/>
      <c r="BK172" s="54"/>
      <c r="BL172" s="139" t="s">
        <v>620</v>
      </c>
      <c r="BM172" s="54"/>
      <c r="BN172" s="54"/>
      <c r="BO172" s="54"/>
      <c r="BP172" s="54"/>
      <c r="BQ172" s="54"/>
      <c r="BR172" s="54"/>
      <c r="BS172" s="54"/>
      <c r="BT172" s="54"/>
      <c r="BU172" s="54"/>
      <c r="BV172" s="54"/>
      <c r="BW172" s="54"/>
      <c r="BX172" s="54"/>
      <c r="BY172" s="54"/>
      <c r="BZ172" s="54"/>
      <c r="CA172" s="54"/>
      <c r="CB172" s="54"/>
      <c r="CC172" s="54"/>
      <c r="CD172" s="54"/>
      <c r="CE172" s="54"/>
      <c r="CF172" s="54"/>
      <c r="CG172" s="54"/>
    </row>
    <row r="173" spans="52:85" s="681" customFormat="1">
      <c r="AZ173" s="54"/>
      <c r="BA173" s="54"/>
      <c r="BB173" s="54"/>
      <c r="BC173" s="54"/>
      <c r="BD173" s="54"/>
      <c r="BE173" s="54"/>
      <c r="BF173" s="54"/>
      <c r="BG173" s="54"/>
      <c r="BH173" s="54"/>
      <c r="BI173" s="54"/>
      <c r="BJ173" s="54"/>
      <c r="BK173" s="54"/>
      <c r="BL173" s="138" t="s">
        <v>80</v>
      </c>
      <c r="BM173" s="54"/>
      <c r="BN173" s="54"/>
      <c r="BO173" s="54"/>
      <c r="BP173" s="54"/>
      <c r="BQ173" s="54"/>
      <c r="BR173" s="54"/>
      <c r="BS173" s="54"/>
      <c r="BT173" s="54"/>
      <c r="BU173" s="54"/>
      <c r="BV173" s="54"/>
      <c r="BW173" s="54"/>
      <c r="BX173" s="54"/>
      <c r="BY173" s="54"/>
      <c r="BZ173" s="54"/>
      <c r="CA173" s="54"/>
      <c r="CB173" s="54"/>
      <c r="CC173" s="54"/>
      <c r="CD173" s="54"/>
      <c r="CE173" s="54"/>
      <c r="CF173" s="54"/>
      <c r="CG173" s="54"/>
    </row>
    <row r="174" spans="52:85" s="681" customFormat="1">
      <c r="AZ174" s="54"/>
      <c r="BA174" s="54"/>
      <c r="BB174" s="54"/>
      <c r="BC174" s="54"/>
      <c r="BD174" s="54"/>
      <c r="BE174" s="54"/>
      <c r="BF174" s="54"/>
      <c r="BG174" s="54"/>
      <c r="BH174" s="54"/>
      <c r="BI174" s="54"/>
      <c r="BJ174" s="54"/>
      <c r="BK174" s="54"/>
      <c r="BL174" s="139" t="s">
        <v>621</v>
      </c>
      <c r="BM174" s="54"/>
      <c r="BN174" s="54"/>
      <c r="BO174" s="54"/>
      <c r="BP174" s="54"/>
      <c r="BQ174" s="54"/>
      <c r="BR174" s="54"/>
      <c r="BS174" s="54"/>
      <c r="BT174" s="54"/>
      <c r="BU174" s="54"/>
      <c r="BV174" s="54"/>
      <c r="BW174" s="54"/>
      <c r="BX174" s="54"/>
      <c r="BY174" s="54"/>
      <c r="BZ174" s="54"/>
      <c r="CA174" s="54"/>
      <c r="CB174" s="54"/>
      <c r="CC174" s="54"/>
      <c r="CD174" s="54"/>
      <c r="CE174" s="54"/>
      <c r="CF174" s="54"/>
      <c r="CG174" s="54"/>
    </row>
    <row r="175" spans="52:85" s="681" customFormat="1">
      <c r="AZ175" s="54"/>
      <c r="BA175" s="54"/>
      <c r="BB175" s="54"/>
      <c r="BC175" s="54"/>
      <c r="BD175" s="54"/>
      <c r="BE175" s="54"/>
      <c r="BF175" s="54"/>
      <c r="BG175" s="54"/>
      <c r="BH175" s="54"/>
      <c r="BI175" s="54"/>
      <c r="BJ175" s="54"/>
      <c r="BK175" s="54"/>
      <c r="BL175" s="138" t="s">
        <v>622</v>
      </c>
      <c r="BM175" s="54"/>
      <c r="BN175" s="54"/>
      <c r="BO175" s="54"/>
      <c r="BP175" s="54"/>
      <c r="BQ175" s="54"/>
      <c r="BR175" s="54"/>
      <c r="BS175" s="54"/>
      <c r="BT175" s="54"/>
      <c r="BU175" s="54"/>
      <c r="BV175" s="54"/>
      <c r="BW175" s="54"/>
      <c r="BX175" s="54"/>
      <c r="BY175" s="54"/>
      <c r="BZ175" s="54"/>
      <c r="CA175" s="54"/>
      <c r="CB175" s="54"/>
      <c r="CC175" s="54"/>
      <c r="CD175" s="54"/>
      <c r="CE175" s="54"/>
      <c r="CF175" s="54"/>
      <c r="CG175" s="54"/>
    </row>
    <row r="176" spans="52:85" s="681" customFormat="1">
      <c r="AZ176" s="54"/>
      <c r="BA176" s="54"/>
      <c r="BB176" s="54"/>
      <c r="BC176" s="54"/>
      <c r="BD176" s="54"/>
      <c r="BE176" s="54"/>
      <c r="BF176" s="54"/>
      <c r="BG176" s="54"/>
      <c r="BH176" s="54"/>
      <c r="BI176" s="54"/>
      <c r="BJ176" s="54"/>
      <c r="BK176" s="54"/>
      <c r="BL176" s="138" t="s">
        <v>623</v>
      </c>
      <c r="BM176" s="54"/>
      <c r="BN176" s="54"/>
      <c r="BO176" s="54"/>
      <c r="BP176" s="54"/>
      <c r="BQ176" s="54"/>
      <c r="BR176" s="54"/>
      <c r="BS176" s="54"/>
      <c r="BT176" s="54"/>
      <c r="BU176" s="54"/>
      <c r="BV176" s="54"/>
      <c r="BW176" s="54"/>
      <c r="BX176" s="54"/>
      <c r="BY176" s="54"/>
      <c r="BZ176" s="54"/>
      <c r="CA176" s="54"/>
      <c r="CB176" s="54"/>
      <c r="CC176" s="54"/>
      <c r="CD176" s="54"/>
      <c r="CE176" s="54"/>
      <c r="CF176" s="54"/>
      <c r="CG176" s="54"/>
    </row>
    <row r="177" spans="52:85" s="681" customFormat="1">
      <c r="AZ177" s="54"/>
      <c r="BA177" s="54"/>
      <c r="BB177" s="54"/>
      <c r="BC177" s="54"/>
      <c r="BD177" s="54"/>
      <c r="BE177" s="54"/>
      <c r="BF177" s="54"/>
      <c r="BG177" s="54"/>
      <c r="BH177" s="54"/>
      <c r="BI177" s="54"/>
      <c r="BJ177" s="54"/>
      <c r="BK177" s="54"/>
      <c r="BL177" s="138" t="s">
        <v>624</v>
      </c>
      <c r="BM177" s="54"/>
      <c r="BN177" s="54"/>
      <c r="BO177" s="54"/>
      <c r="BP177" s="54"/>
      <c r="BQ177" s="54"/>
      <c r="BR177" s="54"/>
      <c r="BS177" s="54"/>
      <c r="BT177" s="54"/>
      <c r="BU177" s="54"/>
      <c r="BV177" s="54"/>
      <c r="BW177" s="54"/>
      <c r="BX177" s="54"/>
      <c r="BY177" s="54"/>
      <c r="BZ177" s="54"/>
      <c r="CA177" s="54"/>
      <c r="CB177" s="54"/>
      <c r="CC177" s="54"/>
      <c r="CD177" s="54"/>
      <c r="CE177" s="54"/>
      <c r="CF177" s="54"/>
      <c r="CG177" s="54"/>
    </row>
    <row r="178" spans="52:85" s="681" customFormat="1">
      <c r="AZ178" s="54"/>
      <c r="BA178" s="54"/>
      <c r="BB178" s="54"/>
      <c r="BC178" s="54"/>
      <c r="BD178" s="54"/>
      <c r="BE178" s="54"/>
      <c r="BF178" s="54"/>
      <c r="BG178" s="54"/>
      <c r="BH178" s="54"/>
      <c r="BI178" s="54"/>
      <c r="BJ178" s="54"/>
      <c r="BK178" s="54"/>
      <c r="BL178" s="138" t="s">
        <v>625</v>
      </c>
      <c r="BM178" s="54"/>
      <c r="BN178" s="54"/>
      <c r="BO178" s="54"/>
      <c r="BP178" s="54"/>
      <c r="BQ178" s="54"/>
      <c r="BR178" s="54"/>
      <c r="BS178" s="54"/>
      <c r="BT178" s="54"/>
      <c r="BU178" s="54"/>
      <c r="BV178" s="54"/>
      <c r="BW178" s="54"/>
      <c r="BX178" s="54"/>
      <c r="BY178" s="54"/>
      <c r="BZ178" s="54"/>
      <c r="CA178" s="54"/>
      <c r="CB178" s="54"/>
      <c r="CC178" s="54"/>
      <c r="CD178" s="54"/>
      <c r="CE178" s="54"/>
      <c r="CF178" s="54"/>
      <c r="CG178" s="54"/>
    </row>
    <row r="179" spans="52:85" s="681" customFormat="1">
      <c r="AZ179" s="54"/>
      <c r="BA179" s="54"/>
      <c r="BB179" s="54"/>
      <c r="BC179" s="54"/>
      <c r="BD179" s="54"/>
      <c r="BE179" s="54"/>
      <c r="BF179" s="54"/>
      <c r="BG179" s="54"/>
      <c r="BH179" s="54"/>
      <c r="BI179" s="54"/>
      <c r="BJ179" s="54"/>
      <c r="BK179" s="54"/>
      <c r="BL179" s="138" t="s">
        <v>626</v>
      </c>
      <c r="BM179" s="54"/>
      <c r="BN179" s="54"/>
      <c r="BO179" s="54"/>
      <c r="BP179" s="54"/>
      <c r="BQ179" s="54"/>
      <c r="BR179" s="54"/>
      <c r="BS179" s="54"/>
      <c r="BT179" s="54"/>
      <c r="BU179" s="54"/>
      <c r="BV179" s="54"/>
      <c r="BW179" s="54"/>
      <c r="BX179" s="54"/>
      <c r="BY179" s="54"/>
      <c r="BZ179" s="54"/>
      <c r="CA179" s="54"/>
      <c r="CB179" s="54"/>
      <c r="CC179" s="54"/>
      <c r="CD179" s="54"/>
      <c r="CE179" s="54"/>
      <c r="CF179" s="54"/>
      <c r="CG179" s="54"/>
    </row>
    <row r="180" spans="52:85" s="681" customFormat="1">
      <c r="AZ180" s="54"/>
      <c r="BA180" s="54"/>
      <c r="BB180" s="54"/>
      <c r="BC180" s="54"/>
      <c r="BD180" s="54"/>
      <c r="BE180" s="54"/>
      <c r="BF180" s="54"/>
      <c r="BG180" s="54"/>
      <c r="BH180" s="54"/>
      <c r="BI180" s="54"/>
      <c r="BJ180" s="54"/>
      <c r="BK180" s="54"/>
      <c r="BL180" s="138" t="s">
        <v>627</v>
      </c>
      <c r="BM180" s="54"/>
      <c r="BN180" s="54"/>
      <c r="BO180" s="54"/>
      <c r="BP180" s="54"/>
      <c r="BQ180" s="54"/>
      <c r="BR180" s="54"/>
      <c r="BS180" s="54"/>
      <c r="BT180" s="54"/>
      <c r="BU180" s="54"/>
      <c r="BV180" s="54"/>
      <c r="BW180" s="54"/>
      <c r="BX180" s="54"/>
      <c r="BY180" s="54"/>
      <c r="BZ180" s="54"/>
      <c r="CA180" s="54"/>
      <c r="CB180" s="54"/>
      <c r="CC180" s="54"/>
      <c r="CD180" s="54"/>
      <c r="CE180" s="54"/>
      <c r="CF180" s="54"/>
      <c r="CG180" s="54"/>
    </row>
    <row r="181" spans="52:85" s="681" customFormat="1">
      <c r="AZ181" s="54"/>
      <c r="BA181" s="54"/>
      <c r="BB181" s="54"/>
      <c r="BC181" s="54"/>
      <c r="BD181" s="54"/>
      <c r="BE181" s="54"/>
      <c r="BF181" s="54"/>
      <c r="BG181" s="54"/>
      <c r="BH181" s="54"/>
      <c r="BI181" s="54"/>
      <c r="BJ181" s="54"/>
      <c r="BK181" s="54"/>
      <c r="BL181" s="138" t="s">
        <v>628</v>
      </c>
      <c r="BM181" s="54"/>
      <c r="BN181" s="54"/>
      <c r="BO181" s="54"/>
      <c r="BP181" s="54"/>
      <c r="BQ181" s="54"/>
      <c r="BR181" s="54"/>
      <c r="BS181" s="54"/>
      <c r="BT181" s="54"/>
      <c r="BU181" s="54"/>
      <c r="BV181" s="54"/>
      <c r="BW181" s="54"/>
      <c r="BX181" s="54"/>
      <c r="BY181" s="54"/>
      <c r="BZ181" s="54"/>
      <c r="CA181" s="54"/>
      <c r="CB181" s="54"/>
      <c r="CC181" s="54"/>
      <c r="CD181" s="54"/>
      <c r="CE181" s="54"/>
      <c r="CF181" s="54"/>
      <c r="CG181" s="54"/>
    </row>
    <row r="182" spans="52:85" s="681" customFormat="1">
      <c r="AZ182" s="54"/>
      <c r="BA182" s="54"/>
      <c r="BB182" s="54"/>
      <c r="BC182" s="54"/>
      <c r="BD182" s="54"/>
      <c r="BE182" s="54"/>
      <c r="BF182" s="54"/>
      <c r="BG182" s="54"/>
      <c r="BH182" s="54"/>
      <c r="BI182" s="54"/>
      <c r="BJ182" s="54"/>
      <c r="BK182" s="54"/>
      <c r="BL182" s="139" t="s">
        <v>629</v>
      </c>
      <c r="BM182" s="54"/>
      <c r="BN182" s="54"/>
      <c r="BO182" s="54"/>
      <c r="BP182" s="54"/>
      <c r="BQ182" s="54"/>
      <c r="BR182" s="54"/>
      <c r="BS182" s="54"/>
      <c r="BT182" s="54"/>
      <c r="BU182" s="54"/>
      <c r="BV182" s="54"/>
      <c r="BW182" s="54"/>
      <c r="BX182" s="54"/>
      <c r="BY182" s="54"/>
      <c r="BZ182" s="54"/>
      <c r="CA182" s="54"/>
      <c r="CB182" s="54"/>
      <c r="CC182" s="54"/>
      <c r="CD182" s="54"/>
      <c r="CE182" s="54"/>
      <c r="CF182" s="54"/>
      <c r="CG182" s="54"/>
    </row>
    <row r="183" spans="52:85" s="681" customFormat="1">
      <c r="AZ183" s="54"/>
      <c r="BA183" s="54"/>
      <c r="BB183" s="54"/>
      <c r="BC183" s="54"/>
      <c r="BD183" s="54"/>
      <c r="BE183" s="54"/>
      <c r="BF183" s="54"/>
      <c r="BG183" s="54"/>
      <c r="BH183" s="54"/>
      <c r="BI183" s="54"/>
      <c r="BJ183" s="54"/>
      <c r="BK183" s="54"/>
      <c r="BL183" s="138" t="s">
        <v>630</v>
      </c>
      <c r="BM183" s="54"/>
      <c r="BN183" s="54"/>
      <c r="BO183" s="54"/>
      <c r="BP183" s="54"/>
      <c r="BQ183" s="54"/>
      <c r="BR183" s="54"/>
      <c r="BS183" s="54"/>
      <c r="BT183" s="54"/>
      <c r="BU183" s="54"/>
      <c r="BV183" s="54"/>
      <c r="BW183" s="54"/>
      <c r="BX183" s="54"/>
      <c r="BY183" s="54"/>
      <c r="BZ183" s="54"/>
      <c r="CA183" s="54"/>
      <c r="CB183" s="54"/>
      <c r="CC183" s="54"/>
      <c r="CD183" s="54"/>
      <c r="CE183" s="54"/>
      <c r="CF183" s="54"/>
      <c r="CG183" s="54"/>
    </row>
    <row r="184" spans="52:85" s="681" customFormat="1">
      <c r="AZ184" s="54"/>
      <c r="BA184" s="54"/>
      <c r="BB184" s="54"/>
      <c r="BC184" s="54"/>
      <c r="BD184" s="54"/>
      <c r="BE184" s="54"/>
      <c r="BF184" s="54"/>
      <c r="BG184" s="54"/>
      <c r="BH184" s="54"/>
      <c r="BI184" s="54"/>
      <c r="BJ184" s="54"/>
      <c r="BK184" s="54"/>
      <c r="BL184" s="138" t="s">
        <v>631</v>
      </c>
      <c r="BM184" s="54"/>
      <c r="BN184" s="54"/>
      <c r="BO184" s="54"/>
      <c r="BP184" s="54"/>
      <c r="BQ184" s="54"/>
      <c r="BR184" s="54"/>
      <c r="BS184" s="54"/>
      <c r="BT184" s="54"/>
      <c r="BU184" s="54"/>
      <c r="BV184" s="54"/>
      <c r="BW184" s="54"/>
      <c r="BX184" s="54"/>
      <c r="BY184" s="54"/>
      <c r="BZ184" s="54"/>
      <c r="CA184" s="54"/>
      <c r="CB184" s="54"/>
      <c r="CC184" s="54"/>
      <c r="CD184" s="54"/>
      <c r="CE184" s="54"/>
      <c r="CF184" s="54"/>
      <c r="CG184" s="54"/>
    </row>
    <row r="185" spans="52:85" s="681" customFormat="1">
      <c r="AZ185" s="54"/>
      <c r="BA185" s="54"/>
      <c r="BB185" s="54"/>
      <c r="BC185" s="54"/>
      <c r="BD185" s="54"/>
      <c r="BE185" s="54"/>
      <c r="BF185" s="54"/>
      <c r="BG185" s="54"/>
      <c r="BH185" s="54"/>
      <c r="BI185" s="54"/>
      <c r="BJ185" s="54"/>
      <c r="BK185" s="54"/>
      <c r="BL185" s="138" t="s">
        <v>632</v>
      </c>
      <c r="BM185" s="54"/>
      <c r="BN185" s="54"/>
      <c r="BO185" s="54"/>
      <c r="BP185" s="54"/>
      <c r="BQ185" s="54"/>
      <c r="BR185" s="54"/>
      <c r="BS185" s="54"/>
      <c r="BT185" s="54"/>
      <c r="BU185" s="54"/>
      <c r="BV185" s="54"/>
      <c r="BW185" s="54"/>
      <c r="BX185" s="54"/>
      <c r="BY185" s="54"/>
      <c r="BZ185" s="54"/>
      <c r="CA185" s="54"/>
      <c r="CB185" s="54"/>
      <c r="CC185" s="54"/>
      <c r="CD185" s="54"/>
      <c r="CE185" s="54"/>
      <c r="CF185" s="54"/>
      <c r="CG185" s="54"/>
    </row>
    <row r="186" spans="52:85" s="681" customFormat="1">
      <c r="AZ186" s="54"/>
      <c r="BA186" s="54"/>
      <c r="BB186" s="54"/>
      <c r="BC186" s="54"/>
      <c r="BD186" s="54"/>
      <c r="BE186" s="54"/>
      <c r="BF186" s="54"/>
      <c r="BG186" s="54"/>
      <c r="BH186" s="54"/>
      <c r="BI186" s="54"/>
      <c r="BJ186" s="54"/>
      <c r="BK186" s="54"/>
      <c r="BL186" s="138" t="s">
        <v>633</v>
      </c>
      <c r="BM186" s="54"/>
      <c r="BN186" s="54"/>
      <c r="BO186" s="54"/>
      <c r="BP186" s="54"/>
      <c r="BQ186" s="54"/>
      <c r="BR186" s="54"/>
      <c r="BS186" s="54"/>
      <c r="BT186" s="54"/>
      <c r="BU186" s="54"/>
      <c r="BV186" s="54"/>
      <c r="BW186" s="54"/>
      <c r="BX186" s="54"/>
      <c r="BY186" s="54"/>
      <c r="BZ186" s="54"/>
      <c r="CA186" s="54"/>
      <c r="CB186" s="54"/>
      <c r="CC186" s="54"/>
      <c r="CD186" s="54"/>
      <c r="CE186" s="54"/>
      <c r="CF186" s="54"/>
      <c r="CG186" s="54"/>
    </row>
    <row r="187" spans="52:85" s="681" customFormat="1">
      <c r="AZ187" s="54"/>
      <c r="BA187" s="54"/>
      <c r="BB187" s="54"/>
      <c r="BC187" s="54"/>
      <c r="BD187" s="54"/>
      <c r="BE187" s="54"/>
      <c r="BF187" s="54"/>
      <c r="BG187" s="54"/>
      <c r="BH187" s="54"/>
      <c r="BI187" s="54"/>
      <c r="BJ187" s="54"/>
      <c r="BK187" s="54"/>
      <c r="BL187" s="138" t="s">
        <v>634</v>
      </c>
      <c r="BM187" s="54"/>
      <c r="BN187" s="54"/>
      <c r="BO187" s="54"/>
      <c r="BP187" s="54"/>
      <c r="BQ187" s="54"/>
      <c r="BR187" s="54"/>
      <c r="BS187" s="54"/>
      <c r="BT187" s="54"/>
      <c r="BU187" s="54"/>
      <c r="BV187" s="54"/>
      <c r="BW187" s="54"/>
      <c r="BX187" s="54"/>
      <c r="BY187" s="54"/>
      <c r="BZ187" s="54"/>
      <c r="CA187" s="54"/>
      <c r="CB187" s="54"/>
      <c r="CC187" s="54"/>
      <c r="CD187" s="54"/>
      <c r="CE187" s="54"/>
      <c r="CF187" s="54"/>
      <c r="CG187" s="54"/>
    </row>
    <row r="188" spans="52:85" s="681" customFormat="1">
      <c r="AZ188" s="54"/>
      <c r="BA188" s="54"/>
      <c r="BB188" s="54"/>
      <c r="BC188" s="54"/>
      <c r="BD188" s="54"/>
      <c r="BE188" s="54"/>
      <c r="BF188" s="54"/>
      <c r="BG188" s="54"/>
      <c r="BH188" s="54"/>
      <c r="BI188" s="54"/>
      <c r="BJ188" s="54"/>
      <c r="BK188" s="54"/>
      <c r="BL188" s="138" t="s">
        <v>635</v>
      </c>
      <c r="BM188" s="54"/>
      <c r="BN188" s="54"/>
      <c r="BO188" s="54"/>
      <c r="BP188" s="54"/>
      <c r="BQ188" s="54"/>
      <c r="BR188" s="54"/>
      <c r="BS188" s="54"/>
      <c r="BT188" s="54"/>
      <c r="BU188" s="54"/>
      <c r="BV188" s="54"/>
      <c r="BW188" s="54"/>
      <c r="BX188" s="54"/>
      <c r="BY188" s="54"/>
      <c r="BZ188" s="54"/>
      <c r="CA188" s="54"/>
      <c r="CB188" s="54"/>
      <c r="CC188" s="54"/>
      <c r="CD188" s="54"/>
      <c r="CE188" s="54"/>
      <c r="CF188" s="54"/>
      <c r="CG188" s="54"/>
    </row>
    <row r="189" spans="52:85" s="681" customFormat="1">
      <c r="AZ189" s="54"/>
      <c r="BA189" s="54"/>
      <c r="BB189" s="54"/>
      <c r="BC189" s="54"/>
      <c r="BD189" s="54"/>
      <c r="BE189" s="54"/>
      <c r="BF189" s="54"/>
      <c r="BG189" s="54"/>
      <c r="BH189" s="54"/>
      <c r="BI189" s="54"/>
      <c r="BJ189" s="54"/>
      <c r="BK189" s="54"/>
      <c r="BL189" s="138" t="s">
        <v>636</v>
      </c>
      <c r="BM189" s="54"/>
      <c r="BN189" s="54"/>
      <c r="BO189" s="54"/>
      <c r="BP189" s="54"/>
      <c r="BQ189" s="54"/>
      <c r="BR189" s="54"/>
      <c r="BS189" s="54"/>
      <c r="BT189" s="54"/>
      <c r="BU189" s="54"/>
      <c r="BV189" s="54"/>
      <c r="BW189" s="54"/>
      <c r="BX189" s="54"/>
      <c r="BY189" s="54"/>
      <c r="BZ189" s="54"/>
      <c r="CA189" s="54"/>
      <c r="CB189" s="54"/>
      <c r="CC189" s="54"/>
      <c r="CD189" s="54"/>
      <c r="CE189" s="54"/>
      <c r="CF189" s="54"/>
      <c r="CG189" s="54"/>
    </row>
    <row r="190" spans="52:85" s="681" customFormat="1">
      <c r="AZ190" s="54"/>
      <c r="BA190" s="54"/>
      <c r="BB190" s="54"/>
      <c r="BC190" s="54"/>
      <c r="BD190" s="54"/>
      <c r="BE190" s="54"/>
      <c r="BF190" s="54"/>
      <c r="BG190" s="54"/>
      <c r="BH190" s="54"/>
      <c r="BI190" s="54"/>
      <c r="BJ190" s="54"/>
      <c r="BK190" s="54"/>
      <c r="BL190" s="138" t="s">
        <v>637</v>
      </c>
      <c r="BM190" s="54"/>
      <c r="BN190" s="54"/>
      <c r="BO190" s="54"/>
      <c r="BP190" s="54"/>
      <c r="BQ190" s="54"/>
      <c r="BR190" s="54"/>
      <c r="BS190" s="54"/>
      <c r="BT190" s="54"/>
      <c r="BU190" s="54"/>
      <c r="BV190" s="54"/>
      <c r="BW190" s="54"/>
      <c r="BX190" s="54"/>
      <c r="BY190" s="54"/>
      <c r="BZ190" s="54"/>
      <c r="CA190" s="54"/>
      <c r="CB190" s="54"/>
      <c r="CC190" s="54"/>
      <c r="CD190" s="54"/>
      <c r="CE190" s="54"/>
      <c r="CF190" s="54"/>
      <c r="CG190" s="54"/>
    </row>
    <row r="191" spans="52:85" s="681" customFormat="1">
      <c r="AZ191" s="54"/>
      <c r="BA191" s="54"/>
      <c r="BB191" s="54"/>
      <c r="BC191" s="54"/>
      <c r="BD191" s="54"/>
      <c r="BE191" s="54"/>
      <c r="BF191" s="54"/>
      <c r="BG191" s="54"/>
      <c r="BH191" s="54"/>
      <c r="BI191" s="54"/>
      <c r="BJ191" s="54"/>
      <c r="BK191" s="54"/>
      <c r="BL191" s="138" t="s">
        <v>638</v>
      </c>
      <c r="BM191" s="54"/>
      <c r="BN191" s="54"/>
      <c r="BO191" s="54"/>
      <c r="BP191" s="54"/>
      <c r="BQ191" s="54"/>
      <c r="BR191" s="54"/>
      <c r="BS191" s="54"/>
      <c r="BT191" s="54"/>
      <c r="BU191" s="54"/>
      <c r="BV191" s="54"/>
      <c r="BW191" s="54"/>
      <c r="BX191" s="54"/>
      <c r="BY191" s="54"/>
      <c r="BZ191" s="54"/>
      <c r="CA191" s="54"/>
      <c r="CB191" s="54"/>
      <c r="CC191" s="54"/>
      <c r="CD191" s="54"/>
      <c r="CE191" s="54"/>
      <c r="CF191" s="54"/>
      <c r="CG191" s="54"/>
    </row>
    <row r="192" spans="52:85" s="681" customFormat="1">
      <c r="AZ192" s="54"/>
      <c r="BA192" s="54"/>
      <c r="BB192" s="54"/>
      <c r="BC192" s="54"/>
      <c r="BD192" s="54"/>
      <c r="BE192" s="54"/>
      <c r="BF192" s="54"/>
      <c r="BG192" s="54"/>
      <c r="BH192" s="54"/>
      <c r="BI192" s="54"/>
      <c r="BJ192" s="54"/>
      <c r="BK192" s="54"/>
      <c r="BL192" s="138" t="s">
        <v>639</v>
      </c>
      <c r="BM192" s="54"/>
      <c r="BN192" s="54"/>
      <c r="BO192" s="54"/>
      <c r="BP192" s="54"/>
      <c r="BQ192" s="54"/>
      <c r="BR192" s="54"/>
      <c r="BS192" s="54"/>
      <c r="BT192" s="54"/>
      <c r="BU192" s="54"/>
      <c r="BV192" s="54"/>
      <c r="BW192" s="54"/>
      <c r="BX192" s="54"/>
      <c r="BY192" s="54"/>
      <c r="BZ192" s="54"/>
      <c r="CA192" s="54"/>
      <c r="CB192" s="54"/>
      <c r="CC192" s="54"/>
      <c r="CD192" s="54"/>
      <c r="CE192" s="54"/>
      <c r="CF192" s="54"/>
      <c r="CG192" s="54"/>
    </row>
    <row r="193" spans="52:85" s="681" customFormat="1">
      <c r="AZ193" s="54"/>
      <c r="BA193" s="54"/>
      <c r="BB193" s="54"/>
      <c r="BC193" s="54"/>
      <c r="BD193" s="54"/>
      <c r="BE193" s="54"/>
      <c r="BF193" s="54"/>
      <c r="BG193" s="54"/>
      <c r="BH193" s="54"/>
      <c r="BI193" s="54"/>
      <c r="BJ193" s="54"/>
      <c r="BK193" s="54"/>
      <c r="BL193" s="138" t="s">
        <v>640</v>
      </c>
      <c r="BM193" s="54"/>
      <c r="BN193" s="54"/>
      <c r="BO193" s="54"/>
      <c r="BP193" s="54"/>
      <c r="BQ193" s="54"/>
      <c r="BR193" s="54"/>
      <c r="BS193" s="54"/>
      <c r="BT193" s="54"/>
      <c r="BU193" s="54"/>
      <c r="BV193" s="54"/>
      <c r="BW193" s="54"/>
      <c r="BX193" s="54"/>
      <c r="BY193" s="54"/>
      <c r="BZ193" s="54"/>
      <c r="CA193" s="54"/>
      <c r="CB193" s="54"/>
      <c r="CC193" s="54"/>
      <c r="CD193" s="54"/>
      <c r="CE193" s="54"/>
      <c r="CF193" s="54"/>
      <c r="CG193" s="54"/>
    </row>
    <row r="194" spans="52:85" s="681" customFormat="1">
      <c r="AZ194" s="54"/>
      <c r="BA194" s="54"/>
      <c r="BB194" s="54"/>
      <c r="BC194" s="54"/>
      <c r="BD194" s="54"/>
      <c r="BE194" s="54"/>
      <c r="BF194" s="54"/>
      <c r="BG194" s="54"/>
      <c r="BH194" s="54"/>
      <c r="BI194" s="54"/>
      <c r="BJ194" s="54"/>
      <c r="BK194" s="54"/>
      <c r="BL194" s="138" t="s">
        <v>641</v>
      </c>
      <c r="BM194" s="54"/>
      <c r="BN194" s="54"/>
      <c r="BO194" s="54"/>
      <c r="BP194" s="54"/>
      <c r="BQ194" s="54"/>
      <c r="BR194" s="54"/>
      <c r="BS194" s="54"/>
      <c r="BT194" s="54"/>
      <c r="BU194" s="54"/>
      <c r="BV194" s="54"/>
      <c r="BW194" s="54"/>
      <c r="BX194" s="54"/>
      <c r="BY194" s="54"/>
      <c r="BZ194" s="54"/>
      <c r="CA194" s="54"/>
      <c r="CB194" s="54"/>
      <c r="CC194" s="54"/>
      <c r="CD194" s="54"/>
      <c r="CE194" s="54"/>
      <c r="CF194" s="54"/>
      <c r="CG194" s="54"/>
    </row>
    <row r="195" spans="52:85" s="681" customFormat="1">
      <c r="AZ195" s="54"/>
      <c r="BA195" s="54"/>
      <c r="BB195" s="54"/>
      <c r="BC195" s="54"/>
      <c r="BD195" s="54"/>
      <c r="BE195" s="54"/>
      <c r="BF195" s="54"/>
      <c r="BG195" s="54"/>
      <c r="BH195" s="54"/>
      <c r="BI195" s="54"/>
      <c r="BJ195" s="54"/>
      <c r="BK195" s="54"/>
      <c r="BL195" s="138" t="s">
        <v>642</v>
      </c>
      <c r="BM195" s="54"/>
      <c r="BN195" s="54"/>
      <c r="BO195" s="54"/>
      <c r="BP195" s="54"/>
      <c r="BQ195" s="54"/>
      <c r="BR195" s="54"/>
      <c r="BS195" s="54"/>
      <c r="BT195" s="54"/>
      <c r="BU195" s="54"/>
      <c r="BV195" s="54"/>
      <c r="BW195" s="54"/>
      <c r="BX195" s="54"/>
      <c r="BY195" s="54"/>
      <c r="BZ195" s="54"/>
      <c r="CA195" s="54"/>
      <c r="CB195" s="54"/>
      <c r="CC195" s="54"/>
      <c r="CD195" s="54"/>
      <c r="CE195" s="54"/>
      <c r="CF195" s="54"/>
      <c r="CG195" s="54"/>
    </row>
    <row r="196" spans="52:85" s="681" customFormat="1">
      <c r="AZ196" s="54"/>
      <c r="BA196" s="54"/>
      <c r="BB196" s="54"/>
      <c r="BC196" s="54"/>
      <c r="BD196" s="54"/>
      <c r="BE196" s="54"/>
      <c r="BF196" s="54"/>
      <c r="BG196" s="54"/>
      <c r="BH196" s="54"/>
      <c r="BI196" s="54"/>
      <c r="BJ196" s="54"/>
      <c r="BK196" s="54"/>
      <c r="BL196" s="138" t="s">
        <v>670</v>
      </c>
      <c r="BM196" s="54"/>
      <c r="BN196" s="54"/>
      <c r="BO196" s="54"/>
      <c r="BP196" s="54"/>
      <c r="BQ196" s="54"/>
      <c r="BR196" s="54"/>
      <c r="BS196" s="54"/>
      <c r="BT196" s="54"/>
      <c r="BU196" s="54"/>
      <c r="BV196" s="54"/>
      <c r="BW196" s="54"/>
      <c r="BX196" s="54"/>
      <c r="BY196" s="54"/>
      <c r="BZ196" s="54"/>
      <c r="CA196" s="54"/>
      <c r="CB196" s="54"/>
      <c r="CC196" s="54"/>
      <c r="CD196" s="54"/>
      <c r="CE196" s="54"/>
      <c r="CF196" s="54"/>
      <c r="CG196" s="54"/>
    </row>
    <row r="197" spans="52:85" s="681" customFormat="1">
      <c r="AZ197" s="54"/>
      <c r="BA197" s="54"/>
      <c r="BB197" s="54"/>
      <c r="BC197" s="54"/>
      <c r="BD197" s="54"/>
      <c r="BE197" s="54"/>
      <c r="BF197" s="54"/>
      <c r="BG197" s="54"/>
      <c r="BH197" s="54"/>
      <c r="BI197" s="54"/>
      <c r="BJ197" s="54"/>
      <c r="BK197" s="54"/>
      <c r="BL197" s="138" t="s">
        <v>643</v>
      </c>
      <c r="BM197" s="54"/>
      <c r="BN197" s="54"/>
      <c r="BO197" s="54"/>
      <c r="BP197" s="54"/>
      <c r="BQ197" s="54"/>
      <c r="BR197" s="54"/>
      <c r="BS197" s="54"/>
      <c r="BT197" s="54"/>
      <c r="BU197" s="54"/>
      <c r="BV197" s="54"/>
      <c r="BW197" s="54"/>
      <c r="BX197" s="54"/>
      <c r="BY197" s="54"/>
      <c r="BZ197" s="54"/>
      <c r="CA197" s="54"/>
      <c r="CB197" s="54"/>
      <c r="CC197" s="54"/>
      <c r="CD197" s="54"/>
      <c r="CE197" s="54"/>
      <c r="CF197" s="54"/>
      <c r="CG197" s="54"/>
    </row>
    <row r="198" spans="52:85" s="681" customFormat="1">
      <c r="AZ198" s="54"/>
      <c r="BA198" s="54"/>
      <c r="BB198" s="54"/>
      <c r="BC198" s="54"/>
      <c r="BD198" s="54"/>
      <c r="BE198" s="54"/>
      <c r="BF198" s="54"/>
      <c r="BG198" s="54"/>
      <c r="BH198" s="54"/>
      <c r="BI198" s="54"/>
      <c r="BJ198" s="54"/>
      <c r="BK198" s="54"/>
      <c r="BL198" s="138" t="s">
        <v>644</v>
      </c>
      <c r="BM198" s="54"/>
      <c r="BN198" s="54"/>
      <c r="BO198" s="54"/>
      <c r="BP198" s="54"/>
      <c r="BQ198" s="54"/>
      <c r="BR198" s="54"/>
      <c r="BS198" s="54"/>
      <c r="BT198" s="54"/>
      <c r="BU198" s="54"/>
      <c r="BV198" s="54"/>
      <c r="BW198" s="54"/>
      <c r="BX198" s="54"/>
      <c r="BY198" s="54"/>
      <c r="BZ198" s="54"/>
      <c r="CA198" s="54"/>
      <c r="CB198" s="54"/>
      <c r="CC198" s="54"/>
      <c r="CD198" s="54"/>
      <c r="CE198" s="54"/>
      <c r="CF198" s="54"/>
      <c r="CG198" s="54"/>
    </row>
    <row r="199" spans="52:85" s="681" customFormat="1">
      <c r="AZ199" s="54"/>
      <c r="BA199" s="54"/>
      <c r="BB199" s="54"/>
      <c r="BC199" s="54"/>
      <c r="BD199" s="54"/>
      <c r="BE199" s="54"/>
      <c r="BF199" s="54"/>
      <c r="BG199" s="54"/>
      <c r="BH199" s="54"/>
      <c r="BI199" s="54"/>
      <c r="BJ199" s="54"/>
      <c r="BK199" s="54"/>
      <c r="BL199" s="138" t="s">
        <v>645</v>
      </c>
      <c r="BM199" s="54"/>
      <c r="BN199" s="54"/>
      <c r="BO199" s="54"/>
      <c r="BP199" s="54"/>
      <c r="BQ199" s="54"/>
      <c r="BR199" s="54"/>
      <c r="BS199" s="54"/>
      <c r="BT199" s="54"/>
      <c r="BU199" s="54"/>
      <c r="BV199" s="54"/>
      <c r="BW199" s="54"/>
      <c r="BX199" s="54"/>
      <c r="BY199" s="54"/>
      <c r="BZ199" s="54"/>
      <c r="CA199" s="54"/>
      <c r="CB199" s="54"/>
      <c r="CC199" s="54"/>
      <c r="CD199" s="54"/>
      <c r="CE199" s="54"/>
      <c r="CF199" s="54"/>
      <c r="CG199" s="54"/>
    </row>
    <row r="200" spans="52:85" s="681" customFormat="1">
      <c r="AZ200" s="54"/>
      <c r="BA200" s="54"/>
      <c r="BB200" s="54"/>
      <c r="BC200" s="54"/>
      <c r="BD200" s="54"/>
      <c r="BE200" s="54"/>
      <c r="BF200" s="54"/>
      <c r="BG200" s="54"/>
      <c r="BH200" s="54"/>
      <c r="BI200" s="54"/>
      <c r="BJ200" s="54"/>
      <c r="BK200" s="54"/>
      <c r="BL200" s="138" t="s">
        <v>671</v>
      </c>
      <c r="BM200" s="54"/>
      <c r="BN200" s="54"/>
      <c r="BO200" s="54"/>
      <c r="BP200" s="54"/>
      <c r="BQ200" s="54"/>
      <c r="BR200" s="54"/>
      <c r="BS200" s="54"/>
      <c r="BT200" s="54"/>
      <c r="BU200" s="54"/>
      <c r="BV200" s="54"/>
      <c r="BW200" s="54"/>
      <c r="BX200" s="54"/>
      <c r="BY200" s="54"/>
      <c r="BZ200" s="54"/>
      <c r="CA200" s="54"/>
      <c r="CB200" s="54"/>
      <c r="CC200" s="54"/>
      <c r="CD200" s="54"/>
      <c r="CE200" s="54"/>
      <c r="CF200" s="54"/>
      <c r="CG200" s="54"/>
    </row>
    <row r="201" spans="52:85" s="681" customFormat="1">
      <c r="AZ201" s="54"/>
      <c r="BA201" s="54"/>
      <c r="BB201" s="54"/>
      <c r="BC201" s="54"/>
      <c r="BD201" s="54"/>
      <c r="BE201" s="54"/>
      <c r="BF201" s="54"/>
      <c r="BG201" s="54"/>
      <c r="BH201" s="54"/>
      <c r="BI201" s="54"/>
      <c r="BJ201" s="54"/>
      <c r="BK201" s="54"/>
      <c r="BL201" s="139" t="s">
        <v>646</v>
      </c>
      <c r="BM201" s="54"/>
      <c r="BN201" s="54"/>
      <c r="BO201" s="54"/>
      <c r="BP201" s="54"/>
      <c r="BQ201" s="54"/>
      <c r="BR201" s="54"/>
      <c r="BS201" s="54"/>
      <c r="BT201" s="54"/>
      <c r="BU201" s="54"/>
      <c r="BV201" s="54"/>
      <c r="BW201" s="54"/>
      <c r="BX201" s="54"/>
      <c r="BY201" s="54"/>
      <c r="BZ201" s="54"/>
      <c r="CA201" s="54"/>
      <c r="CB201" s="54"/>
      <c r="CC201" s="54"/>
      <c r="CD201" s="54"/>
      <c r="CE201" s="54"/>
      <c r="CF201" s="54"/>
      <c r="CG201" s="54"/>
    </row>
    <row r="202" spans="52:85" s="681" customFormat="1">
      <c r="AZ202" s="54"/>
      <c r="BA202" s="54"/>
      <c r="BB202" s="54"/>
      <c r="BC202" s="54"/>
      <c r="BD202" s="54"/>
      <c r="BE202" s="54"/>
      <c r="BF202" s="54"/>
      <c r="BG202" s="54"/>
      <c r="BH202" s="54"/>
      <c r="BI202" s="54"/>
      <c r="BJ202" s="54"/>
      <c r="BK202" s="54"/>
      <c r="BL202" s="138" t="s">
        <v>647</v>
      </c>
      <c r="BM202" s="54"/>
      <c r="BN202" s="54"/>
      <c r="BO202" s="54"/>
      <c r="BP202" s="54"/>
      <c r="BQ202" s="54"/>
      <c r="BR202" s="54"/>
      <c r="BS202" s="54"/>
      <c r="BT202" s="54"/>
      <c r="BU202" s="54"/>
      <c r="BV202" s="54"/>
      <c r="BW202" s="54"/>
      <c r="BX202" s="54"/>
      <c r="BY202" s="54"/>
      <c r="BZ202" s="54"/>
      <c r="CA202" s="54"/>
      <c r="CB202" s="54"/>
      <c r="CC202" s="54"/>
      <c r="CD202" s="54"/>
      <c r="CE202" s="54"/>
      <c r="CF202" s="54"/>
      <c r="CG202" s="54"/>
    </row>
    <row r="203" spans="52:85" s="681" customFormat="1">
      <c r="AZ203" s="54"/>
      <c r="BA203" s="54"/>
      <c r="BB203" s="54"/>
      <c r="BC203" s="54"/>
      <c r="BD203" s="54"/>
      <c r="BE203" s="54"/>
      <c r="BF203" s="54"/>
      <c r="BG203" s="54"/>
      <c r="BH203" s="54"/>
      <c r="BI203" s="54"/>
      <c r="BJ203" s="54"/>
      <c r="BK203" s="54"/>
      <c r="BL203" s="138" t="s">
        <v>648</v>
      </c>
      <c r="BM203" s="54"/>
      <c r="BN203" s="54"/>
      <c r="BO203" s="54"/>
      <c r="BP203" s="54"/>
      <c r="BQ203" s="54"/>
      <c r="BR203" s="54"/>
      <c r="BS203" s="54"/>
      <c r="BT203" s="54"/>
      <c r="BU203" s="54"/>
      <c r="BV203" s="54"/>
      <c r="BW203" s="54"/>
      <c r="BX203" s="54"/>
      <c r="BY203" s="54"/>
      <c r="BZ203" s="54"/>
      <c r="CA203" s="54"/>
      <c r="CB203" s="54"/>
      <c r="CC203" s="54"/>
      <c r="CD203" s="54"/>
      <c r="CE203" s="54"/>
      <c r="CF203" s="54"/>
      <c r="CG203" s="54"/>
    </row>
    <row r="204" spans="52:85" s="681" customFormat="1">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row>
    <row r="205" spans="52:85" s="681" customFormat="1">
      <c r="AZ205" s="54"/>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54"/>
      <c r="BZ205" s="54"/>
      <c r="CA205" s="54"/>
      <c r="CB205" s="54"/>
      <c r="CC205" s="54"/>
      <c r="CD205" s="54"/>
      <c r="CE205" s="54"/>
      <c r="CF205" s="54"/>
      <c r="CG205" s="54"/>
    </row>
    <row r="206" spans="52:85" s="681" customFormat="1">
      <c r="AZ206" s="54"/>
      <c r="BA206" s="54"/>
      <c r="BB206" s="54"/>
      <c r="BC206" s="54"/>
      <c r="BD206" s="54"/>
      <c r="BE206" s="54"/>
      <c r="BF206" s="54"/>
      <c r="BG206" s="54"/>
      <c r="BH206" s="54"/>
      <c r="BI206" s="54"/>
      <c r="BJ206" s="54"/>
      <c r="BK206" s="54"/>
      <c r="BL206" s="54"/>
      <c r="BM206" s="54"/>
      <c r="BN206" s="54"/>
      <c r="BO206" s="54"/>
      <c r="BP206" s="54"/>
      <c r="BQ206" s="54"/>
      <c r="BR206" s="54"/>
      <c r="BS206" s="54"/>
      <c r="BT206" s="54"/>
      <c r="BU206" s="54"/>
      <c r="BV206" s="54"/>
      <c r="BW206" s="54"/>
      <c r="BX206" s="54"/>
      <c r="BY206" s="54"/>
      <c r="BZ206" s="54"/>
      <c r="CA206" s="54"/>
      <c r="CB206" s="54"/>
      <c r="CC206" s="54"/>
      <c r="CD206" s="54"/>
      <c r="CE206" s="54"/>
      <c r="CF206" s="54"/>
      <c r="CG206" s="54"/>
    </row>
    <row r="207" spans="52:85" s="681" customFormat="1">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c r="CE207" s="54"/>
      <c r="CF207" s="54"/>
      <c r="CG207" s="54"/>
    </row>
    <row r="208" spans="52:85" s="681" customFormat="1">
      <c r="AZ208" s="54"/>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c r="CE208" s="54"/>
      <c r="CF208" s="54"/>
      <c r="CG208" s="54"/>
    </row>
    <row r="209" spans="52:85" s="681" customFormat="1">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row>
    <row r="210" spans="52:85" s="681" customFormat="1">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c r="CE210" s="54"/>
      <c r="CF210" s="54"/>
      <c r="CG210" s="54"/>
    </row>
  </sheetData>
  <dataValidations count="3">
    <dataValidation type="list" allowBlank="1" showInputMessage="1" showErrorMessage="1" sqref="A4:A23">
      <formula1>$BA$2:$BA$40</formula1>
    </dataValidation>
    <dataValidation type="list" allowBlank="1" showInputMessage="1" showErrorMessage="1" sqref="B4:B6 B8:B23">
      <formula1>$BY$37:$BY$53</formula1>
    </dataValidation>
    <dataValidation type="list" allowBlank="1" showInputMessage="1" showErrorMessage="1" sqref="E4:E23">
      <formula1>$BC$58:$BC$61</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[5]Custom_lists!#REF!</xm:f>
          </x14:formula1>
          <xm:sqref>A4:A12 B4:B6 B8:B23 E4:E12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CH197"/>
  <sheetViews>
    <sheetView zoomScaleSheetLayoutView="100" workbookViewId="0">
      <selection activeCell="I3" sqref="I3"/>
    </sheetView>
  </sheetViews>
  <sheetFormatPr defaultColWidth="11.42578125" defaultRowHeight="12.75"/>
  <cols>
    <col min="1" max="1" width="10.42578125" style="15" customWidth="1"/>
    <col min="2" max="2" width="25.7109375" style="25" customWidth="1"/>
    <col min="3" max="3" width="12.7109375" style="1" customWidth="1"/>
    <col min="4" max="4" width="43.85546875" style="1" customWidth="1"/>
    <col min="5" max="5" width="30.7109375" style="1" customWidth="1"/>
    <col min="6" max="6" width="12.85546875" style="1" customWidth="1"/>
    <col min="7" max="7" width="15.42578125" style="1" customWidth="1"/>
    <col min="8" max="8" width="20" style="1" customWidth="1"/>
    <col min="9" max="9" width="16.28515625" style="26" customWidth="1"/>
    <col min="10" max="52" width="11.42578125" customWidth="1"/>
  </cols>
  <sheetData>
    <row r="1" spans="1:86" ht="16.5" customHeight="1" thickBot="1">
      <c r="A1" s="27" t="s">
        <v>195</v>
      </c>
      <c r="B1" s="27"/>
      <c r="C1" s="87"/>
      <c r="D1" s="27"/>
      <c r="E1" s="27"/>
      <c r="F1" s="27"/>
      <c r="H1" s="121" t="s">
        <v>50</v>
      </c>
      <c r="I1" s="210" t="s">
        <v>1812</v>
      </c>
      <c r="BA1" s="135" t="s">
        <v>422</v>
      </c>
      <c r="BB1" s="200" t="s">
        <v>835</v>
      </c>
      <c r="BC1" s="54"/>
      <c r="BD1" s="134" t="s">
        <v>434</v>
      </c>
      <c r="BE1" s="136"/>
      <c r="BF1" s="136"/>
      <c r="BG1" s="54"/>
      <c r="BH1" s="54" t="s">
        <v>469</v>
      </c>
      <c r="BI1" s="54"/>
      <c r="BJ1" s="54"/>
      <c r="BK1" s="54"/>
      <c r="BL1" s="54"/>
      <c r="BM1" s="134" t="s">
        <v>649</v>
      </c>
      <c r="BN1" s="54"/>
      <c r="BO1" s="54" t="s">
        <v>672</v>
      </c>
      <c r="BP1" s="54"/>
      <c r="BQ1" s="54"/>
      <c r="BR1" s="54"/>
      <c r="BS1" s="54"/>
      <c r="BT1" s="54"/>
      <c r="BU1" s="134" t="s">
        <v>709</v>
      </c>
      <c r="BV1" s="54"/>
      <c r="BW1" s="54"/>
      <c r="BX1" s="54"/>
      <c r="BY1" s="54"/>
      <c r="BZ1" s="54" t="s">
        <v>726</v>
      </c>
      <c r="CA1" s="54"/>
      <c r="CB1" s="54"/>
      <c r="CC1" s="54" t="s">
        <v>754</v>
      </c>
      <c r="CD1" s="54"/>
      <c r="CE1" s="54"/>
      <c r="CF1" s="54"/>
      <c r="CG1" s="54"/>
      <c r="CH1" s="54"/>
    </row>
    <row r="2" spans="1:86" ht="15.75" customHeight="1" thickBot="1">
      <c r="A2" s="43"/>
      <c r="B2" s="28"/>
      <c r="C2" s="27"/>
      <c r="D2" s="27"/>
      <c r="E2" s="27"/>
      <c r="F2" s="27"/>
      <c r="H2" s="216" t="s">
        <v>256</v>
      </c>
      <c r="I2" s="217">
        <v>2016</v>
      </c>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86" ht="39" thickBot="1">
      <c r="A3" s="3" t="s">
        <v>1</v>
      </c>
      <c r="B3" s="215" t="s">
        <v>9</v>
      </c>
      <c r="C3" s="201" t="s">
        <v>196</v>
      </c>
      <c r="D3" s="213" t="s">
        <v>197</v>
      </c>
      <c r="E3" s="213" t="s">
        <v>198</v>
      </c>
      <c r="F3" s="213" t="s">
        <v>199</v>
      </c>
      <c r="G3" s="213" t="s">
        <v>200</v>
      </c>
      <c r="H3" s="213" t="s">
        <v>201</v>
      </c>
      <c r="I3" s="214" t="s">
        <v>308</v>
      </c>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s="54" customFormat="1">
      <c r="A4" s="420" t="s">
        <v>338</v>
      </c>
      <c r="B4" s="421" t="s">
        <v>18</v>
      </c>
      <c r="C4" s="422">
        <v>1</v>
      </c>
      <c r="D4" s="423" t="s">
        <v>271</v>
      </c>
      <c r="E4" s="424" t="s">
        <v>1126</v>
      </c>
      <c r="F4" s="425" t="s">
        <v>64</v>
      </c>
      <c r="G4" s="426" t="s">
        <v>1127</v>
      </c>
      <c r="H4" s="427" t="s">
        <v>1128</v>
      </c>
      <c r="I4" s="218"/>
      <c r="BA4" s="137" t="s">
        <v>347</v>
      </c>
      <c r="BB4" s="137" t="s">
        <v>348</v>
      </c>
      <c r="BD4" s="54" t="s">
        <v>440</v>
      </c>
      <c r="BE4" s="136"/>
      <c r="BF4" s="136"/>
      <c r="BH4" s="54" t="s">
        <v>475</v>
      </c>
      <c r="BM4" s="138" t="s">
        <v>483</v>
      </c>
      <c r="BO4" s="54" t="s">
        <v>124</v>
      </c>
      <c r="BU4" s="49" t="s">
        <v>714</v>
      </c>
      <c r="BV4" s="49"/>
      <c r="BW4" s="49"/>
      <c r="BX4" s="49"/>
      <c r="BY4" s="49"/>
      <c r="BZ4" s="49" t="s">
        <v>56</v>
      </c>
      <c r="CA4" s="49"/>
      <c r="CB4" s="49"/>
      <c r="CC4" s="54" t="s">
        <v>273</v>
      </c>
    </row>
    <row r="5" spans="1:86" s="54" customFormat="1">
      <c r="A5" s="428" t="s">
        <v>338</v>
      </c>
      <c r="B5" s="402" t="s">
        <v>18</v>
      </c>
      <c r="C5" s="429">
        <v>2</v>
      </c>
      <c r="D5" s="430" t="s">
        <v>272</v>
      </c>
      <c r="E5" s="431" t="s">
        <v>1129</v>
      </c>
      <c r="F5" s="430" t="s">
        <v>64</v>
      </c>
      <c r="G5" s="426" t="s">
        <v>1127</v>
      </c>
      <c r="H5" s="426" t="s">
        <v>1128</v>
      </c>
      <c r="I5" s="218"/>
      <c r="BA5" s="137" t="s">
        <v>351</v>
      </c>
      <c r="BB5" s="137" t="s">
        <v>352</v>
      </c>
      <c r="BD5" s="54" t="s">
        <v>227</v>
      </c>
      <c r="BE5" s="136"/>
      <c r="BF5" s="136"/>
      <c r="BH5" s="54" t="s">
        <v>467</v>
      </c>
      <c r="BM5" s="139" t="s">
        <v>484</v>
      </c>
      <c r="BU5" s="49" t="s">
        <v>688</v>
      </c>
      <c r="BV5" s="49"/>
      <c r="BW5" s="49"/>
      <c r="BX5" s="49"/>
      <c r="BY5" s="49"/>
      <c r="BZ5" s="49" t="s">
        <v>739</v>
      </c>
      <c r="CA5" s="49"/>
      <c r="CB5" s="49"/>
      <c r="CC5" s="54" t="s">
        <v>274</v>
      </c>
    </row>
    <row r="6" spans="1:86" s="49" customFormat="1">
      <c r="A6" s="428" t="s">
        <v>338</v>
      </c>
      <c r="B6" s="402" t="s">
        <v>18</v>
      </c>
      <c r="C6" s="429">
        <v>3</v>
      </c>
      <c r="D6" s="430" t="s">
        <v>273</v>
      </c>
      <c r="E6" s="431" t="s">
        <v>1129</v>
      </c>
      <c r="F6" s="430" t="s">
        <v>64</v>
      </c>
      <c r="G6" s="426" t="s">
        <v>1127</v>
      </c>
      <c r="H6" s="426" t="s">
        <v>1128</v>
      </c>
      <c r="I6" s="219"/>
      <c r="BA6" s="204" t="s">
        <v>353</v>
      </c>
      <c r="BB6" s="204" t="s">
        <v>354</v>
      </c>
      <c r="BD6" s="49" t="s">
        <v>435</v>
      </c>
      <c r="BE6" s="172"/>
      <c r="BF6" s="172"/>
      <c r="BH6" s="49" t="s">
        <v>471</v>
      </c>
      <c r="BM6" s="174" t="s">
        <v>659</v>
      </c>
      <c r="BU6" s="49" t="s">
        <v>689</v>
      </c>
      <c r="BZ6" s="49" t="s">
        <v>737</v>
      </c>
      <c r="CC6" s="49" t="s">
        <v>751</v>
      </c>
    </row>
    <row r="7" spans="1:86" s="54" customFormat="1">
      <c r="A7" s="428" t="s">
        <v>338</v>
      </c>
      <c r="B7" s="402" t="s">
        <v>18</v>
      </c>
      <c r="C7" s="429">
        <v>4</v>
      </c>
      <c r="D7" s="432" t="s">
        <v>274</v>
      </c>
      <c r="E7" s="431" t="s">
        <v>1129</v>
      </c>
      <c r="F7" s="430" t="s">
        <v>64</v>
      </c>
      <c r="G7" s="426" t="s">
        <v>1127</v>
      </c>
      <c r="H7" s="426" t="s">
        <v>1128</v>
      </c>
      <c r="I7" s="218"/>
      <c r="BA7" s="137" t="s">
        <v>360</v>
      </c>
      <c r="BB7" s="137" t="s">
        <v>342</v>
      </c>
      <c r="BD7" s="54" t="s">
        <v>436</v>
      </c>
      <c r="BE7" s="136"/>
      <c r="BF7" s="136"/>
      <c r="BH7" s="54" t="s">
        <v>472</v>
      </c>
      <c r="BM7" s="138" t="s">
        <v>485</v>
      </c>
      <c r="BO7" s="54" t="s">
        <v>673</v>
      </c>
      <c r="BU7" s="49" t="s">
        <v>715</v>
      </c>
      <c r="BV7" s="49"/>
      <c r="BW7" s="49"/>
      <c r="BX7" s="49"/>
      <c r="BY7" s="49"/>
      <c r="BZ7" s="49" t="s">
        <v>183</v>
      </c>
      <c r="CA7" s="49"/>
      <c r="CB7" s="49"/>
      <c r="CC7" s="54" t="s">
        <v>752</v>
      </c>
    </row>
    <row r="8" spans="1:86" s="54" customFormat="1">
      <c r="A8" s="428" t="s">
        <v>338</v>
      </c>
      <c r="B8" s="402" t="s">
        <v>18</v>
      </c>
      <c r="C8" s="429">
        <v>5</v>
      </c>
      <c r="D8" s="430" t="s">
        <v>751</v>
      </c>
      <c r="E8" s="433" t="s">
        <v>202</v>
      </c>
      <c r="F8" s="430" t="s">
        <v>64</v>
      </c>
      <c r="G8" s="434" t="s">
        <v>1130</v>
      </c>
      <c r="H8" s="426" t="s">
        <v>1131</v>
      </c>
      <c r="I8" s="218"/>
      <c r="BA8" s="137" t="s">
        <v>355</v>
      </c>
      <c r="BB8" s="137" t="s">
        <v>338</v>
      </c>
      <c r="BD8" s="54" t="s">
        <v>437</v>
      </c>
      <c r="BE8" s="136"/>
      <c r="BF8" s="136"/>
      <c r="BH8" s="54" t="s">
        <v>473</v>
      </c>
      <c r="BM8" s="138" t="s">
        <v>486</v>
      </c>
      <c r="BO8" s="54" t="s">
        <v>119</v>
      </c>
      <c r="BU8" s="49" t="s">
        <v>690</v>
      </c>
      <c r="BV8" s="49"/>
      <c r="BW8" s="49"/>
      <c r="BX8" s="49"/>
      <c r="BY8" s="49"/>
      <c r="BZ8" s="49" t="s">
        <v>727</v>
      </c>
      <c r="CA8" s="49"/>
      <c r="CB8" s="49"/>
      <c r="CC8" s="54" t="s">
        <v>753</v>
      </c>
    </row>
    <row r="9" spans="1:86" s="54" customFormat="1">
      <c r="A9" s="428" t="s">
        <v>338</v>
      </c>
      <c r="B9" s="402" t="s">
        <v>18</v>
      </c>
      <c r="C9" s="429">
        <v>6</v>
      </c>
      <c r="D9" s="430" t="s">
        <v>752</v>
      </c>
      <c r="E9" s="433" t="s">
        <v>202</v>
      </c>
      <c r="F9" s="430" t="s">
        <v>64</v>
      </c>
      <c r="G9" s="426" t="s">
        <v>1130</v>
      </c>
      <c r="H9" s="426" t="s">
        <v>1131</v>
      </c>
      <c r="I9" s="218"/>
      <c r="BA9" s="137" t="s">
        <v>385</v>
      </c>
      <c r="BB9" s="137" t="s">
        <v>39</v>
      </c>
      <c r="BD9" s="54" t="s">
        <v>438</v>
      </c>
      <c r="BE9" s="136"/>
      <c r="BF9" s="136"/>
      <c r="BH9" s="54" t="s">
        <v>474</v>
      </c>
      <c r="BM9" s="138" t="s">
        <v>660</v>
      </c>
      <c r="BO9" s="54" t="s">
        <v>676</v>
      </c>
      <c r="BU9" s="49" t="s">
        <v>140</v>
      </c>
      <c r="BV9" s="49"/>
      <c r="BW9" s="49"/>
      <c r="BX9" s="49"/>
      <c r="BY9" s="49"/>
      <c r="BZ9" s="49" t="s">
        <v>728</v>
      </c>
      <c r="CA9" s="49"/>
      <c r="CB9" s="49"/>
      <c r="CC9" s="54" t="s">
        <v>203</v>
      </c>
    </row>
    <row r="10" spans="1:86" s="54" customFormat="1">
      <c r="A10" s="428" t="s">
        <v>338</v>
      </c>
      <c r="B10" s="402" t="s">
        <v>18</v>
      </c>
      <c r="C10" s="429">
        <v>7</v>
      </c>
      <c r="D10" s="432" t="s">
        <v>753</v>
      </c>
      <c r="E10" s="433" t="s">
        <v>202</v>
      </c>
      <c r="F10" s="430" t="s">
        <v>64</v>
      </c>
      <c r="G10" s="426" t="s">
        <v>1130</v>
      </c>
      <c r="H10" s="426" t="s">
        <v>1131</v>
      </c>
      <c r="I10" s="218"/>
      <c r="BA10" s="137" t="s">
        <v>356</v>
      </c>
      <c r="BB10" s="137" t="s">
        <v>357</v>
      </c>
      <c r="BE10" s="136"/>
      <c r="BF10" s="136"/>
      <c r="BM10" s="138" t="s">
        <v>661</v>
      </c>
      <c r="BO10" s="54" t="s">
        <v>119</v>
      </c>
      <c r="BU10" s="49" t="s">
        <v>691</v>
      </c>
      <c r="BV10" s="49"/>
      <c r="BW10" s="49"/>
      <c r="BX10" s="49"/>
      <c r="BY10" s="49"/>
      <c r="BZ10" s="49" t="s">
        <v>729</v>
      </c>
      <c r="CA10" s="49"/>
      <c r="CB10" s="49"/>
      <c r="CC10" s="54" t="s">
        <v>204</v>
      </c>
    </row>
    <row r="11" spans="1:86" s="54" customFormat="1">
      <c r="A11" s="428" t="s">
        <v>338</v>
      </c>
      <c r="B11" s="402" t="s">
        <v>18</v>
      </c>
      <c r="C11" s="429">
        <v>8</v>
      </c>
      <c r="D11" s="432" t="s">
        <v>203</v>
      </c>
      <c r="E11" s="231" t="s">
        <v>1135</v>
      </c>
      <c r="F11" s="430" t="s">
        <v>64</v>
      </c>
      <c r="G11" s="426" t="s">
        <v>1127</v>
      </c>
      <c r="H11" s="426" t="s">
        <v>1128</v>
      </c>
      <c r="I11" s="218"/>
      <c r="BA11" s="137" t="s">
        <v>358</v>
      </c>
      <c r="BB11" s="137" t="s">
        <v>125</v>
      </c>
      <c r="BE11" s="136"/>
      <c r="BF11" s="136"/>
      <c r="BM11" s="138" t="s">
        <v>487</v>
      </c>
      <c r="BO11" s="54" t="s">
        <v>121</v>
      </c>
      <c r="BU11" s="49" t="s">
        <v>692</v>
      </c>
      <c r="BV11" s="49"/>
      <c r="BW11" s="49"/>
      <c r="BX11" s="49"/>
      <c r="BY11" s="49"/>
      <c r="BZ11" s="49" t="s">
        <v>194</v>
      </c>
      <c r="CA11" s="49"/>
      <c r="CB11" s="49"/>
    </row>
    <row r="12" spans="1:86" s="49" customFormat="1">
      <c r="A12" s="428" t="s">
        <v>338</v>
      </c>
      <c r="B12" s="402" t="s">
        <v>18</v>
      </c>
      <c r="C12" s="429">
        <v>9</v>
      </c>
      <c r="D12" s="432" t="s">
        <v>1132</v>
      </c>
      <c r="E12" s="433" t="s">
        <v>205</v>
      </c>
      <c r="F12" s="430" t="s">
        <v>64</v>
      </c>
      <c r="G12" s="426" t="s">
        <v>1133</v>
      </c>
      <c r="H12" s="426" t="s">
        <v>1128</v>
      </c>
      <c r="I12" s="219"/>
      <c r="BA12" s="204" t="s">
        <v>387</v>
      </c>
      <c r="BB12" s="204" t="s">
        <v>339</v>
      </c>
      <c r="BD12" s="49" t="s">
        <v>54</v>
      </c>
      <c r="BE12" s="172"/>
      <c r="BF12" s="172"/>
      <c r="BH12" s="49" t="s">
        <v>64</v>
      </c>
      <c r="BK12" s="176" t="s">
        <v>64</v>
      </c>
      <c r="BM12" s="174" t="s">
        <v>489</v>
      </c>
      <c r="BO12" s="49" t="s">
        <v>123</v>
      </c>
      <c r="BU12" s="49" t="s">
        <v>693</v>
      </c>
      <c r="BZ12" s="49" t="s">
        <v>740</v>
      </c>
    </row>
    <row r="13" spans="1:86" s="54" customFormat="1">
      <c r="A13" s="428" t="s">
        <v>338</v>
      </c>
      <c r="B13" s="435" t="s">
        <v>22</v>
      </c>
      <c r="C13" s="429">
        <v>1</v>
      </c>
      <c r="D13" s="432" t="s">
        <v>271</v>
      </c>
      <c r="E13" s="431" t="s">
        <v>1126</v>
      </c>
      <c r="F13" s="430" t="s">
        <v>64</v>
      </c>
      <c r="G13" s="426" t="s">
        <v>1127</v>
      </c>
      <c r="H13" s="426" t="s">
        <v>1128</v>
      </c>
      <c r="I13" s="154"/>
      <c r="BA13" s="137" t="s">
        <v>361</v>
      </c>
      <c r="BB13" s="137" t="s">
        <v>362</v>
      </c>
      <c r="BD13" s="54" t="s">
        <v>443</v>
      </c>
      <c r="BE13" s="136"/>
      <c r="BF13" s="136"/>
      <c r="BH13" s="54" t="s">
        <v>73</v>
      </c>
      <c r="BK13" t="s">
        <v>766</v>
      </c>
      <c r="BM13" s="138" t="s">
        <v>490</v>
      </c>
      <c r="BO13" s="54" t="s">
        <v>678</v>
      </c>
      <c r="BU13" s="49" t="s">
        <v>717</v>
      </c>
      <c r="BV13" s="49"/>
      <c r="BW13" s="49"/>
      <c r="BX13" s="49"/>
      <c r="BY13" s="49"/>
      <c r="BZ13" s="49" t="s">
        <v>731</v>
      </c>
      <c r="CA13" s="49"/>
      <c r="CB13" s="49"/>
    </row>
    <row r="14" spans="1:86">
      <c r="A14" s="428" t="s">
        <v>338</v>
      </c>
      <c r="B14" s="435" t="s">
        <v>22</v>
      </c>
      <c r="C14" s="429">
        <v>2</v>
      </c>
      <c r="D14" s="430" t="s">
        <v>272</v>
      </c>
      <c r="E14" s="431" t="s">
        <v>1129</v>
      </c>
      <c r="F14" s="430" t="s">
        <v>64</v>
      </c>
      <c r="G14" s="426" t="s">
        <v>1127</v>
      </c>
      <c r="H14" s="426" t="s">
        <v>1128</v>
      </c>
      <c r="I14" s="219"/>
      <c r="BA14" s="137" t="s">
        <v>349</v>
      </c>
      <c r="BB14" s="137" t="s">
        <v>350</v>
      </c>
      <c r="BC14" s="54"/>
      <c r="BD14" s="54" t="s">
        <v>183</v>
      </c>
      <c r="BE14" s="136"/>
      <c r="BF14" s="136"/>
      <c r="BG14" s="54"/>
      <c r="BH14" s="54" t="s">
        <v>756</v>
      </c>
      <c r="BI14" s="54"/>
      <c r="BJ14" s="54"/>
      <c r="BK14" s="54"/>
      <c r="BL14" s="54"/>
      <c r="BM14" s="138" t="s">
        <v>491</v>
      </c>
      <c r="BN14" s="54"/>
      <c r="BO14" s="54" t="s">
        <v>677</v>
      </c>
      <c r="BP14" s="54"/>
      <c r="BQ14" s="54"/>
      <c r="BR14" s="54"/>
      <c r="BS14" s="54"/>
      <c r="BT14" s="54"/>
      <c r="BU14" s="49" t="s">
        <v>694</v>
      </c>
      <c r="BV14" s="49"/>
      <c r="BW14" s="49"/>
      <c r="BX14" s="49"/>
      <c r="BY14" s="49"/>
      <c r="BZ14" s="49" t="s">
        <v>732</v>
      </c>
      <c r="CA14" s="49"/>
      <c r="CB14" s="49"/>
      <c r="CC14" s="54"/>
      <c r="CD14" s="54"/>
      <c r="CE14" s="54"/>
      <c r="CF14" s="54"/>
      <c r="CG14" s="54"/>
      <c r="CH14" s="54"/>
    </row>
    <row r="15" spans="1:86">
      <c r="A15" s="428" t="s">
        <v>338</v>
      </c>
      <c r="B15" s="435" t="s">
        <v>22</v>
      </c>
      <c r="C15" s="429">
        <v>3</v>
      </c>
      <c r="D15" s="430" t="s">
        <v>273</v>
      </c>
      <c r="E15" s="431" t="s">
        <v>1129</v>
      </c>
      <c r="F15" s="430" t="s">
        <v>64</v>
      </c>
      <c r="G15" s="426" t="s">
        <v>1127</v>
      </c>
      <c r="H15" s="426" t="s">
        <v>1128</v>
      </c>
      <c r="I15" s="154"/>
      <c r="BA15" s="137" t="s">
        <v>363</v>
      </c>
      <c r="BB15" s="137" t="s">
        <v>364</v>
      </c>
      <c r="BC15" s="54"/>
      <c r="BD15" s="54" t="s">
        <v>444</v>
      </c>
      <c r="BE15" s="136"/>
      <c r="BF15" s="136"/>
      <c r="BG15" s="54"/>
      <c r="BH15" s="54"/>
      <c r="BI15" s="54"/>
      <c r="BJ15" s="54"/>
      <c r="BK15" s="54"/>
      <c r="BL15" s="54"/>
      <c r="BM15" s="138" t="s">
        <v>662</v>
      </c>
      <c r="BN15" s="54"/>
      <c r="BO15" s="54" t="s">
        <v>679</v>
      </c>
      <c r="BP15" s="54"/>
      <c r="BQ15" s="54"/>
      <c r="BR15" s="54"/>
      <c r="BS15" s="54"/>
      <c r="BT15" s="54"/>
      <c r="BU15" s="49" t="s">
        <v>143</v>
      </c>
      <c r="BV15" s="49"/>
      <c r="BW15" s="49"/>
      <c r="BX15" s="49"/>
      <c r="BY15" s="49"/>
      <c r="BZ15" s="49" t="s">
        <v>743</v>
      </c>
      <c r="CA15" s="49"/>
      <c r="CB15" s="49"/>
      <c r="CC15" s="54"/>
      <c r="CD15" s="54"/>
      <c r="CE15" s="54"/>
      <c r="CF15" s="54"/>
      <c r="CG15" s="54"/>
      <c r="CH15" s="54"/>
    </row>
    <row r="16" spans="1:86">
      <c r="A16" s="428" t="s">
        <v>338</v>
      </c>
      <c r="B16" s="435" t="s">
        <v>22</v>
      </c>
      <c r="C16" s="429">
        <v>4</v>
      </c>
      <c r="D16" s="432" t="s">
        <v>274</v>
      </c>
      <c r="E16" s="431" t="s">
        <v>1129</v>
      </c>
      <c r="F16" s="430" t="s">
        <v>64</v>
      </c>
      <c r="G16" s="426" t="s">
        <v>1127</v>
      </c>
      <c r="H16" s="426" t="s">
        <v>1128</v>
      </c>
      <c r="I16" s="219"/>
      <c r="BA16" s="137" t="s">
        <v>365</v>
      </c>
      <c r="BB16" s="137" t="s">
        <v>366</v>
      </c>
      <c r="BC16" s="54"/>
      <c r="BD16" s="54" t="s">
        <v>194</v>
      </c>
      <c r="BE16" s="136"/>
      <c r="BF16" s="136"/>
      <c r="BG16" s="54"/>
      <c r="BH16" s="54"/>
      <c r="BI16" s="54"/>
      <c r="BJ16" s="54"/>
      <c r="BK16" s="54"/>
      <c r="BL16" s="54"/>
      <c r="BM16" s="138" t="s">
        <v>98</v>
      </c>
      <c r="BN16" s="54"/>
      <c r="BO16" s="54" t="s">
        <v>680</v>
      </c>
      <c r="BP16" s="54"/>
      <c r="BQ16" s="54"/>
      <c r="BR16" s="54"/>
      <c r="BS16" s="54"/>
      <c r="BT16" s="54"/>
      <c r="BU16" s="49" t="s">
        <v>718</v>
      </c>
      <c r="BV16" s="49"/>
      <c r="BW16" s="49"/>
      <c r="BX16" s="49"/>
      <c r="BY16" s="49"/>
      <c r="BZ16" s="49" t="s">
        <v>733</v>
      </c>
      <c r="CA16" s="49"/>
      <c r="CB16" s="49"/>
      <c r="CC16" s="54"/>
      <c r="CD16" s="54"/>
      <c r="CE16" s="54"/>
      <c r="CF16" s="54"/>
      <c r="CG16" s="54"/>
      <c r="CH16" s="54"/>
    </row>
    <row r="17" spans="1:86">
      <c r="A17" s="428" t="s">
        <v>338</v>
      </c>
      <c r="B17" s="435" t="s">
        <v>22</v>
      </c>
      <c r="C17" s="429">
        <v>5</v>
      </c>
      <c r="D17" s="430" t="s">
        <v>751</v>
      </c>
      <c r="E17" s="433" t="s">
        <v>202</v>
      </c>
      <c r="F17" s="430" t="s">
        <v>64</v>
      </c>
      <c r="G17" s="426" t="s">
        <v>1130</v>
      </c>
      <c r="H17" s="426" t="s">
        <v>1131</v>
      </c>
      <c r="I17" s="154"/>
      <c r="BA17" s="137" t="s">
        <v>367</v>
      </c>
      <c r="BB17" s="137" t="s">
        <v>97</v>
      </c>
      <c r="BC17" s="54"/>
      <c r="BD17" s="54" t="s">
        <v>445</v>
      </c>
      <c r="BE17" s="136"/>
      <c r="BF17" s="136"/>
      <c r="BG17" s="54"/>
      <c r="BH17" s="54"/>
      <c r="BI17" s="54"/>
      <c r="BJ17" s="54"/>
      <c r="BK17" s="54"/>
      <c r="BL17" s="54"/>
      <c r="BM17" s="138" t="s">
        <v>492</v>
      </c>
      <c r="BN17" s="54"/>
      <c r="BO17" s="54" t="s">
        <v>681</v>
      </c>
      <c r="BP17" s="54"/>
      <c r="BQ17" s="54"/>
      <c r="BR17" s="54"/>
      <c r="BS17" s="54"/>
      <c r="BT17" s="54"/>
      <c r="BU17" s="49" t="s">
        <v>747</v>
      </c>
      <c r="BV17" s="49"/>
      <c r="BW17" s="49"/>
      <c r="BX17" s="49"/>
      <c r="BY17" s="49"/>
      <c r="BZ17" s="49" t="s">
        <v>734</v>
      </c>
      <c r="CA17" s="49"/>
      <c r="CB17" s="49"/>
      <c r="CC17" s="54"/>
      <c r="CD17" s="54"/>
      <c r="CE17" s="54"/>
      <c r="CF17" s="54"/>
      <c r="CG17" s="54"/>
      <c r="CH17" s="54"/>
    </row>
    <row r="18" spans="1:86">
      <c r="A18" s="428" t="s">
        <v>338</v>
      </c>
      <c r="B18" s="435" t="s">
        <v>22</v>
      </c>
      <c r="C18" s="429">
        <v>6</v>
      </c>
      <c r="D18" s="430" t="s">
        <v>752</v>
      </c>
      <c r="E18" s="433" t="s">
        <v>202</v>
      </c>
      <c r="F18" s="430" t="s">
        <v>64</v>
      </c>
      <c r="G18" s="426" t="s">
        <v>1130</v>
      </c>
      <c r="H18" s="426" t="s">
        <v>1131</v>
      </c>
      <c r="I18" s="219"/>
      <c r="BA18" s="137" t="s">
        <v>369</v>
      </c>
      <c r="BB18" s="137" t="s">
        <v>341</v>
      </c>
      <c r="BC18" s="54"/>
      <c r="BD18" s="54" t="s">
        <v>446</v>
      </c>
      <c r="BE18" s="136"/>
      <c r="BF18" s="136"/>
      <c r="BG18" s="54"/>
      <c r="BH18" s="54"/>
      <c r="BI18" s="54"/>
      <c r="BJ18" s="54"/>
      <c r="BK18" s="54"/>
      <c r="BL18" s="54"/>
      <c r="BM18" s="138" t="s">
        <v>493</v>
      </c>
      <c r="BN18" s="54"/>
      <c r="BO18" s="54" t="s">
        <v>682</v>
      </c>
      <c r="BP18" s="54"/>
      <c r="BQ18" s="54"/>
      <c r="BR18" s="54"/>
      <c r="BS18" s="54"/>
      <c r="BT18" s="54"/>
      <c r="BU18" s="49" t="s">
        <v>748</v>
      </c>
      <c r="BV18" s="49"/>
      <c r="BW18" s="49"/>
      <c r="BX18" s="49"/>
      <c r="BY18" s="49"/>
      <c r="BZ18" s="49" t="s">
        <v>742</v>
      </c>
      <c r="CA18" s="49"/>
      <c r="CB18" s="49"/>
      <c r="CC18" s="54"/>
      <c r="CD18" s="54"/>
      <c r="CE18" s="54"/>
      <c r="CF18" s="54"/>
      <c r="CG18" s="54"/>
      <c r="CH18" s="54"/>
    </row>
    <row r="19" spans="1:86">
      <c r="A19" s="428" t="s">
        <v>338</v>
      </c>
      <c r="B19" s="435" t="s">
        <v>22</v>
      </c>
      <c r="C19" s="429">
        <v>7</v>
      </c>
      <c r="D19" s="432" t="s">
        <v>1134</v>
      </c>
      <c r="E19" s="433" t="s">
        <v>202</v>
      </c>
      <c r="F19" s="430" t="s">
        <v>64</v>
      </c>
      <c r="G19" s="426" t="s">
        <v>1130</v>
      </c>
      <c r="H19" s="426" t="s">
        <v>1131</v>
      </c>
      <c r="BA19" s="137" t="s">
        <v>370</v>
      </c>
      <c r="BB19" s="137" t="s">
        <v>371</v>
      </c>
      <c r="BC19" s="54"/>
      <c r="BD19" s="54" t="s">
        <v>447</v>
      </c>
      <c r="BE19" s="136"/>
      <c r="BF19" s="136"/>
      <c r="BG19" s="54"/>
      <c r="BH19" s="54"/>
      <c r="BI19" s="54"/>
      <c r="BJ19" s="54"/>
      <c r="BK19" s="54"/>
      <c r="BL19" s="54"/>
      <c r="BM19" s="138" t="s">
        <v>494</v>
      </c>
      <c r="BN19" s="54"/>
      <c r="BO19" s="54" t="s">
        <v>683</v>
      </c>
      <c r="BP19" s="54"/>
      <c r="BQ19" s="54"/>
      <c r="BR19" s="54"/>
      <c r="BS19" s="54"/>
      <c r="BT19" s="54"/>
      <c r="BU19" s="49" t="s">
        <v>749</v>
      </c>
      <c r="BV19" s="49"/>
      <c r="BW19" s="49"/>
      <c r="BX19" s="49"/>
      <c r="BY19" s="49"/>
      <c r="BZ19" s="49" t="s">
        <v>741</v>
      </c>
      <c r="CA19" s="49"/>
      <c r="CB19" s="49"/>
      <c r="CC19" s="54"/>
      <c r="CD19" s="54"/>
      <c r="CE19" s="54"/>
      <c r="CF19" s="54"/>
      <c r="CG19" s="54"/>
      <c r="CH19" s="54"/>
    </row>
    <row r="20" spans="1:86">
      <c r="A20" s="428" t="s">
        <v>338</v>
      </c>
      <c r="B20" s="435" t="s">
        <v>22</v>
      </c>
      <c r="C20" s="429">
        <v>8</v>
      </c>
      <c r="D20" s="432" t="s">
        <v>203</v>
      </c>
      <c r="E20" s="231" t="s">
        <v>1135</v>
      </c>
      <c r="F20" s="430" t="s">
        <v>64</v>
      </c>
      <c r="G20" s="426" t="s">
        <v>1127</v>
      </c>
      <c r="H20" s="426" t="s">
        <v>1128</v>
      </c>
      <c r="BA20" s="137" t="s">
        <v>368</v>
      </c>
      <c r="BB20" s="137" t="s">
        <v>337</v>
      </c>
      <c r="BC20" s="54"/>
      <c r="BD20" s="54" t="s">
        <v>448</v>
      </c>
      <c r="BE20" s="136"/>
      <c r="BF20" s="136"/>
      <c r="BG20" s="54"/>
      <c r="BH20" s="147" t="s">
        <v>762</v>
      </c>
      <c r="BI20" t="s">
        <v>817</v>
      </c>
      <c r="BJ20" s="54"/>
      <c r="BK20" s="54"/>
      <c r="BL20" s="54"/>
      <c r="BM20" s="138" t="s">
        <v>495</v>
      </c>
      <c r="BN20" s="54"/>
      <c r="BO20" s="54" t="s">
        <v>684</v>
      </c>
      <c r="BP20" s="54"/>
      <c r="BQ20" s="54"/>
      <c r="BR20" s="54"/>
      <c r="BS20" s="54"/>
      <c r="BT20" s="54"/>
      <c r="BU20" s="49" t="s">
        <v>750</v>
      </c>
      <c r="BV20" s="49"/>
      <c r="BW20" s="49"/>
      <c r="BX20" s="49"/>
      <c r="BY20" s="49"/>
      <c r="BZ20" s="49" t="s">
        <v>735</v>
      </c>
      <c r="CA20" s="49"/>
      <c r="CB20" s="49"/>
      <c r="CC20" s="54"/>
      <c r="CD20" s="54"/>
      <c r="CE20" s="54"/>
      <c r="CF20" s="54"/>
      <c r="CG20" s="54"/>
      <c r="CH20" s="54"/>
    </row>
    <row r="21" spans="1:86">
      <c r="A21" s="428" t="s">
        <v>338</v>
      </c>
      <c r="B21" s="435" t="s">
        <v>22</v>
      </c>
      <c r="C21" s="429">
        <v>9</v>
      </c>
      <c r="D21" s="432" t="s">
        <v>1132</v>
      </c>
      <c r="E21" s="433" t="s">
        <v>205</v>
      </c>
      <c r="F21" s="430" t="s">
        <v>64</v>
      </c>
      <c r="G21" s="426" t="s">
        <v>1133</v>
      </c>
      <c r="H21" s="426" t="s">
        <v>1128</v>
      </c>
      <c r="BA21" s="137" t="s">
        <v>374</v>
      </c>
      <c r="BB21" s="137" t="s">
        <v>340</v>
      </c>
      <c r="BC21" s="54"/>
      <c r="BD21" s="54" t="s">
        <v>449</v>
      </c>
      <c r="BE21" s="136"/>
      <c r="BF21" s="136"/>
      <c r="BG21" s="54"/>
      <c r="BH21" s="54"/>
      <c r="BI21" s="54"/>
      <c r="BJ21" s="54"/>
      <c r="BK21" s="54"/>
      <c r="BL21" s="54"/>
      <c r="BM21" s="138" t="s">
        <v>497</v>
      </c>
      <c r="BN21" s="54"/>
      <c r="BO21" s="54" t="s">
        <v>686</v>
      </c>
      <c r="BP21" s="54"/>
      <c r="BQ21" s="54"/>
      <c r="BR21" s="54"/>
      <c r="BS21" s="54"/>
      <c r="BT21" s="54"/>
      <c r="BU21" s="49" t="s">
        <v>696</v>
      </c>
      <c r="BV21" s="49"/>
      <c r="BW21" s="49"/>
      <c r="BX21" s="49"/>
      <c r="BY21" s="49"/>
      <c r="BZ21" s="49" t="s">
        <v>736</v>
      </c>
      <c r="CA21" s="49"/>
      <c r="CB21" s="49"/>
      <c r="CC21" s="54"/>
      <c r="CD21" s="54"/>
      <c r="CE21" s="54"/>
      <c r="CF21" s="54"/>
      <c r="CG21" s="54"/>
      <c r="CH21" s="54"/>
    </row>
    <row r="22" spans="1:86">
      <c r="A22" s="428" t="s">
        <v>338</v>
      </c>
      <c r="B22" s="435" t="s">
        <v>20</v>
      </c>
      <c r="C22" s="429">
        <v>1</v>
      </c>
      <c r="D22" s="432" t="s">
        <v>271</v>
      </c>
      <c r="E22" s="431" t="s">
        <v>1126</v>
      </c>
      <c r="F22" s="430" t="s">
        <v>64</v>
      </c>
      <c r="G22" s="426" t="s">
        <v>1127</v>
      </c>
      <c r="H22" s="426" t="s">
        <v>1128</v>
      </c>
      <c r="BA22" s="137" t="s">
        <v>375</v>
      </c>
      <c r="BB22" s="137" t="s">
        <v>376</v>
      </c>
      <c r="BC22" s="54"/>
      <c r="BD22" s="54"/>
      <c r="BE22" s="136"/>
      <c r="BF22" s="136"/>
      <c r="BG22" s="54"/>
      <c r="BH22" s="54"/>
      <c r="BI22" s="54"/>
      <c r="BJ22" s="54"/>
      <c r="BK22" s="54"/>
      <c r="BL22" s="54"/>
      <c r="BM22" s="138" t="s">
        <v>498</v>
      </c>
      <c r="BN22" s="54"/>
      <c r="BO22" s="54" t="s">
        <v>674</v>
      </c>
      <c r="BP22" s="54"/>
      <c r="BQ22" s="54"/>
      <c r="BR22" s="54"/>
      <c r="BS22" s="54"/>
      <c r="BT22" s="54"/>
      <c r="BU22" s="49" t="s">
        <v>697</v>
      </c>
      <c r="BV22" s="49"/>
      <c r="BW22" s="49"/>
      <c r="BX22" s="49"/>
      <c r="BY22" s="49"/>
      <c r="BZ22" s="54"/>
      <c r="CA22" s="49"/>
      <c r="CB22" s="49"/>
      <c r="CC22" s="54"/>
      <c r="CD22" s="54"/>
      <c r="CE22" s="54"/>
      <c r="CF22" s="54"/>
      <c r="CG22" s="54"/>
      <c r="CH22" s="54"/>
    </row>
    <row r="23" spans="1:86">
      <c r="A23" s="428" t="s">
        <v>338</v>
      </c>
      <c r="B23" s="435" t="s">
        <v>20</v>
      </c>
      <c r="C23" s="429">
        <v>2</v>
      </c>
      <c r="D23" s="430" t="s">
        <v>272</v>
      </c>
      <c r="E23" s="431" t="s">
        <v>1129</v>
      </c>
      <c r="F23" s="430" t="s">
        <v>64</v>
      </c>
      <c r="G23" s="426" t="s">
        <v>1127</v>
      </c>
      <c r="H23" s="426" t="s">
        <v>1128</v>
      </c>
      <c r="BA23" s="137" t="s">
        <v>377</v>
      </c>
      <c r="BB23" s="137" t="s">
        <v>378</v>
      </c>
      <c r="BC23" s="54"/>
      <c r="BD23" s="54"/>
      <c r="BE23" s="136"/>
      <c r="BF23" s="136"/>
      <c r="BG23" s="54"/>
      <c r="BH23" s="54"/>
      <c r="BI23" s="54"/>
      <c r="BJ23" s="54"/>
      <c r="BK23" s="54"/>
      <c r="BL23" s="54"/>
      <c r="BM23" s="138" t="s">
        <v>499</v>
      </c>
      <c r="BN23" s="54"/>
      <c r="BO23" s="54" t="s">
        <v>687</v>
      </c>
      <c r="BP23" s="54"/>
      <c r="BQ23" s="54"/>
      <c r="BR23" s="54"/>
      <c r="BS23" s="54"/>
      <c r="BT23" s="54"/>
      <c r="BU23" s="49" t="s">
        <v>698</v>
      </c>
      <c r="BV23" s="49"/>
      <c r="BW23" s="49"/>
      <c r="BX23" s="49"/>
      <c r="BY23" s="49"/>
      <c r="BZ23" s="49"/>
      <c r="CA23" s="49"/>
      <c r="CB23" s="49"/>
      <c r="CC23" s="54"/>
      <c r="CD23" s="54"/>
      <c r="CE23" s="54"/>
      <c r="CF23" s="54"/>
      <c r="CG23" s="54"/>
      <c r="CH23" s="54"/>
    </row>
    <row r="24" spans="1:86">
      <c r="A24" s="428" t="s">
        <v>338</v>
      </c>
      <c r="B24" s="435" t="s">
        <v>20</v>
      </c>
      <c r="C24" s="429">
        <v>3</v>
      </c>
      <c r="D24" s="430" t="s">
        <v>273</v>
      </c>
      <c r="E24" s="431" t="s">
        <v>1129</v>
      </c>
      <c r="F24" s="430" t="s">
        <v>64</v>
      </c>
      <c r="G24" s="426" t="s">
        <v>1127</v>
      </c>
      <c r="H24" s="426" t="s">
        <v>1128</v>
      </c>
      <c r="BA24" s="137" t="s">
        <v>379</v>
      </c>
      <c r="BB24" s="137" t="s">
        <v>380</v>
      </c>
      <c r="BC24" s="54"/>
      <c r="BD24" s="134" t="s">
        <v>441</v>
      </c>
      <c r="BE24" s="136"/>
      <c r="BF24" s="136"/>
      <c r="BG24" s="54"/>
      <c r="BH24" s="134" t="s">
        <v>480</v>
      </c>
      <c r="BI24" s="54"/>
      <c r="BJ24" s="54"/>
      <c r="BK24" s="54"/>
      <c r="BL24" s="54"/>
      <c r="BM24" s="138" t="s">
        <v>500</v>
      </c>
      <c r="BN24" s="54"/>
      <c r="BO24" s="54" t="s">
        <v>675</v>
      </c>
      <c r="BP24" s="54"/>
      <c r="BQ24" s="54"/>
      <c r="BR24" s="54"/>
      <c r="BS24" s="54"/>
      <c r="BT24" s="54"/>
      <c r="BU24" s="49" t="s">
        <v>719</v>
      </c>
      <c r="BV24" s="49"/>
      <c r="BW24" s="49"/>
      <c r="BX24" s="49"/>
      <c r="BY24" s="49"/>
      <c r="BZ24" s="49" t="s">
        <v>744</v>
      </c>
      <c r="CA24" s="49"/>
      <c r="CB24" s="49"/>
      <c r="CC24" s="54"/>
      <c r="CD24" s="46" t="s">
        <v>220</v>
      </c>
      <c r="CE24" s="47"/>
      <c r="CF24" s="46" t="s">
        <v>221</v>
      </c>
      <c r="CG24" s="73"/>
      <c r="CH24" s="73"/>
    </row>
    <row r="25" spans="1:86">
      <c r="A25" s="428" t="s">
        <v>338</v>
      </c>
      <c r="B25" s="435" t="s">
        <v>20</v>
      </c>
      <c r="C25" s="429">
        <v>4</v>
      </c>
      <c r="D25" s="432" t="s">
        <v>274</v>
      </c>
      <c r="E25" s="431" t="s">
        <v>1129</v>
      </c>
      <c r="F25" s="430" t="s">
        <v>64</v>
      </c>
      <c r="G25" s="426" t="s">
        <v>1127</v>
      </c>
      <c r="H25" s="426" t="s">
        <v>1128</v>
      </c>
      <c r="BA25" s="137" t="s">
        <v>381</v>
      </c>
      <c r="BB25" s="137" t="s">
        <v>382</v>
      </c>
      <c r="BC25" s="54"/>
      <c r="BD25" s="54" t="s">
        <v>450</v>
      </c>
      <c r="BE25" s="136"/>
      <c r="BF25" s="136"/>
      <c r="BG25" s="54"/>
      <c r="BH25" s="54" t="s">
        <v>479</v>
      </c>
      <c r="BI25" s="54"/>
      <c r="BJ25" s="54"/>
      <c r="BK25" s="54"/>
      <c r="BL25" s="54"/>
      <c r="BM25" s="138" t="s">
        <v>501</v>
      </c>
      <c r="BN25" s="54"/>
      <c r="BO25" s="54"/>
      <c r="BP25" s="54"/>
      <c r="BQ25" s="54"/>
      <c r="BR25" s="54"/>
      <c r="BS25" s="54"/>
      <c r="BT25" s="54"/>
      <c r="BU25" s="49" t="s">
        <v>699</v>
      </c>
      <c r="BV25" s="49"/>
      <c r="BW25" s="49"/>
      <c r="BX25" s="49"/>
      <c r="BY25" s="49"/>
      <c r="BZ25" s="49" t="s">
        <v>181</v>
      </c>
      <c r="CA25" s="49"/>
      <c r="CB25" s="49"/>
      <c r="CC25" s="54"/>
      <c r="CD25" s="47" t="s">
        <v>222</v>
      </c>
      <c r="CE25" s="47"/>
      <c r="CF25" s="47" t="s">
        <v>223</v>
      </c>
      <c r="CG25" s="73"/>
      <c r="CH25" s="73"/>
    </row>
    <row r="26" spans="1:86">
      <c r="A26" s="428" t="s">
        <v>338</v>
      </c>
      <c r="B26" s="435" t="s">
        <v>20</v>
      </c>
      <c r="C26" s="429">
        <v>5</v>
      </c>
      <c r="D26" s="430" t="s">
        <v>751</v>
      </c>
      <c r="E26" s="433" t="s">
        <v>202</v>
      </c>
      <c r="F26" s="430" t="s">
        <v>64</v>
      </c>
      <c r="G26" s="426" t="s">
        <v>1130</v>
      </c>
      <c r="H26" s="426" t="s">
        <v>1131</v>
      </c>
      <c r="BA26" s="137" t="s">
        <v>383</v>
      </c>
      <c r="BB26" s="137" t="s">
        <v>384</v>
      </c>
      <c r="BC26" s="54"/>
      <c r="BD26" s="54" t="s">
        <v>451</v>
      </c>
      <c r="BE26" s="136"/>
      <c r="BF26" s="136"/>
      <c r="BG26" s="54"/>
      <c r="BH26" s="54" t="s">
        <v>282</v>
      </c>
      <c r="BI26" s="54"/>
      <c r="BJ26" s="54"/>
      <c r="BK26" s="54"/>
      <c r="BL26" s="54"/>
      <c r="BM26" s="138" t="s">
        <v>502</v>
      </c>
      <c r="BN26" s="54"/>
      <c r="BO26" s="54"/>
      <c r="BP26" s="54"/>
      <c r="BQ26" s="54"/>
      <c r="BR26" s="54"/>
      <c r="BS26" s="54"/>
      <c r="BT26" s="54"/>
      <c r="BU26" s="49" t="s">
        <v>700</v>
      </c>
      <c r="BV26" s="49"/>
      <c r="BW26" s="49"/>
      <c r="BX26" s="49"/>
      <c r="BY26" s="49"/>
      <c r="BZ26" s="49" t="s">
        <v>738</v>
      </c>
      <c r="CA26" s="49"/>
      <c r="CB26" s="49"/>
      <c r="CC26" s="54"/>
      <c r="CD26" s="47" t="s">
        <v>224</v>
      </c>
      <c r="CE26" s="47"/>
      <c r="CF26" s="47" t="s">
        <v>225</v>
      </c>
      <c r="CG26" s="73"/>
      <c r="CH26" s="73"/>
    </row>
    <row r="27" spans="1:86">
      <c r="A27" s="428" t="s">
        <v>338</v>
      </c>
      <c r="B27" s="435" t="s">
        <v>20</v>
      </c>
      <c r="C27" s="429">
        <v>6</v>
      </c>
      <c r="D27" s="430" t="s">
        <v>752</v>
      </c>
      <c r="E27" s="433" t="s">
        <v>202</v>
      </c>
      <c r="F27" s="430" t="s">
        <v>64</v>
      </c>
      <c r="G27" s="426" t="s">
        <v>1130</v>
      </c>
      <c r="H27" s="426" t="s">
        <v>1131</v>
      </c>
      <c r="BA27" s="137" t="s">
        <v>386</v>
      </c>
      <c r="BB27" s="137" t="s">
        <v>4</v>
      </c>
      <c r="BC27" s="54"/>
      <c r="BD27" s="54" t="s">
        <v>56</v>
      </c>
      <c r="BE27" s="136"/>
      <c r="BF27" s="136"/>
      <c r="BG27" s="54"/>
      <c r="BH27" s="54" t="s">
        <v>478</v>
      </c>
      <c r="BI27" s="54"/>
      <c r="BJ27" s="54"/>
      <c r="BK27" s="54"/>
      <c r="BL27" s="54"/>
      <c r="BM27" s="138" t="s">
        <v>503</v>
      </c>
      <c r="BN27" s="54"/>
      <c r="BO27" s="54"/>
      <c r="BP27" s="54"/>
      <c r="BQ27" s="54"/>
      <c r="BR27" s="54"/>
      <c r="BS27" s="54"/>
      <c r="BT27" s="54"/>
      <c r="BU27" s="49" t="s">
        <v>701</v>
      </c>
      <c r="BV27" s="49"/>
      <c r="BW27" s="49"/>
      <c r="BX27" s="49"/>
      <c r="BY27" s="49"/>
      <c r="BZ27" s="49" t="s">
        <v>56</v>
      </c>
      <c r="CA27" s="49"/>
      <c r="CB27" s="49"/>
      <c r="CC27" s="54"/>
      <c r="CD27" s="47" t="s">
        <v>226</v>
      </c>
      <c r="CE27" s="47"/>
      <c r="CF27" s="47" t="s">
        <v>227</v>
      </c>
      <c r="CG27" s="73"/>
      <c r="CH27" s="73"/>
    </row>
    <row r="28" spans="1:86">
      <c r="A28" s="428" t="s">
        <v>338</v>
      </c>
      <c r="B28" s="435" t="s">
        <v>20</v>
      </c>
      <c r="C28" s="429">
        <v>7</v>
      </c>
      <c r="D28" s="432" t="s">
        <v>753</v>
      </c>
      <c r="E28" s="433" t="s">
        <v>202</v>
      </c>
      <c r="F28" s="430" t="s">
        <v>64</v>
      </c>
      <c r="G28" s="426" t="s">
        <v>1130</v>
      </c>
      <c r="H28" s="426" t="s">
        <v>1131</v>
      </c>
      <c r="BA28" s="54"/>
      <c r="BB28" s="54"/>
      <c r="BC28" s="54"/>
      <c r="BD28" s="54" t="s">
        <v>452</v>
      </c>
      <c r="BE28" s="54"/>
      <c r="BF28" s="54"/>
      <c r="BG28" s="54"/>
      <c r="BH28" s="54" t="s">
        <v>476</v>
      </c>
      <c r="BI28" s="54"/>
      <c r="BJ28" s="54"/>
      <c r="BK28" s="54"/>
      <c r="BL28" s="54"/>
      <c r="BM28" s="138" t="s">
        <v>504</v>
      </c>
      <c r="BN28" s="54"/>
      <c r="BO28" s="54"/>
      <c r="BP28" s="54"/>
      <c r="BQ28" s="54"/>
      <c r="BR28" s="54"/>
      <c r="BS28" s="54"/>
      <c r="BT28" s="54"/>
      <c r="BU28" s="49" t="s">
        <v>702</v>
      </c>
      <c r="BV28" s="49"/>
      <c r="BW28" s="49"/>
      <c r="BX28" s="49"/>
      <c r="BY28" s="49"/>
      <c r="BZ28" s="49" t="s">
        <v>746</v>
      </c>
      <c r="CA28" s="49"/>
      <c r="CB28" s="49"/>
      <c r="CC28" s="54"/>
      <c r="CD28" s="47" t="s">
        <v>228</v>
      </c>
      <c r="CE28" s="47"/>
      <c r="CF28" s="47" t="s">
        <v>229</v>
      </c>
      <c r="CG28" s="73"/>
      <c r="CH28" s="73"/>
    </row>
    <row r="29" spans="1:86">
      <c r="A29" s="428" t="s">
        <v>338</v>
      </c>
      <c r="B29" s="435" t="s">
        <v>20</v>
      </c>
      <c r="C29" s="429">
        <v>8</v>
      </c>
      <c r="D29" s="432" t="s">
        <v>203</v>
      </c>
      <c r="E29" s="231" t="s">
        <v>1135</v>
      </c>
      <c r="F29" s="430" t="s">
        <v>64</v>
      </c>
      <c r="G29" s="426" t="s">
        <v>1127</v>
      </c>
      <c r="H29" s="426" t="s">
        <v>1128</v>
      </c>
      <c r="BA29" s="54"/>
      <c r="BB29" s="54"/>
      <c r="BC29" s="54"/>
      <c r="BD29" s="54" t="s">
        <v>453</v>
      </c>
      <c r="BE29" s="54"/>
      <c r="BF29" s="54"/>
      <c r="BG29" s="54"/>
      <c r="BH29" s="54" t="s">
        <v>477</v>
      </c>
      <c r="BI29" s="54"/>
      <c r="BJ29" s="54"/>
      <c r="BK29" s="54"/>
      <c r="BL29" s="54"/>
      <c r="BM29" s="138" t="s">
        <v>505</v>
      </c>
      <c r="BN29" s="54"/>
      <c r="BO29" s="54"/>
      <c r="BP29" s="54"/>
      <c r="BQ29" s="54"/>
      <c r="BR29" s="54"/>
      <c r="BS29" s="54"/>
      <c r="BT29" s="54"/>
      <c r="BU29" s="49" t="s">
        <v>703</v>
      </c>
      <c r="BV29" s="49"/>
      <c r="BW29" s="49"/>
      <c r="BX29" s="49"/>
      <c r="BY29" s="49"/>
      <c r="BZ29" s="49" t="s">
        <v>737</v>
      </c>
      <c r="CA29" s="49"/>
      <c r="CB29" s="49"/>
      <c r="CC29" s="54"/>
      <c r="CD29" s="47" t="s">
        <v>230</v>
      </c>
      <c r="CE29" s="47"/>
      <c r="CF29" s="47" t="s">
        <v>216</v>
      </c>
      <c r="CG29" s="73"/>
      <c r="CH29" s="73"/>
    </row>
    <row r="30" spans="1:86">
      <c r="A30" s="428" t="s">
        <v>338</v>
      </c>
      <c r="B30" s="435" t="s">
        <v>20</v>
      </c>
      <c r="C30" s="429">
        <v>9</v>
      </c>
      <c r="D30" s="432" t="s">
        <v>1132</v>
      </c>
      <c r="E30" s="433" t="s">
        <v>205</v>
      </c>
      <c r="F30" s="430" t="s">
        <v>64</v>
      </c>
      <c r="G30" s="426" t="s">
        <v>1133</v>
      </c>
      <c r="H30" s="426" t="s">
        <v>1128</v>
      </c>
      <c r="BA30" s="54" t="s">
        <v>18</v>
      </c>
      <c r="BB30" s="54"/>
      <c r="BC30" s="54"/>
      <c r="BD30" s="54" t="s">
        <v>444</v>
      </c>
      <c r="BE30" s="54"/>
      <c r="BF30" s="54"/>
      <c r="BG30" s="54"/>
      <c r="BH30" s="54"/>
      <c r="BI30" s="54"/>
      <c r="BJ30" s="54"/>
      <c r="BK30" s="54"/>
      <c r="BL30" s="54"/>
      <c r="BM30" s="138" t="s">
        <v>507</v>
      </c>
      <c r="BN30" s="54"/>
      <c r="BO30" s="54"/>
      <c r="BP30" s="54"/>
      <c r="BQ30" s="54"/>
      <c r="BR30" s="54"/>
      <c r="BS30" s="54"/>
      <c r="BT30" s="54"/>
      <c r="BU30" s="49" t="s">
        <v>704</v>
      </c>
      <c r="BV30" s="49"/>
      <c r="BW30" s="49"/>
      <c r="BX30" s="49"/>
      <c r="BY30" s="49"/>
      <c r="BZ30" s="49" t="s">
        <v>745</v>
      </c>
      <c r="CA30" s="49"/>
      <c r="CB30" s="49"/>
      <c r="CC30" s="54"/>
      <c r="CD30" s="47" t="s">
        <v>232</v>
      </c>
      <c r="CE30" s="47"/>
      <c r="CF30" s="47" t="s">
        <v>233</v>
      </c>
      <c r="CG30" s="73"/>
      <c r="CH30" s="73"/>
    </row>
    <row r="31" spans="1:86">
      <c r="BA31" s="54" t="s">
        <v>20</v>
      </c>
      <c r="BB31" s="54"/>
      <c r="BC31" s="54"/>
      <c r="BD31" s="54" t="s">
        <v>454</v>
      </c>
      <c r="BE31" s="54"/>
      <c r="BF31" s="54"/>
      <c r="BG31" s="54"/>
      <c r="BH31" s="54"/>
      <c r="BI31" s="54"/>
      <c r="BJ31" s="54"/>
      <c r="BK31" s="54"/>
      <c r="BL31" s="54"/>
      <c r="BM31" s="138" t="s">
        <v>508</v>
      </c>
      <c r="BN31" s="54"/>
      <c r="BO31" s="54"/>
      <c r="BP31" s="54"/>
      <c r="BQ31" s="54"/>
      <c r="BR31" s="54"/>
      <c r="BS31" s="54"/>
      <c r="BT31" s="54"/>
      <c r="BU31" s="49" t="s">
        <v>721</v>
      </c>
      <c r="BV31" s="49"/>
      <c r="BW31" s="49"/>
      <c r="BX31" s="49"/>
      <c r="BY31" s="49"/>
      <c r="BZ31" s="49" t="s">
        <v>194</v>
      </c>
      <c r="CA31" s="49"/>
      <c r="CB31" s="49"/>
      <c r="CC31" s="54"/>
      <c r="CD31" s="47" t="s">
        <v>234</v>
      </c>
      <c r="CE31" s="47"/>
      <c r="CF31" s="47" t="s">
        <v>215</v>
      </c>
      <c r="CG31" s="73"/>
      <c r="CH31" s="73"/>
    </row>
    <row r="32" spans="1:86">
      <c r="BA32" s="54" t="s">
        <v>22</v>
      </c>
      <c r="BB32" s="54"/>
      <c r="BC32" s="54"/>
      <c r="BD32" s="54" t="s">
        <v>455</v>
      </c>
      <c r="BE32" s="54"/>
      <c r="BF32" s="54"/>
      <c r="BG32" s="54"/>
      <c r="BH32" s="134" t="s">
        <v>650</v>
      </c>
      <c r="BI32" s="54"/>
      <c r="BJ32" s="54"/>
      <c r="BK32" s="54"/>
      <c r="BL32" s="54"/>
      <c r="BM32" s="138" t="s">
        <v>509</v>
      </c>
      <c r="BN32" s="54"/>
      <c r="BO32" s="54"/>
      <c r="BP32" s="54"/>
      <c r="BQ32" s="54"/>
      <c r="BR32" s="54"/>
      <c r="BS32" s="54"/>
      <c r="BT32" s="54"/>
      <c r="BU32" s="49" t="s">
        <v>705</v>
      </c>
      <c r="BV32" s="49"/>
      <c r="BW32" s="49"/>
      <c r="BX32" s="49"/>
      <c r="BY32" s="49"/>
      <c r="BZ32" s="49" t="s">
        <v>730</v>
      </c>
      <c r="CA32" s="49"/>
      <c r="CB32" s="49"/>
      <c r="CC32" s="54"/>
      <c r="CD32" s="47" t="s">
        <v>235</v>
      </c>
      <c r="CE32" s="47"/>
      <c r="CF32" s="47"/>
      <c r="CG32" s="73"/>
      <c r="CH32" s="73"/>
    </row>
    <row r="33" spans="53:86">
      <c r="BA33" s="54" t="s">
        <v>24</v>
      </c>
      <c r="BB33" s="54"/>
      <c r="BC33" s="54"/>
      <c r="BD33" s="49" t="s">
        <v>457</v>
      </c>
      <c r="BE33" s="54"/>
      <c r="BF33" s="54"/>
      <c r="BG33" s="54"/>
      <c r="BH33" s="54" t="s">
        <v>757</v>
      </c>
      <c r="BI33" s="54"/>
      <c r="BJ33" s="54"/>
      <c r="BK33" s="54"/>
      <c r="BL33" s="54"/>
      <c r="BM33" s="138" t="s">
        <v>510</v>
      </c>
      <c r="BN33" s="54"/>
      <c r="BO33" s="54"/>
      <c r="BP33" s="54"/>
      <c r="BQ33" s="54"/>
      <c r="BR33" s="54"/>
      <c r="BS33" s="54"/>
      <c r="BT33" s="54"/>
      <c r="BU33" s="49" t="s">
        <v>722</v>
      </c>
      <c r="BV33" s="49"/>
      <c r="BW33" s="49"/>
      <c r="BX33" s="49"/>
      <c r="BY33" s="49"/>
      <c r="BZ33" s="49" t="s">
        <v>740</v>
      </c>
      <c r="CA33" s="49"/>
      <c r="CB33" s="49"/>
      <c r="CC33" s="54"/>
      <c r="CD33" s="47" t="s">
        <v>236</v>
      </c>
      <c r="CE33" s="47"/>
      <c r="CF33" s="47"/>
      <c r="CG33" s="73"/>
      <c r="CH33" s="73"/>
    </row>
    <row r="34" spans="53:86">
      <c r="BA34" s="54" t="s">
        <v>421</v>
      </c>
      <c r="BB34" s="54"/>
      <c r="BC34" s="54"/>
      <c r="BD34" s="49" t="s">
        <v>456</v>
      </c>
      <c r="BE34" s="54"/>
      <c r="BF34" s="54"/>
      <c r="BG34" s="54"/>
      <c r="BH34" s="54" t="s">
        <v>651</v>
      </c>
      <c r="BI34" s="54"/>
      <c r="BJ34" s="54"/>
      <c r="BK34" s="54"/>
      <c r="BL34" s="54"/>
      <c r="BM34" s="138" t="s">
        <v>511</v>
      </c>
      <c r="BN34" s="54"/>
      <c r="BO34" s="54"/>
      <c r="BP34" s="54"/>
      <c r="BQ34" s="54"/>
      <c r="BR34" s="54"/>
      <c r="BS34" s="54"/>
      <c r="BT34" s="54"/>
      <c r="BU34" s="49" t="s">
        <v>706</v>
      </c>
      <c r="BV34" s="49"/>
      <c r="BW34" s="49"/>
      <c r="BX34" s="49"/>
      <c r="BY34" s="49"/>
      <c r="BZ34" s="49" t="s">
        <v>731</v>
      </c>
      <c r="CA34" s="49"/>
      <c r="CB34" s="49"/>
      <c r="CC34" s="54"/>
      <c r="CD34" s="47" t="s">
        <v>237</v>
      </c>
      <c r="CE34" s="47"/>
      <c r="CF34" s="47"/>
      <c r="CG34" s="73"/>
      <c r="CH34" s="73"/>
    </row>
    <row r="35" spans="53:86">
      <c r="BA35" s="54"/>
      <c r="BB35" s="54"/>
      <c r="BC35" s="54"/>
      <c r="BD35" s="49" t="s">
        <v>458</v>
      </c>
      <c r="BE35" s="54"/>
      <c r="BF35" s="54"/>
      <c r="BG35" s="54"/>
      <c r="BH35" s="54" t="s">
        <v>652</v>
      </c>
      <c r="BI35" s="54"/>
      <c r="BJ35" s="54"/>
      <c r="BK35" s="54"/>
      <c r="BL35" s="54"/>
      <c r="BM35" s="138" t="s">
        <v>512</v>
      </c>
      <c r="BN35" s="54"/>
      <c r="BO35" s="54"/>
      <c r="BP35" s="54"/>
      <c r="BQ35" s="54"/>
      <c r="BR35" s="54"/>
      <c r="BS35" s="54"/>
      <c r="BT35" s="54"/>
      <c r="BU35" s="49" t="s">
        <v>723</v>
      </c>
      <c r="BV35" s="49"/>
      <c r="BW35" s="49"/>
      <c r="BX35" s="49"/>
      <c r="BY35" s="49"/>
      <c r="BZ35" s="49" t="s">
        <v>732</v>
      </c>
      <c r="CA35" s="49"/>
      <c r="CB35" s="49"/>
      <c r="CC35" s="54"/>
      <c r="CD35" s="47" t="s">
        <v>238</v>
      </c>
      <c r="CE35" s="47"/>
      <c r="CF35" s="47"/>
      <c r="CG35" s="73"/>
      <c r="CH35" s="73"/>
    </row>
    <row r="36" spans="53:86">
      <c r="BA36" s="54"/>
      <c r="BB36" s="54"/>
      <c r="BC36" s="54"/>
      <c r="BD36" s="49" t="s">
        <v>459</v>
      </c>
      <c r="BE36" s="54"/>
      <c r="BF36" s="54"/>
      <c r="BG36" s="54"/>
      <c r="BH36" s="54" t="s">
        <v>653</v>
      </c>
      <c r="BI36" s="54"/>
      <c r="BJ36" s="54"/>
      <c r="BK36" s="54"/>
      <c r="BL36" s="54"/>
      <c r="BM36" s="138" t="s">
        <v>513</v>
      </c>
      <c r="BN36" s="54"/>
      <c r="BO36" s="54"/>
      <c r="BP36" s="54"/>
      <c r="BQ36" s="54"/>
      <c r="BR36" s="54"/>
      <c r="BS36" s="54"/>
      <c r="BT36" s="54"/>
      <c r="BU36" s="49" t="s">
        <v>724</v>
      </c>
      <c r="BV36" s="49"/>
      <c r="BW36" s="49"/>
      <c r="BX36" s="49"/>
      <c r="BY36" s="49"/>
      <c r="BZ36" s="49" t="s">
        <v>743</v>
      </c>
      <c r="CA36" s="49"/>
      <c r="CB36" s="49"/>
      <c r="CC36" s="54"/>
      <c r="CD36" s="47" t="s">
        <v>239</v>
      </c>
      <c r="CE36" s="47"/>
      <c r="CF36" s="47"/>
      <c r="CG36" s="73"/>
      <c r="CH36" s="73"/>
    </row>
    <row r="37" spans="53:86">
      <c r="BA37" s="54" t="s">
        <v>433</v>
      </c>
      <c r="BB37" s="54"/>
      <c r="BC37" s="54"/>
      <c r="BD37" s="49" t="s">
        <v>460</v>
      </c>
      <c r="BE37" s="54"/>
      <c r="BF37" s="54"/>
      <c r="BG37" s="54"/>
      <c r="BH37" s="54" t="s">
        <v>654</v>
      </c>
      <c r="BI37" s="54"/>
      <c r="BJ37" s="54"/>
      <c r="BK37" s="54"/>
      <c r="BL37" s="54"/>
      <c r="BM37" s="138" t="s">
        <v>514</v>
      </c>
      <c r="BN37" s="54"/>
      <c r="BO37" s="54"/>
      <c r="BP37" s="54"/>
      <c r="BQ37" s="54"/>
      <c r="BR37" s="54"/>
      <c r="BS37" s="54"/>
      <c r="BT37" s="54"/>
      <c r="BU37" s="49" t="s">
        <v>725</v>
      </c>
      <c r="BV37" s="49"/>
      <c r="BW37" s="49"/>
      <c r="BX37" s="49"/>
      <c r="BY37" s="49"/>
      <c r="BZ37" s="49" t="s">
        <v>733</v>
      </c>
      <c r="CA37" s="49"/>
      <c r="CB37" s="49"/>
      <c r="CC37" s="54"/>
      <c r="CD37" s="54"/>
      <c r="CE37" s="54"/>
      <c r="CF37" s="54"/>
      <c r="CG37" s="54"/>
      <c r="CH37" s="54"/>
    </row>
    <row r="38" spans="53:86">
      <c r="BA38" s="54" t="s">
        <v>40</v>
      </c>
      <c r="BB38" s="54"/>
      <c r="BC38" s="54"/>
      <c r="BD38" s="49" t="s">
        <v>461</v>
      </c>
      <c r="BE38" s="54"/>
      <c r="BF38" s="54"/>
      <c r="BG38" s="54"/>
      <c r="BH38" s="54" t="s">
        <v>655</v>
      </c>
      <c r="BI38" s="54"/>
      <c r="BJ38" s="54"/>
      <c r="BK38" s="54"/>
      <c r="BL38" s="54"/>
      <c r="BM38" s="138" t="s">
        <v>515</v>
      </c>
      <c r="BN38" s="54"/>
      <c r="BO38" s="54"/>
      <c r="BP38" s="54"/>
      <c r="BQ38" s="54"/>
      <c r="BR38" s="54"/>
      <c r="BS38" s="54"/>
      <c r="BT38" s="54"/>
      <c r="BU38" s="49" t="s">
        <v>707</v>
      </c>
      <c r="BV38" s="49"/>
      <c r="BW38" s="49"/>
      <c r="BX38" s="49"/>
      <c r="BY38" s="49"/>
      <c r="BZ38" s="49" t="s">
        <v>735</v>
      </c>
      <c r="CA38" s="49"/>
      <c r="CB38" s="49"/>
      <c r="CC38" s="54"/>
      <c r="CD38" s="54"/>
      <c r="CE38" s="54"/>
      <c r="CF38" s="54"/>
      <c r="CG38" s="54"/>
      <c r="CH38" s="54"/>
    </row>
    <row r="39" spans="53:86">
      <c r="BA39" s="54" t="s">
        <v>24</v>
      </c>
      <c r="BB39" s="54"/>
      <c r="BC39" s="54"/>
      <c r="BD39" s="49" t="s">
        <v>462</v>
      </c>
      <c r="BE39" s="54"/>
      <c r="BF39" s="54"/>
      <c r="BG39" s="54"/>
      <c r="BH39" s="54" t="s">
        <v>656</v>
      </c>
      <c r="BI39" s="54"/>
      <c r="BJ39" s="54"/>
      <c r="BK39" s="54"/>
      <c r="BL39" s="54"/>
      <c r="BM39" s="138" t="s">
        <v>516</v>
      </c>
      <c r="BN39" s="54"/>
      <c r="BO39" s="54"/>
      <c r="BP39" s="54"/>
      <c r="BQ39" s="54"/>
      <c r="BR39" s="54"/>
      <c r="BS39" s="54"/>
      <c r="BT39" s="54"/>
      <c r="BU39" s="49" t="s">
        <v>708</v>
      </c>
      <c r="BV39" s="49"/>
      <c r="BW39" s="49"/>
      <c r="BX39" s="49"/>
      <c r="BY39" s="49"/>
      <c r="BZ39" s="49" t="s">
        <v>461</v>
      </c>
      <c r="CA39" s="49"/>
      <c r="CB39" s="49"/>
      <c r="CC39" s="54"/>
      <c r="CD39" s="54"/>
      <c r="CE39" s="54"/>
      <c r="CF39" s="54"/>
      <c r="CG39" s="54"/>
      <c r="CH39" s="54"/>
    </row>
    <row r="40" spans="53:86">
      <c r="BA40" s="54" t="s">
        <v>421</v>
      </c>
      <c r="BB40" s="54"/>
      <c r="BC40" s="54"/>
      <c r="BD40" s="49" t="s">
        <v>463</v>
      </c>
      <c r="BE40" s="54"/>
      <c r="BF40" s="54"/>
      <c r="BG40" s="54"/>
      <c r="BH40" s="54" t="s">
        <v>657</v>
      </c>
      <c r="BI40" s="54"/>
      <c r="BJ40" s="54"/>
      <c r="BK40" s="54"/>
      <c r="BL40" s="54"/>
      <c r="BM40" s="138" t="s">
        <v>517</v>
      </c>
      <c r="BN40" s="54"/>
      <c r="BO40" s="54"/>
      <c r="BP40" s="54"/>
      <c r="BQ40" s="54"/>
      <c r="BR40" s="54"/>
      <c r="BS40" s="54"/>
      <c r="BT40" s="54"/>
      <c r="BU40" s="49" t="s">
        <v>710</v>
      </c>
      <c r="BV40" s="49"/>
      <c r="BW40" s="49"/>
      <c r="BX40" s="49"/>
      <c r="BY40" s="49"/>
      <c r="BZ40" s="49" t="s">
        <v>736</v>
      </c>
      <c r="CA40" s="49"/>
      <c r="CB40" s="49"/>
      <c r="CC40" s="54"/>
      <c r="CD40" s="54"/>
      <c r="CE40" s="54"/>
      <c r="CF40" s="54"/>
      <c r="CG40" s="54"/>
      <c r="CH40" s="54"/>
    </row>
    <row r="41" spans="53:86">
      <c r="BA41" s="54"/>
      <c r="BB41" s="54"/>
      <c r="BC41" s="54"/>
      <c r="BD41" s="54" t="s">
        <v>449</v>
      </c>
      <c r="BE41" s="54"/>
      <c r="BF41" s="54"/>
      <c r="BG41" s="54"/>
      <c r="BH41" s="54" t="s">
        <v>658</v>
      </c>
      <c r="BI41" s="54"/>
      <c r="BJ41" s="54"/>
      <c r="BK41" s="54"/>
      <c r="BL41" s="54"/>
      <c r="BM41" s="138" t="s">
        <v>518</v>
      </c>
      <c r="BN41" s="54"/>
      <c r="BO41" s="54"/>
      <c r="BP41" s="54"/>
      <c r="BQ41" s="54"/>
      <c r="BR41" s="54"/>
      <c r="BS41" s="54"/>
      <c r="BT41" s="54"/>
      <c r="BU41" s="49" t="s">
        <v>711</v>
      </c>
      <c r="BV41" s="49"/>
      <c r="BW41" s="49"/>
      <c r="BX41" s="49"/>
      <c r="BY41" s="49"/>
      <c r="BZ41" s="54"/>
      <c r="CA41" s="49"/>
      <c r="CB41" s="49"/>
      <c r="CC41" s="54"/>
      <c r="CD41" s="54"/>
      <c r="CE41" s="54"/>
      <c r="CF41" s="54"/>
      <c r="CG41" s="54"/>
      <c r="CH41" s="54"/>
    </row>
    <row r="42" spans="53:86">
      <c r="BA42" s="54"/>
      <c r="BB42" s="54"/>
      <c r="BC42" s="54"/>
      <c r="BD42" s="54"/>
      <c r="BE42" s="54"/>
      <c r="BF42" s="54"/>
      <c r="BG42" s="54"/>
      <c r="BH42" s="54" t="s">
        <v>114</v>
      </c>
      <c r="BI42" s="54"/>
      <c r="BJ42" s="54"/>
      <c r="BK42" s="54"/>
      <c r="BL42" s="54"/>
      <c r="BM42" s="138" t="s">
        <v>519</v>
      </c>
      <c r="BN42" s="54"/>
      <c r="BO42" s="54"/>
      <c r="BP42" s="54"/>
      <c r="BQ42" s="54"/>
      <c r="BR42" s="54"/>
      <c r="BS42" s="54"/>
      <c r="BT42" s="54"/>
      <c r="BU42" s="54"/>
      <c r="BV42" s="49"/>
      <c r="BW42" s="49"/>
      <c r="BX42" s="49"/>
      <c r="BY42" s="49"/>
      <c r="BZ42" s="54"/>
      <c r="CA42" s="49"/>
      <c r="CB42" s="49"/>
      <c r="CC42" s="54"/>
      <c r="CD42" s="54"/>
      <c r="CE42" s="54"/>
      <c r="CF42" s="54"/>
      <c r="CG42" s="54"/>
      <c r="CH42" s="54"/>
    </row>
    <row r="43" spans="53:86">
      <c r="BA43" s="134" t="s">
        <v>305</v>
      </c>
      <c r="BB43" s="54"/>
      <c r="BC43" s="54"/>
      <c r="BD43" s="54"/>
      <c r="BE43" s="54"/>
      <c r="BF43" s="54"/>
      <c r="BG43" s="54"/>
      <c r="BH43" s="54" t="s">
        <v>115</v>
      </c>
      <c r="BI43" s="54"/>
      <c r="BJ43" s="54"/>
      <c r="BK43" s="54"/>
      <c r="BL43" s="54"/>
      <c r="BM43" s="138" t="s">
        <v>520</v>
      </c>
      <c r="BN43" s="54"/>
      <c r="BO43" s="54"/>
      <c r="BP43" s="54"/>
      <c r="BQ43" s="54"/>
      <c r="BR43" s="54"/>
      <c r="BS43" s="54"/>
      <c r="BT43" s="54"/>
      <c r="BU43" s="54"/>
      <c r="BV43" s="49"/>
      <c r="BW43" s="49"/>
      <c r="BX43" s="49"/>
      <c r="BY43" s="49"/>
      <c r="BZ43" s="49"/>
      <c r="CA43" s="49"/>
      <c r="CB43" s="49"/>
      <c r="CC43" s="54"/>
      <c r="CD43" s="54"/>
      <c r="CE43" s="54"/>
      <c r="CF43" s="54"/>
      <c r="CG43" s="54"/>
      <c r="CH43" s="54"/>
    </row>
    <row r="44" spans="53:86">
      <c r="BA44" s="54" t="s">
        <v>7</v>
      </c>
      <c r="BB44" s="54"/>
      <c r="BC44" s="54"/>
      <c r="BD44" s="134" t="s">
        <v>290</v>
      </c>
      <c r="BE44" s="54"/>
      <c r="BF44" s="54"/>
      <c r="BG44" s="54"/>
      <c r="BH44" s="54" t="s">
        <v>116</v>
      </c>
      <c r="BI44" s="54"/>
      <c r="BJ44" s="54"/>
      <c r="BK44" s="54"/>
      <c r="BL44" s="54"/>
      <c r="BM44" s="138" t="s">
        <v>521</v>
      </c>
      <c r="BN44" s="54"/>
      <c r="BO44" s="54"/>
      <c r="BP44" s="54"/>
      <c r="BQ44" s="54"/>
      <c r="BR44" s="54"/>
      <c r="BS44" s="54"/>
      <c r="BT44" s="54"/>
      <c r="BU44" s="49"/>
      <c r="BV44" s="49"/>
      <c r="BW44" s="49"/>
      <c r="BX44" s="49"/>
      <c r="BY44" s="49"/>
      <c r="BZ44" s="49"/>
      <c r="CA44" s="49"/>
      <c r="CB44" s="49"/>
      <c r="CC44" s="54"/>
      <c r="CD44" s="54"/>
      <c r="CE44" s="54"/>
      <c r="CF44" s="54"/>
      <c r="CG44" s="54"/>
      <c r="CH44" s="54"/>
    </row>
    <row r="45" spans="53:86">
      <c r="BA45" s="54" t="s">
        <v>99</v>
      </c>
      <c r="BB45" s="54"/>
      <c r="BC45" s="54"/>
      <c r="BD45" s="54" t="s">
        <v>464</v>
      </c>
      <c r="BE45" s="54"/>
      <c r="BF45" s="54"/>
      <c r="BG45" s="54"/>
      <c r="BH45" s="54"/>
      <c r="BI45" s="54"/>
      <c r="BJ45" s="54"/>
      <c r="BK45" s="54"/>
      <c r="BL45" s="54"/>
      <c r="BM45" s="138" t="s">
        <v>522</v>
      </c>
      <c r="BN45" s="54"/>
      <c r="BO45" s="54"/>
      <c r="BP45" s="54"/>
      <c r="BQ45" s="54"/>
      <c r="BR45" s="54"/>
      <c r="BS45" s="54"/>
      <c r="BT45" s="54"/>
      <c r="BU45" s="54"/>
      <c r="BV45" s="49"/>
      <c r="BW45" s="49"/>
      <c r="BX45" s="49"/>
      <c r="BY45" s="49"/>
      <c r="BZ45" s="49"/>
      <c r="CA45" s="49"/>
      <c r="CB45" s="49"/>
      <c r="CC45" s="54"/>
      <c r="CD45" s="54"/>
      <c r="CE45" s="54"/>
      <c r="CF45" s="54"/>
      <c r="CG45" s="54"/>
      <c r="CH45" s="54"/>
    </row>
    <row r="46" spans="53:86">
      <c r="BA46" s="54" t="s">
        <v>211</v>
      </c>
      <c r="BB46" s="54"/>
      <c r="BC46" s="54"/>
      <c r="BD46" s="54" t="s">
        <v>465</v>
      </c>
      <c r="BE46" s="54"/>
      <c r="BF46" s="54"/>
      <c r="BG46" s="54"/>
      <c r="BH46" s="54"/>
      <c r="BI46" s="54"/>
      <c r="BJ46" s="54"/>
      <c r="BK46" s="54"/>
      <c r="BL46" s="54"/>
      <c r="BM46" s="138" t="s">
        <v>523</v>
      </c>
      <c r="BN46" s="54"/>
      <c r="BO46" s="54"/>
      <c r="BP46" s="54"/>
      <c r="BQ46" s="54"/>
      <c r="BR46" s="54"/>
      <c r="BS46" s="54"/>
      <c r="BT46" s="54"/>
      <c r="BU46" s="54"/>
      <c r="BV46" s="49"/>
      <c r="BW46" s="49"/>
      <c r="BX46" s="49"/>
      <c r="BY46" s="49"/>
      <c r="BZ46" s="49"/>
      <c r="CA46" s="49"/>
      <c r="CB46" s="49"/>
      <c r="CC46" s="54"/>
      <c r="CD46" s="54"/>
      <c r="CE46" s="54"/>
      <c r="CF46" s="54"/>
      <c r="CG46" s="54"/>
      <c r="CH46" s="54"/>
    </row>
    <row r="47" spans="53:86">
      <c r="BA47" s="54" t="s">
        <v>423</v>
      </c>
      <c r="BB47" s="54"/>
      <c r="BC47" s="54"/>
      <c r="BD47" s="54" t="s">
        <v>466</v>
      </c>
      <c r="BE47" s="54"/>
      <c r="BF47" s="54"/>
      <c r="BG47" s="54"/>
      <c r="BH47" s="54"/>
      <c r="BI47" s="54"/>
      <c r="BJ47" s="54"/>
      <c r="BK47" s="54"/>
      <c r="BL47" s="54"/>
      <c r="BM47" s="138" t="s">
        <v>524</v>
      </c>
      <c r="BN47" s="54"/>
      <c r="BO47" s="54"/>
      <c r="BP47" s="54"/>
      <c r="BQ47" s="54"/>
      <c r="BR47" s="54"/>
      <c r="BS47" s="54"/>
      <c r="BT47" s="54"/>
      <c r="BU47" s="54"/>
      <c r="BV47" s="49"/>
      <c r="BW47" s="49"/>
      <c r="BX47" s="49"/>
      <c r="BY47" s="49"/>
      <c r="BZ47" s="49"/>
      <c r="CA47" s="49"/>
      <c r="CB47" s="49"/>
      <c r="CC47" s="54"/>
      <c r="CD47" s="54"/>
      <c r="CE47" s="54"/>
      <c r="CF47" s="54"/>
      <c r="CG47" s="54"/>
      <c r="CH47" s="54"/>
    </row>
    <row r="48" spans="53:86">
      <c r="BA48" s="54" t="s">
        <v>424</v>
      </c>
      <c r="BB48" s="54"/>
      <c r="BC48" s="54"/>
      <c r="BD48" s="54"/>
      <c r="BE48" s="54"/>
      <c r="BF48" s="54"/>
      <c r="BG48" s="54"/>
      <c r="BH48" s="54"/>
      <c r="BI48" s="54"/>
      <c r="BJ48" s="54"/>
      <c r="BK48" s="54"/>
      <c r="BL48" s="54"/>
      <c r="BM48" s="138" t="s">
        <v>93</v>
      </c>
      <c r="BN48" s="54"/>
      <c r="BO48" s="54"/>
      <c r="BP48" s="54"/>
      <c r="BQ48" s="54"/>
      <c r="BR48" s="54"/>
      <c r="BS48" s="54"/>
      <c r="BT48" s="54"/>
      <c r="BU48" s="54"/>
      <c r="BV48" s="49"/>
      <c r="BW48" s="49"/>
      <c r="BX48" s="49"/>
      <c r="BY48" s="49"/>
      <c r="BZ48" s="49"/>
      <c r="CA48" s="49"/>
      <c r="CB48" s="49"/>
      <c r="CC48" s="54"/>
      <c r="CD48" s="54"/>
      <c r="CE48" s="54"/>
      <c r="CF48" s="54"/>
      <c r="CG48" s="54"/>
      <c r="CH48" s="54"/>
    </row>
    <row r="49" spans="53:86">
      <c r="BA49" s="54" t="s">
        <v>276</v>
      </c>
      <c r="BB49" s="54"/>
      <c r="BC49" s="54"/>
      <c r="BD49" s="54"/>
      <c r="BE49" s="54"/>
      <c r="BF49" s="54"/>
      <c r="BG49" s="54"/>
      <c r="BH49" s="54"/>
      <c r="BI49" s="54"/>
      <c r="BJ49" s="54"/>
      <c r="BK49" s="54"/>
      <c r="BL49" s="54"/>
      <c r="BM49" s="138" t="s">
        <v>525</v>
      </c>
      <c r="BN49" s="54"/>
      <c r="BO49" s="54"/>
      <c r="BP49" s="54"/>
      <c r="BQ49" s="54"/>
      <c r="BR49" s="54"/>
      <c r="BS49" s="54"/>
      <c r="BT49" s="54"/>
      <c r="BU49" s="54"/>
      <c r="BV49" s="54"/>
      <c r="BW49" s="54"/>
      <c r="BX49" s="54"/>
      <c r="BY49" s="54"/>
      <c r="BZ49" s="54"/>
      <c r="CA49" s="54"/>
      <c r="CB49" s="54"/>
      <c r="CC49" s="54"/>
      <c r="CD49" s="54"/>
      <c r="CE49" s="54"/>
      <c r="CF49" s="54"/>
      <c r="CG49" s="54"/>
      <c r="CH49" s="54"/>
    </row>
    <row r="50" spans="53:86">
      <c r="BA50" s="54" t="s">
        <v>425</v>
      </c>
      <c r="BB50" s="54"/>
      <c r="BC50" s="54"/>
      <c r="BD50" s="54"/>
      <c r="BE50" s="54"/>
      <c r="BF50" s="54"/>
      <c r="BG50" s="54"/>
      <c r="BH50" s="54"/>
      <c r="BI50" s="54"/>
      <c r="BJ50" s="54"/>
      <c r="BK50" s="54"/>
      <c r="BL50" s="54"/>
      <c r="BM50" s="138" t="s">
        <v>526</v>
      </c>
      <c r="BN50" s="54"/>
      <c r="BO50" s="54"/>
      <c r="BP50" s="54"/>
      <c r="BQ50" s="54"/>
      <c r="BR50" s="54"/>
      <c r="BS50" s="54"/>
      <c r="BT50" s="54"/>
      <c r="BU50" s="54"/>
      <c r="BV50" s="54"/>
      <c r="BW50" s="54"/>
      <c r="BX50" s="54"/>
      <c r="BY50" s="54"/>
      <c r="BZ50" s="54"/>
      <c r="CA50" s="54"/>
      <c r="CB50" s="54"/>
      <c r="CC50" s="54"/>
      <c r="CD50" s="54"/>
      <c r="CE50" s="54"/>
      <c r="CF50" s="54"/>
      <c r="CG50" s="54"/>
      <c r="CH50" s="54"/>
    </row>
    <row r="51" spans="53:86">
      <c r="BA51" s="54" t="s">
        <v>426</v>
      </c>
      <c r="BB51" s="54"/>
      <c r="BC51" s="54"/>
      <c r="BD51" s="54"/>
      <c r="BE51" s="54"/>
      <c r="BF51" s="54"/>
      <c r="BG51" s="54"/>
      <c r="BH51" s="54"/>
      <c r="BI51" s="54"/>
      <c r="BJ51" s="54"/>
      <c r="BK51" s="54"/>
      <c r="BL51" s="54"/>
      <c r="BM51" s="138" t="s">
        <v>527</v>
      </c>
      <c r="BN51" s="54"/>
      <c r="BO51" s="54"/>
      <c r="BP51" s="54"/>
      <c r="BQ51" s="54"/>
      <c r="BR51" s="54"/>
      <c r="BS51" s="54"/>
      <c r="BT51" s="54"/>
      <c r="BU51" s="54"/>
      <c r="BV51" s="54"/>
      <c r="BW51" s="54"/>
      <c r="BX51" s="54"/>
      <c r="BY51" s="54"/>
      <c r="BZ51" s="54"/>
      <c r="CA51" s="54"/>
      <c r="CB51" s="54"/>
      <c r="CC51" s="54"/>
      <c r="CD51" s="54"/>
      <c r="CE51" s="54"/>
      <c r="CF51" s="54"/>
      <c r="CG51" s="54"/>
      <c r="CH51" s="54"/>
    </row>
    <row r="52" spans="53:86">
      <c r="BA52" s="54" t="s">
        <v>427</v>
      </c>
      <c r="BB52" s="54"/>
      <c r="BC52" s="54"/>
      <c r="BD52" s="54"/>
      <c r="BE52" s="54"/>
      <c r="BF52" s="54"/>
      <c r="BG52" s="54"/>
      <c r="BH52" s="54"/>
      <c r="BI52" s="54"/>
      <c r="BJ52" s="54"/>
      <c r="BK52" s="54"/>
      <c r="BL52" s="54"/>
      <c r="BM52" s="138" t="s">
        <v>528</v>
      </c>
      <c r="BN52" s="54"/>
      <c r="BO52" s="54"/>
      <c r="BP52" s="54"/>
      <c r="BQ52" s="54"/>
      <c r="BR52" s="54"/>
      <c r="BS52" s="54"/>
      <c r="BT52" s="54"/>
      <c r="BU52" s="54"/>
      <c r="BV52" s="54"/>
      <c r="BW52" s="54"/>
      <c r="BX52" s="54"/>
      <c r="BY52" s="54"/>
      <c r="BZ52" s="54"/>
      <c r="CA52" s="54"/>
      <c r="CB52" s="54"/>
      <c r="CC52" s="54"/>
      <c r="CD52" s="54"/>
      <c r="CE52" s="54"/>
      <c r="CF52" s="54"/>
      <c r="CG52" s="54"/>
      <c r="CH52" s="54"/>
    </row>
    <row r="53" spans="53:86">
      <c r="BA53" s="54" t="s">
        <v>428</v>
      </c>
      <c r="BB53" s="54"/>
      <c r="BC53" s="54"/>
      <c r="BD53" s="54"/>
      <c r="BE53" s="54"/>
      <c r="BF53" s="54"/>
      <c r="BG53" s="54"/>
      <c r="BH53" s="54"/>
      <c r="BI53" s="54"/>
      <c r="BJ53" s="54"/>
      <c r="BK53" s="54"/>
      <c r="BL53" s="54"/>
      <c r="BM53" s="138" t="s">
        <v>529</v>
      </c>
      <c r="BN53" s="54"/>
      <c r="BO53" s="54"/>
      <c r="BP53" s="54"/>
      <c r="BQ53" s="54"/>
      <c r="BR53" s="54"/>
      <c r="BS53" s="54"/>
      <c r="BT53" s="54"/>
      <c r="BU53" s="54"/>
      <c r="BV53" s="54"/>
      <c r="BW53" s="54"/>
      <c r="BX53" s="54"/>
      <c r="BY53" s="54"/>
      <c r="BZ53" s="54"/>
      <c r="CA53" s="54"/>
      <c r="CB53" s="54"/>
      <c r="CC53" s="54"/>
      <c r="CD53" s="54"/>
      <c r="CE53" s="54"/>
      <c r="CF53" s="54"/>
      <c r="CG53" s="54"/>
      <c r="CH53" s="54"/>
    </row>
    <row r="54" spans="53:86">
      <c r="BA54" s="54" t="s">
        <v>429</v>
      </c>
      <c r="BB54" s="54"/>
      <c r="BC54" s="54"/>
      <c r="BD54" s="54"/>
      <c r="BE54" s="54"/>
      <c r="BF54" s="54"/>
      <c r="BG54" s="54"/>
      <c r="BH54" s="54"/>
      <c r="BI54" s="54"/>
      <c r="BJ54" s="54"/>
      <c r="BK54" s="54"/>
      <c r="BL54" s="54"/>
      <c r="BM54" s="138" t="s">
        <v>530</v>
      </c>
      <c r="BN54" s="54"/>
      <c r="BO54" s="54"/>
      <c r="BP54" s="54"/>
      <c r="BQ54" s="54"/>
      <c r="BR54" s="54"/>
      <c r="BS54" s="54"/>
      <c r="BT54" s="54"/>
      <c r="BU54" s="54"/>
      <c r="BV54" s="54"/>
      <c r="BW54" s="54"/>
      <c r="BX54" s="54"/>
      <c r="BY54" s="54"/>
      <c r="BZ54" s="54"/>
      <c r="CA54" s="54"/>
      <c r="CB54" s="54"/>
      <c r="CC54" s="54"/>
      <c r="CD54" s="54"/>
      <c r="CE54" s="54"/>
      <c r="CF54" s="54"/>
      <c r="CG54" s="54"/>
      <c r="CH54" s="54"/>
    </row>
    <row r="55" spans="53:86">
      <c r="BA55" s="54" t="s">
        <v>430</v>
      </c>
      <c r="BB55" s="54"/>
      <c r="BC55" s="54"/>
      <c r="BD55" s="54"/>
      <c r="BE55" s="54"/>
      <c r="BF55" s="54"/>
      <c r="BG55" s="54"/>
      <c r="BH55" s="54"/>
      <c r="BI55" s="54"/>
      <c r="BJ55" s="54"/>
      <c r="BK55" s="54"/>
      <c r="BL55" s="54"/>
      <c r="BM55" s="138" t="s">
        <v>531</v>
      </c>
      <c r="BN55" s="54"/>
      <c r="BO55" s="54"/>
      <c r="BP55" s="54"/>
      <c r="BQ55" s="54"/>
      <c r="BR55" s="54"/>
      <c r="BS55" s="54"/>
      <c r="BT55" s="54"/>
      <c r="BU55" s="54"/>
      <c r="BV55" s="54"/>
      <c r="BW55" s="54"/>
      <c r="BX55" s="54"/>
      <c r="BY55" s="54"/>
      <c r="BZ55" s="54"/>
      <c r="CA55" s="54"/>
      <c r="CB55" s="54"/>
      <c r="CC55" s="54"/>
      <c r="CD55" s="54"/>
      <c r="CE55" s="54"/>
      <c r="CF55" s="54"/>
      <c r="CG55" s="54"/>
      <c r="CH55" s="54"/>
    </row>
    <row r="56" spans="53:86">
      <c r="BA56" s="54" t="s">
        <v>431</v>
      </c>
      <c r="BB56" s="54"/>
      <c r="BC56" s="54"/>
      <c r="BD56" s="54"/>
      <c r="BE56" s="54"/>
      <c r="BF56" s="54"/>
      <c r="BG56" s="54"/>
      <c r="BH56" s="54"/>
      <c r="BI56" s="54"/>
      <c r="BJ56" s="54"/>
      <c r="BK56" s="54"/>
      <c r="BL56" s="54"/>
      <c r="BM56" s="138" t="s">
        <v>532</v>
      </c>
      <c r="BN56" s="54"/>
      <c r="BO56" s="54"/>
      <c r="BP56" s="54"/>
      <c r="BQ56" s="54"/>
      <c r="BR56" s="54"/>
      <c r="BS56" s="54"/>
      <c r="BT56" s="54"/>
      <c r="BU56" s="54"/>
      <c r="BV56" s="54"/>
      <c r="BW56" s="54"/>
      <c r="BX56" s="54"/>
      <c r="BY56" s="54"/>
      <c r="BZ56" s="54"/>
      <c r="CA56" s="54"/>
      <c r="CB56" s="54"/>
      <c r="CC56" s="54"/>
      <c r="CD56" s="54"/>
      <c r="CE56" s="54"/>
      <c r="CF56" s="54"/>
      <c r="CG56" s="54"/>
      <c r="CH56" s="54"/>
    </row>
    <row r="57" spans="53:86">
      <c r="BA57" s="54"/>
      <c r="BB57" s="54"/>
      <c r="BC57" s="54"/>
      <c r="BD57" s="54"/>
      <c r="BE57" s="54"/>
      <c r="BF57" s="54"/>
      <c r="BG57" s="54"/>
      <c r="BH57" s="54"/>
      <c r="BI57" s="54"/>
      <c r="BJ57" s="54"/>
      <c r="BK57" s="54"/>
      <c r="BL57" s="54"/>
      <c r="BM57" s="138" t="s">
        <v>533</v>
      </c>
      <c r="BN57" s="54"/>
      <c r="BO57" s="54"/>
      <c r="BP57" s="54"/>
      <c r="BQ57" s="54"/>
      <c r="BR57" s="54"/>
      <c r="BS57" s="54"/>
      <c r="BT57" s="54"/>
      <c r="BU57" s="54"/>
      <c r="BV57" s="54"/>
      <c r="BW57" s="54"/>
      <c r="BX57" s="54"/>
      <c r="BY57" s="54"/>
      <c r="BZ57" s="54"/>
      <c r="CA57" s="54"/>
      <c r="CB57" s="54"/>
      <c r="CC57" s="54"/>
      <c r="CD57" s="54"/>
      <c r="CE57" s="54"/>
      <c r="CF57" s="54"/>
      <c r="CG57" s="54"/>
      <c r="CH57" s="54"/>
    </row>
    <row r="58" spans="53:86">
      <c r="BA58" s="54"/>
      <c r="BB58" s="54"/>
      <c r="BC58" s="54"/>
      <c r="BD58" s="54"/>
      <c r="BE58" s="54"/>
      <c r="BF58" s="54"/>
      <c r="BG58" s="54"/>
      <c r="BH58" s="54"/>
      <c r="BI58" s="54"/>
      <c r="BJ58" s="54"/>
      <c r="BK58" s="54"/>
      <c r="BL58" s="54"/>
      <c r="BM58" s="138" t="s">
        <v>534</v>
      </c>
      <c r="BN58" s="54"/>
      <c r="BO58" s="54"/>
      <c r="BP58" s="54"/>
      <c r="BQ58" s="54"/>
      <c r="BR58" s="54"/>
      <c r="BS58" s="54"/>
      <c r="BT58" s="54"/>
      <c r="BU58" s="54"/>
      <c r="BV58" s="54"/>
      <c r="BW58" s="54"/>
      <c r="BX58" s="54"/>
      <c r="BY58" s="54"/>
      <c r="BZ58" s="54"/>
      <c r="CA58" s="54"/>
      <c r="CB58" s="54"/>
      <c r="CC58" s="54"/>
      <c r="CD58" s="54"/>
      <c r="CE58" s="54"/>
      <c r="CF58" s="54"/>
      <c r="CG58" s="54"/>
      <c r="CH58" s="54"/>
    </row>
    <row r="59" spans="53:86">
      <c r="BA59" s="150" t="s">
        <v>767</v>
      </c>
      <c r="BB59" s="54"/>
      <c r="BC59" s="54"/>
      <c r="BD59" s="54"/>
      <c r="BE59" s="54"/>
      <c r="BF59" s="54"/>
      <c r="BG59" s="54"/>
      <c r="BH59" s="54"/>
      <c r="BI59" s="54"/>
      <c r="BJ59" s="54"/>
      <c r="BK59" s="54"/>
      <c r="BL59" s="54"/>
      <c r="BM59" s="138" t="s">
        <v>663</v>
      </c>
      <c r="BN59" s="54"/>
      <c r="BO59" s="54"/>
      <c r="BP59" s="54"/>
      <c r="BQ59" s="54"/>
      <c r="BR59" s="54"/>
      <c r="BS59" s="54"/>
      <c r="BT59" s="54"/>
      <c r="BU59" s="54"/>
      <c r="BV59" s="54"/>
      <c r="BW59" s="54"/>
      <c r="BX59" s="54"/>
      <c r="BY59" s="54"/>
      <c r="BZ59" s="54"/>
      <c r="CA59" s="54"/>
      <c r="CB59" s="54"/>
      <c r="CC59" s="54"/>
      <c r="CD59" s="54"/>
      <c r="CE59" s="54"/>
      <c r="CF59" s="54"/>
      <c r="CG59" s="54"/>
      <c r="CH59" s="54"/>
    </row>
    <row r="60" spans="53:86" ht="15">
      <c r="BA60" s="151" t="s">
        <v>768</v>
      </c>
      <c r="BB60" s="54"/>
      <c r="BC60" s="54"/>
      <c r="BD60" s="54"/>
      <c r="BE60" s="54"/>
      <c r="BF60" s="54"/>
      <c r="BG60" s="54"/>
      <c r="BH60" s="54"/>
      <c r="BI60" s="54"/>
      <c r="BJ60" s="54"/>
      <c r="BK60" s="54"/>
      <c r="BL60" s="54"/>
      <c r="BM60" s="139" t="s">
        <v>535</v>
      </c>
      <c r="BN60" s="54"/>
      <c r="BO60" s="54"/>
      <c r="BP60" s="54"/>
      <c r="BQ60" s="54"/>
      <c r="BR60" s="54"/>
      <c r="BS60" s="54"/>
      <c r="BT60" s="54"/>
      <c r="BU60" s="54"/>
      <c r="BV60" s="54"/>
      <c r="BW60" s="54"/>
      <c r="BX60" s="54"/>
      <c r="BY60" s="54"/>
      <c r="BZ60" s="54"/>
      <c r="CA60" s="54"/>
      <c r="CB60" s="54"/>
      <c r="CC60" s="54"/>
      <c r="CD60" s="54"/>
      <c r="CE60" s="54"/>
      <c r="CF60" s="54"/>
      <c r="CG60" s="54"/>
      <c r="CH60" s="54"/>
    </row>
    <row r="61" spans="53:86">
      <c r="BA61" s="152" t="s">
        <v>210</v>
      </c>
      <c r="BB61" s="54"/>
      <c r="BC61" s="54"/>
      <c r="BD61" s="54"/>
      <c r="BE61" s="54"/>
      <c r="BF61" s="54"/>
      <c r="BG61" s="54"/>
      <c r="BH61" s="54"/>
      <c r="BI61" s="54"/>
      <c r="BJ61" s="54"/>
      <c r="BK61" s="54"/>
      <c r="BL61" s="54"/>
      <c r="BM61" s="138" t="s">
        <v>536</v>
      </c>
      <c r="BN61" s="54"/>
      <c r="BO61" s="54"/>
      <c r="BP61" s="54"/>
      <c r="BQ61" s="54"/>
      <c r="BR61" s="54"/>
      <c r="BS61" s="54"/>
      <c r="BT61" s="54"/>
      <c r="BU61" s="54"/>
      <c r="BV61" s="54"/>
      <c r="BW61" s="54"/>
      <c r="BX61" s="54"/>
      <c r="BY61" s="54"/>
      <c r="BZ61" s="54"/>
      <c r="CA61" s="54"/>
      <c r="CB61" s="54"/>
      <c r="CC61" s="54"/>
      <c r="CD61" s="54"/>
      <c r="CE61" s="54"/>
      <c r="CF61" s="54"/>
      <c r="CG61" s="54"/>
      <c r="CH61" s="54"/>
    </row>
    <row r="62" spans="53:86" ht="25.5">
      <c r="BA62" s="152" t="s">
        <v>825</v>
      </c>
      <c r="BB62" s="54"/>
      <c r="BC62" s="54"/>
      <c r="BD62" s="54"/>
      <c r="BE62" s="54"/>
      <c r="BF62" s="54"/>
      <c r="BG62" s="54"/>
      <c r="BH62" s="54"/>
      <c r="BI62" s="54"/>
      <c r="BJ62" s="54"/>
      <c r="BK62" s="54"/>
      <c r="BL62" s="54"/>
      <c r="BM62" s="138" t="s">
        <v>537</v>
      </c>
      <c r="BN62" s="54"/>
      <c r="BO62" s="54"/>
      <c r="BP62" s="54"/>
      <c r="BQ62" s="54"/>
      <c r="BR62" s="54"/>
      <c r="BS62" s="54"/>
      <c r="BT62" s="54"/>
      <c r="BU62" s="54"/>
      <c r="BV62" s="54"/>
      <c r="BW62" s="54"/>
      <c r="BX62" s="54"/>
      <c r="BY62" s="54"/>
      <c r="BZ62" s="54"/>
      <c r="CA62" s="54"/>
      <c r="CB62" s="54"/>
      <c r="CC62" s="54"/>
      <c r="CD62" s="54"/>
      <c r="CE62" s="54"/>
      <c r="CF62" s="54"/>
      <c r="CG62" s="54"/>
      <c r="CH62" s="54"/>
    </row>
    <row r="63" spans="53:86">
      <c r="BA63" s="152" t="s">
        <v>826</v>
      </c>
      <c r="BB63" s="54"/>
      <c r="BC63" s="54"/>
      <c r="BD63" s="54"/>
      <c r="BE63" s="54"/>
      <c r="BF63" s="54"/>
      <c r="BG63" s="54"/>
      <c r="BH63" s="54"/>
      <c r="BI63" s="54"/>
      <c r="BJ63" s="54"/>
      <c r="BK63" s="54"/>
      <c r="BL63" s="54"/>
      <c r="BM63" s="138" t="s">
        <v>538</v>
      </c>
      <c r="BN63" s="54"/>
      <c r="BO63" s="54"/>
      <c r="BP63" s="54"/>
      <c r="BQ63" s="54"/>
      <c r="BR63" s="54"/>
      <c r="BS63" s="54"/>
      <c r="BT63" s="54"/>
      <c r="BU63" s="54"/>
      <c r="BV63" s="54"/>
      <c r="BW63" s="54"/>
      <c r="BX63" s="54"/>
      <c r="BY63" s="54"/>
      <c r="BZ63" s="54"/>
      <c r="CA63" s="54"/>
      <c r="CB63" s="54"/>
      <c r="CC63" s="54"/>
      <c r="CD63" s="54"/>
      <c r="CE63" s="54"/>
      <c r="CF63" s="54"/>
      <c r="CG63" s="54"/>
      <c r="CH63" s="54"/>
    </row>
    <row r="64" spans="53:86">
      <c r="BA64" s="152" t="s">
        <v>63</v>
      </c>
      <c r="BB64" s="54"/>
      <c r="BC64" s="54"/>
      <c r="BD64" s="54"/>
      <c r="BE64" s="54"/>
      <c r="BF64" s="54"/>
      <c r="BG64" s="54"/>
      <c r="BH64" s="54"/>
      <c r="BI64" s="54"/>
      <c r="BJ64" s="54"/>
      <c r="BK64" s="54"/>
      <c r="BL64" s="54"/>
      <c r="BM64" s="138" t="s">
        <v>539</v>
      </c>
      <c r="BN64" s="54"/>
      <c r="BO64" s="54"/>
      <c r="BP64" s="54"/>
      <c r="BQ64" s="54"/>
      <c r="BR64" s="54"/>
      <c r="BS64" s="54"/>
      <c r="BT64" s="54"/>
      <c r="BU64" s="54"/>
      <c r="BV64" s="54"/>
      <c r="BW64" s="54"/>
      <c r="BX64" s="54"/>
      <c r="BY64" s="54"/>
      <c r="BZ64" s="54"/>
      <c r="CA64" s="54"/>
      <c r="CB64" s="54"/>
      <c r="CC64" s="54"/>
      <c r="CD64" s="54"/>
      <c r="CE64" s="54"/>
      <c r="CF64" s="54"/>
      <c r="CG64" s="54"/>
      <c r="CH64" s="54"/>
    </row>
    <row r="65" spans="53:86">
      <c r="BA65" s="152" t="s">
        <v>827</v>
      </c>
      <c r="BB65" s="54"/>
      <c r="BC65" s="54"/>
      <c r="BD65" s="54"/>
      <c r="BE65" s="54"/>
      <c r="BF65" s="54"/>
      <c r="BG65" s="54"/>
      <c r="BH65" s="54"/>
      <c r="BI65" s="54"/>
      <c r="BJ65" s="54"/>
      <c r="BK65" s="54"/>
      <c r="BL65" s="54"/>
      <c r="BM65" s="138" t="s">
        <v>540</v>
      </c>
      <c r="BN65" s="54"/>
      <c r="BO65" s="54"/>
      <c r="BP65" s="54"/>
      <c r="BQ65" s="54"/>
      <c r="BR65" s="54"/>
      <c r="BS65" s="54"/>
      <c r="BT65" s="54"/>
      <c r="BU65" s="54"/>
      <c r="BV65" s="54"/>
      <c r="BW65" s="54"/>
      <c r="BX65" s="54"/>
      <c r="BY65" s="54"/>
      <c r="BZ65" s="54"/>
      <c r="CA65" s="54"/>
      <c r="CB65" s="54"/>
      <c r="CC65" s="54"/>
      <c r="CD65" s="54"/>
      <c r="CE65" s="54"/>
      <c r="CF65" s="54"/>
      <c r="CG65" s="54"/>
      <c r="CH65" s="54"/>
    </row>
    <row r="66" spans="53:86" ht="15">
      <c r="BA66" s="151" t="s">
        <v>769</v>
      </c>
      <c r="BB66" s="54"/>
      <c r="BC66" s="54"/>
      <c r="BD66" s="54"/>
      <c r="BE66" s="54"/>
      <c r="BF66" s="54"/>
      <c r="BG66" s="54"/>
      <c r="BH66" s="54"/>
      <c r="BI66" s="54"/>
      <c r="BJ66" s="54"/>
      <c r="BK66" s="54"/>
      <c r="BL66" s="54"/>
      <c r="BM66" s="138" t="s">
        <v>541</v>
      </c>
      <c r="BN66" s="54"/>
      <c r="BO66" s="54"/>
      <c r="BP66" s="54"/>
      <c r="BQ66" s="54"/>
      <c r="BR66" s="54"/>
      <c r="BS66" s="54"/>
      <c r="BT66" s="54"/>
      <c r="BU66" s="54"/>
      <c r="BV66" s="54"/>
      <c r="BW66" s="54"/>
      <c r="BX66" s="54"/>
      <c r="BY66" s="54"/>
      <c r="BZ66" s="54"/>
      <c r="CA66" s="54"/>
      <c r="CB66" s="54"/>
      <c r="CC66" s="54"/>
      <c r="CD66" s="54"/>
      <c r="CE66" s="54"/>
      <c r="CF66" s="54"/>
      <c r="CG66" s="54"/>
      <c r="CH66" s="54"/>
    </row>
    <row r="67" spans="53:86">
      <c r="BA67" t="s">
        <v>770</v>
      </c>
      <c r="BB67" s="54"/>
      <c r="BC67" s="54"/>
      <c r="BD67" s="54"/>
      <c r="BE67" s="54"/>
      <c r="BF67" s="54"/>
      <c r="BG67" s="54"/>
      <c r="BH67" s="54"/>
      <c r="BI67" s="54"/>
      <c r="BJ67" s="54"/>
      <c r="BK67" s="54"/>
      <c r="BL67" s="54"/>
      <c r="BM67" s="138" t="s">
        <v>542</v>
      </c>
      <c r="BN67" s="54"/>
      <c r="BO67" s="54"/>
      <c r="BP67" s="54"/>
      <c r="BQ67" s="54"/>
      <c r="BR67" s="54"/>
      <c r="BS67" s="54"/>
      <c r="BT67" s="54"/>
      <c r="BU67" s="54"/>
      <c r="BV67" s="54"/>
      <c r="BW67" s="54"/>
      <c r="BX67" s="54"/>
      <c r="BY67" s="54"/>
      <c r="BZ67" s="54"/>
      <c r="CA67" s="54"/>
      <c r="CB67" s="54"/>
      <c r="CC67" s="54"/>
      <c r="CD67" s="54"/>
      <c r="CE67" s="54"/>
      <c r="CF67" s="54"/>
      <c r="CG67" s="54"/>
      <c r="CH67" s="54"/>
    </row>
    <row r="68" spans="53:86">
      <c r="BA68" t="s">
        <v>771</v>
      </c>
      <c r="BB68" s="54"/>
      <c r="BC68" s="54"/>
      <c r="BD68" s="54"/>
      <c r="BE68" s="54"/>
      <c r="BF68" s="54"/>
      <c r="BG68" s="54"/>
      <c r="BH68" s="54"/>
      <c r="BI68" s="54"/>
      <c r="BJ68" s="54"/>
      <c r="BK68" s="54"/>
      <c r="BL68" s="54"/>
      <c r="BM68" s="138" t="s">
        <v>543</v>
      </c>
      <c r="BN68" s="54"/>
      <c r="BO68" s="54"/>
      <c r="BP68" s="54"/>
      <c r="BQ68" s="54"/>
      <c r="BR68" s="54"/>
      <c r="BS68" s="54"/>
      <c r="BT68" s="54"/>
      <c r="BU68" s="54"/>
      <c r="BV68" s="54"/>
      <c r="BW68" s="54"/>
      <c r="BX68" s="54"/>
      <c r="BY68" s="54"/>
      <c r="BZ68" s="54"/>
      <c r="CA68" s="54"/>
      <c r="CB68" s="54"/>
      <c r="CC68" s="54"/>
      <c r="CD68" s="54"/>
      <c r="CE68" s="54"/>
      <c r="CF68" s="54"/>
      <c r="CG68" s="54"/>
      <c r="CH68" s="54"/>
    </row>
    <row r="69" spans="53:86">
      <c r="BA69" t="s">
        <v>772</v>
      </c>
      <c r="BB69" s="54"/>
      <c r="BC69" s="54"/>
      <c r="BD69" s="54"/>
      <c r="BE69" s="54"/>
      <c r="BF69" s="54"/>
      <c r="BG69" s="54"/>
      <c r="BH69" s="54"/>
      <c r="BI69" s="54"/>
      <c r="BJ69" s="54"/>
      <c r="BK69" s="54"/>
      <c r="BL69" s="54"/>
      <c r="BM69" s="138" t="s">
        <v>544</v>
      </c>
      <c r="BN69" s="54"/>
      <c r="BO69" s="54"/>
      <c r="BP69" s="54"/>
      <c r="BQ69" s="54"/>
      <c r="BR69" s="54"/>
      <c r="BS69" s="54"/>
      <c r="BT69" s="54"/>
      <c r="BU69" s="54"/>
      <c r="BV69" s="54"/>
      <c r="BW69" s="54"/>
      <c r="BX69" s="54"/>
      <c r="BY69" s="54"/>
      <c r="BZ69" s="54"/>
      <c r="CA69" s="54"/>
      <c r="CB69" s="54"/>
      <c r="CC69" s="54"/>
      <c r="CD69" s="54"/>
      <c r="CE69" s="54"/>
      <c r="CF69" s="54"/>
      <c r="CG69" s="54"/>
      <c r="CH69" s="54"/>
    </row>
    <row r="70" spans="53:86">
      <c r="BA70" t="s">
        <v>773</v>
      </c>
      <c r="BB70" s="54"/>
      <c r="BC70" s="54"/>
      <c r="BD70" s="54"/>
      <c r="BE70" s="54"/>
      <c r="BF70" s="54"/>
      <c r="BG70" s="54"/>
      <c r="BH70" s="54"/>
      <c r="BI70" s="54"/>
      <c r="BJ70" s="54"/>
      <c r="BK70" s="54"/>
      <c r="BL70" s="54"/>
      <c r="BM70" s="138" t="s">
        <v>545</v>
      </c>
      <c r="BN70" s="54"/>
      <c r="BO70" s="54"/>
      <c r="BP70" s="54"/>
      <c r="BQ70" s="54"/>
      <c r="BR70" s="54"/>
      <c r="BS70" s="54"/>
      <c r="BT70" s="54"/>
      <c r="BU70" s="54"/>
      <c r="BV70" s="54"/>
      <c r="BW70" s="54"/>
      <c r="BX70" s="54"/>
      <c r="BY70" s="54"/>
      <c r="BZ70" s="54"/>
      <c r="CA70" s="54"/>
      <c r="CB70" s="54"/>
      <c r="CC70" s="54"/>
      <c r="CD70" s="54"/>
      <c r="CE70" s="54"/>
      <c r="CF70" s="54"/>
      <c r="CG70" s="54"/>
      <c r="CH70" s="54"/>
    </row>
    <row r="71" spans="53:86">
      <c r="BA71" t="s">
        <v>774</v>
      </c>
      <c r="BB71" s="54"/>
      <c r="BC71" s="54"/>
      <c r="BD71" s="54"/>
      <c r="BE71" s="54"/>
      <c r="BF71" s="54"/>
      <c r="BG71" s="54"/>
      <c r="BH71" s="54"/>
      <c r="BI71" s="54"/>
      <c r="BJ71" s="54"/>
      <c r="BK71" s="54"/>
      <c r="BL71" s="54"/>
      <c r="BM71" s="138" t="s">
        <v>546</v>
      </c>
      <c r="BN71" s="54"/>
      <c r="BO71" s="54"/>
      <c r="BP71" s="54"/>
      <c r="BQ71" s="54"/>
      <c r="BR71" s="54"/>
      <c r="BS71" s="54"/>
      <c r="BT71" s="54"/>
      <c r="BU71" s="54"/>
      <c r="BV71" s="54"/>
      <c r="BW71" s="54"/>
      <c r="BX71" s="54"/>
      <c r="BY71" s="54"/>
      <c r="BZ71" s="54"/>
      <c r="CA71" s="54"/>
      <c r="CB71" s="54"/>
      <c r="CC71" s="54"/>
      <c r="CD71" s="54"/>
      <c r="CE71" s="54"/>
      <c r="CF71" s="54"/>
      <c r="CG71" s="54"/>
      <c r="CH71" s="54"/>
    </row>
    <row r="72" spans="53:86">
      <c r="BA72" t="s">
        <v>775</v>
      </c>
      <c r="BB72" s="54"/>
      <c r="BC72" s="54"/>
      <c r="BD72" s="54"/>
      <c r="BE72" s="54"/>
      <c r="BF72" s="54"/>
      <c r="BG72" s="54"/>
      <c r="BH72" s="54"/>
      <c r="BI72" s="54"/>
      <c r="BJ72" s="54"/>
      <c r="BK72" s="54"/>
      <c r="BL72" s="54"/>
      <c r="BM72" s="138" t="s">
        <v>547</v>
      </c>
      <c r="BN72" s="54"/>
      <c r="BO72" s="54"/>
      <c r="BP72" s="54"/>
      <c r="BQ72" s="54"/>
      <c r="BR72" s="54"/>
      <c r="BS72" s="54"/>
      <c r="BT72" s="54"/>
      <c r="BU72" s="54"/>
      <c r="BV72" s="54"/>
      <c r="BW72" s="54"/>
      <c r="BX72" s="54"/>
      <c r="BY72" s="54"/>
      <c r="BZ72" s="54"/>
      <c r="CA72" s="54"/>
      <c r="CB72" s="54"/>
      <c r="CC72" s="54"/>
      <c r="CD72" s="54"/>
      <c r="CE72" s="54"/>
      <c r="CF72" s="54"/>
      <c r="CG72" s="54"/>
      <c r="CH72" s="54"/>
    </row>
    <row r="73" spans="53:86">
      <c r="BA73" t="s">
        <v>776</v>
      </c>
      <c r="BB73" s="54"/>
      <c r="BC73" s="54"/>
      <c r="BD73" s="54"/>
      <c r="BE73" s="54"/>
      <c r="BF73" s="54"/>
      <c r="BG73" s="54"/>
      <c r="BH73" s="54"/>
      <c r="BI73" s="54"/>
      <c r="BJ73" s="54"/>
      <c r="BK73" s="54"/>
      <c r="BL73" s="54"/>
      <c r="BM73" s="138" t="s">
        <v>548</v>
      </c>
      <c r="BN73" s="54"/>
      <c r="BO73" s="54"/>
      <c r="BP73" s="54"/>
      <c r="BQ73" s="54"/>
      <c r="BR73" s="54"/>
      <c r="BS73" s="54"/>
      <c r="BT73" s="54"/>
      <c r="BU73" s="54"/>
      <c r="BV73" s="54"/>
      <c r="BW73" s="54"/>
      <c r="BX73" s="54"/>
      <c r="BY73" s="54"/>
      <c r="BZ73" s="54"/>
      <c r="CA73" s="54"/>
      <c r="CB73" s="54"/>
      <c r="CC73" s="54"/>
      <c r="CD73" s="54"/>
      <c r="CE73" s="54"/>
      <c r="CF73" s="54"/>
      <c r="CG73" s="54"/>
      <c r="CH73" s="54"/>
    </row>
    <row r="74" spans="53:86">
      <c r="BA74" t="s">
        <v>777</v>
      </c>
      <c r="BB74" s="54"/>
      <c r="BC74" s="54"/>
      <c r="BD74" s="54"/>
      <c r="BE74" s="54"/>
      <c r="BF74" s="54"/>
      <c r="BG74" s="54"/>
      <c r="BH74" s="54"/>
      <c r="BI74" s="54"/>
      <c r="BJ74" s="54"/>
      <c r="BK74" s="54"/>
      <c r="BL74" s="54"/>
      <c r="BM74" s="138" t="s">
        <v>549</v>
      </c>
      <c r="BN74" s="54"/>
      <c r="BO74" s="54"/>
      <c r="BP74" s="54"/>
      <c r="BQ74" s="54"/>
      <c r="BR74" s="54"/>
      <c r="BS74" s="54"/>
      <c r="BT74" s="54"/>
      <c r="BU74" s="54"/>
      <c r="BV74" s="54"/>
      <c r="BW74" s="54"/>
      <c r="BX74" s="54"/>
      <c r="BY74" s="54"/>
      <c r="BZ74" s="54"/>
      <c r="CA74" s="54"/>
      <c r="CB74" s="54"/>
      <c r="CC74" s="54"/>
      <c r="CD74" s="54"/>
      <c r="CE74" s="54"/>
      <c r="CF74" s="54"/>
      <c r="CG74" s="54"/>
      <c r="CH74" s="54"/>
    </row>
    <row r="75" spans="53:86">
      <c r="BA75" t="s">
        <v>778</v>
      </c>
      <c r="BB75" s="54"/>
      <c r="BC75" s="54"/>
      <c r="BD75" s="54"/>
      <c r="BE75" s="54"/>
      <c r="BF75" s="54"/>
      <c r="BG75" s="54"/>
      <c r="BH75" s="54"/>
      <c r="BI75" s="54"/>
      <c r="BJ75" s="54"/>
      <c r="BK75" s="54"/>
      <c r="BL75" s="54"/>
      <c r="BM75" s="138" t="s">
        <v>550</v>
      </c>
      <c r="BN75" s="54"/>
      <c r="BO75" s="54"/>
      <c r="BP75" s="54"/>
      <c r="BQ75" s="54"/>
      <c r="BR75" s="54"/>
      <c r="BS75" s="54"/>
      <c r="BT75" s="54"/>
      <c r="BU75" s="54"/>
      <c r="BV75" s="54"/>
      <c r="BW75" s="54"/>
      <c r="BX75" s="54"/>
      <c r="BY75" s="54"/>
      <c r="BZ75" s="54"/>
      <c r="CA75" s="54"/>
      <c r="CB75" s="54"/>
      <c r="CC75" s="54"/>
      <c r="CD75" s="54"/>
      <c r="CE75" s="54"/>
      <c r="CF75" s="54"/>
      <c r="CG75" s="54"/>
      <c r="CH75" s="54"/>
    </row>
    <row r="76" spans="53:86" ht="15">
      <c r="BA76" s="151" t="s">
        <v>821</v>
      </c>
      <c r="BB76" s="54"/>
      <c r="BC76" s="54"/>
      <c r="BD76" s="54"/>
      <c r="BE76" s="54"/>
      <c r="BF76" s="54"/>
      <c r="BG76" s="54"/>
      <c r="BH76" s="54"/>
      <c r="BI76" s="54"/>
      <c r="BJ76" s="54"/>
      <c r="BK76" s="54"/>
      <c r="BL76" s="54"/>
      <c r="BM76" s="138"/>
      <c r="BN76" s="54"/>
      <c r="BO76" s="54"/>
      <c r="BP76" s="54"/>
      <c r="BQ76" s="54"/>
      <c r="BR76" s="54"/>
      <c r="BS76" s="54"/>
      <c r="BT76" s="54"/>
      <c r="BU76" s="54"/>
      <c r="BV76" s="54"/>
      <c r="BW76" s="54"/>
      <c r="BX76" s="54"/>
      <c r="BY76" s="54"/>
      <c r="BZ76" s="54"/>
      <c r="CA76" s="54"/>
      <c r="CB76" s="54"/>
      <c r="CC76" s="54"/>
      <c r="CD76" s="54"/>
      <c r="CE76" s="54"/>
      <c r="CF76" s="54"/>
      <c r="CG76" s="54"/>
      <c r="CH76" s="54"/>
    </row>
    <row r="77" spans="53:86">
      <c r="BA77" t="s">
        <v>818</v>
      </c>
      <c r="BB77" s="54"/>
      <c r="BC77" s="54"/>
      <c r="BD77" s="54"/>
      <c r="BE77" s="54"/>
      <c r="BF77" s="54"/>
      <c r="BG77" s="54"/>
      <c r="BH77" s="54"/>
      <c r="BI77" s="54"/>
      <c r="BJ77" s="54"/>
      <c r="BK77" s="54"/>
      <c r="BL77" s="54"/>
      <c r="BM77" s="138"/>
      <c r="BN77" s="54"/>
      <c r="BO77" s="54"/>
      <c r="BP77" s="54"/>
      <c r="BQ77" s="54"/>
      <c r="BR77" s="54"/>
      <c r="BS77" s="54"/>
      <c r="BT77" s="54"/>
      <c r="BU77" s="54"/>
      <c r="BV77" s="54"/>
      <c r="BW77" s="54"/>
      <c r="BX77" s="54"/>
      <c r="BY77" s="54"/>
      <c r="BZ77" s="54"/>
      <c r="CA77" s="54"/>
      <c r="CB77" s="54"/>
      <c r="CC77" s="54"/>
      <c r="CD77" s="54"/>
      <c r="CE77" s="54"/>
      <c r="CF77" s="54"/>
      <c r="CG77" s="54"/>
      <c r="CH77" s="54"/>
    </row>
    <row r="78" spans="53:86">
      <c r="BA78" t="s">
        <v>819</v>
      </c>
      <c r="BB78" s="54"/>
      <c r="BC78" s="54"/>
      <c r="BD78" s="54"/>
      <c r="BE78" s="54"/>
      <c r="BF78" s="54"/>
      <c r="BG78" s="54"/>
      <c r="BH78" s="54"/>
      <c r="BI78" s="54"/>
      <c r="BJ78" s="54"/>
      <c r="BK78" s="54"/>
      <c r="BL78" s="54"/>
      <c r="BM78" s="138"/>
      <c r="BN78" s="54"/>
      <c r="BO78" s="54"/>
      <c r="BP78" s="54"/>
      <c r="BQ78" s="54"/>
      <c r="BR78" s="54"/>
      <c r="BS78" s="54"/>
      <c r="BT78" s="54"/>
      <c r="BU78" s="54"/>
      <c r="BV78" s="54"/>
      <c r="BW78" s="54"/>
      <c r="BX78" s="54"/>
      <c r="BY78" s="54"/>
      <c r="BZ78" s="54"/>
      <c r="CA78" s="54"/>
      <c r="CB78" s="54"/>
      <c r="CC78" s="54"/>
      <c r="CD78" s="54"/>
      <c r="CE78" s="54"/>
      <c r="CF78" s="54"/>
      <c r="CG78" s="54"/>
      <c r="CH78" s="54"/>
    </row>
    <row r="79" spans="53:86">
      <c r="BA79" t="s">
        <v>820</v>
      </c>
      <c r="BB79" s="54"/>
      <c r="BC79" s="54"/>
      <c r="BD79" s="54"/>
      <c r="BE79" s="54"/>
      <c r="BF79" s="54"/>
      <c r="BG79" s="54"/>
      <c r="BH79" s="54"/>
      <c r="BI79" s="54"/>
      <c r="BJ79" s="54"/>
      <c r="BK79" s="54"/>
      <c r="BL79" s="54"/>
      <c r="BM79" s="138"/>
      <c r="BN79" s="54"/>
      <c r="BO79" s="54"/>
      <c r="BP79" s="54"/>
      <c r="BQ79" s="54"/>
      <c r="BR79" s="54"/>
      <c r="BS79" s="54"/>
      <c r="BT79" s="54"/>
      <c r="BU79" s="54"/>
      <c r="BV79" s="54"/>
      <c r="BW79" s="54"/>
      <c r="BX79" s="54"/>
      <c r="BY79" s="54"/>
      <c r="BZ79" s="54"/>
      <c r="CA79" s="54"/>
      <c r="CB79" s="54"/>
      <c r="CC79" s="54"/>
      <c r="CD79" s="54"/>
      <c r="CE79" s="54"/>
      <c r="CF79" s="54"/>
      <c r="CG79" s="54"/>
      <c r="CH79" s="54"/>
    </row>
    <row r="80" spans="53:86" ht="15">
      <c r="BA80" s="151" t="s">
        <v>779</v>
      </c>
      <c r="BB80" s="54"/>
      <c r="BC80" s="54"/>
      <c r="BD80" s="54"/>
      <c r="BE80" s="54"/>
      <c r="BF80" s="54"/>
      <c r="BG80" s="54"/>
      <c r="BH80" s="54"/>
      <c r="BI80" s="54"/>
      <c r="BJ80" s="54"/>
      <c r="BK80" s="54"/>
      <c r="BL80" s="54"/>
      <c r="BM80" s="139" t="s">
        <v>551</v>
      </c>
      <c r="BN80" s="54"/>
      <c r="BO80" s="54"/>
      <c r="BP80" s="54"/>
      <c r="BQ80" s="54"/>
      <c r="BR80" s="54"/>
      <c r="BS80" s="54"/>
      <c r="BT80" s="54"/>
      <c r="BU80" s="54"/>
      <c r="BV80" s="54"/>
      <c r="BW80" s="54"/>
      <c r="BX80" s="54"/>
      <c r="BY80" s="54"/>
      <c r="BZ80" s="54"/>
      <c r="CA80" s="54"/>
      <c r="CB80" s="54"/>
      <c r="CC80" s="54"/>
      <c r="CD80" s="54"/>
      <c r="CE80" s="54"/>
      <c r="CF80" s="54"/>
      <c r="CG80" s="54"/>
      <c r="CH80" s="54"/>
    </row>
    <row r="81" spans="53:86">
      <c r="BA81" t="s">
        <v>780</v>
      </c>
      <c r="BB81" s="54"/>
      <c r="BC81" s="54"/>
      <c r="BD81" s="54"/>
      <c r="BE81" s="54"/>
      <c r="BF81" s="54"/>
      <c r="BG81" s="54"/>
      <c r="BH81" s="54"/>
      <c r="BI81" s="54"/>
      <c r="BJ81" s="54"/>
      <c r="BK81" s="54"/>
      <c r="BL81" s="54"/>
      <c r="BM81" s="138" t="s">
        <v>552</v>
      </c>
      <c r="BN81" s="54"/>
      <c r="BO81" s="54"/>
      <c r="BP81" s="54"/>
      <c r="BQ81" s="54"/>
      <c r="BR81" s="54"/>
      <c r="BS81" s="54"/>
      <c r="BT81" s="54"/>
      <c r="BU81" s="54"/>
      <c r="BV81" s="54"/>
      <c r="BW81" s="54"/>
      <c r="BX81" s="54"/>
      <c r="BY81" s="54"/>
      <c r="BZ81" s="54"/>
      <c r="CA81" s="54"/>
      <c r="CB81" s="54"/>
      <c r="CC81" s="54"/>
      <c r="CD81" s="54"/>
      <c r="CE81" s="54"/>
      <c r="CF81" s="54"/>
      <c r="CG81" s="54"/>
      <c r="CH81" s="54"/>
    </row>
    <row r="82" spans="53:86">
      <c r="BA82" t="s">
        <v>781</v>
      </c>
      <c r="BB82" s="54"/>
      <c r="BC82" s="54"/>
      <c r="BD82" s="54"/>
      <c r="BE82" s="54"/>
      <c r="BF82" s="54"/>
      <c r="BG82" s="54"/>
      <c r="BH82" s="54"/>
      <c r="BI82" s="54"/>
      <c r="BJ82" s="54"/>
      <c r="BK82" s="54"/>
      <c r="BL82" s="54"/>
      <c r="BM82" s="138" t="s">
        <v>553</v>
      </c>
      <c r="BN82" s="54"/>
      <c r="BO82" s="54"/>
      <c r="BP82" s="54"/>
      <c r="BQ82" s="54"/>
      <c r="BR82" s="54"/>
      <c r="BS82" s="54"/>
      <c r="BT82" s="54"/>
      <c r="BU82" s="54"/>
      <c r="BV82" s="54"/>
      <c r="BW82" s="54"/>
      <c r="BX82" s="54"/>
      <c r="BY82" s="54"/>
      <c r="BZ82" s="54"/>
      <c r="CA82" s="54"/>
      <c r="CB82" s="54"/>
      <c r="CC82" s="54"/>
      <c r="CD82" s="54"/>
      <c r="CE82" s="54"/>
      <c r="CF82" s="54"/>
      <c r="CG82" s="54"/>
      <c r="CH82" s="54"/>
    </row>
    <row r="83" spans="53:86">
      <c r="BA83" t="s">
        <v>782</v>
      </c>
      <c r="BB83" s="54"/>
      <c r="BC83" s="54"/>
      <c r="BD83" s="54"/>
      <c r="BE83" s="54"/>
      <c r="BF83" s="54"/>
      <c r="BG83" s="54"/>
      <c r="BH83" s="54"/>
      <c r="BI83" s="54"/>
      <c r="BJ83" s="54"/>
      <c r="BK83" s="54"/>
      <c r="BL83" s="54"/>
      <c r="BM83" s="138" t="s">
        <v>554</v>
      </c>
      <c r="BN83" s="54"/>
      <c r="BO83" s="54"/>
      <c r="BP83" s="54"/>
      <c r="BQ83" s="54"/>
      <c r="BR83" s="54"/>
      <c r="BS83" s="54"/>
      <c r="BT83" s="54"/>
      <c r="BU83" s="54"/>
      <c r="BV83" s="54"/>
      <c r="BW83" s="54"/>
      <c r="BX83" s="54"/>
      <c r="BY83" s="54"/>
      <c r="BZ83" s="54"/>
      <c r="CA83" s="54"/>
      <c r="CB83" s="54"/>
      <c r="CC83" s="54"/>
      <c r="CD83" s="54"/>
      <c r="CE83" s="54"/>
      <c r="CF83" s="54"/>
      <c r="CG83" s="54"/>
      <c r="CH83" s="54"/>
    </row>
    <row r="84" spans="53:86">
      <c r="BA84" t="s">
        <v>783</v>
      </c>
      <c r="BB84" s="54"/>
      <c r="BC84" s="54"/>
      <c r="BD84" s="54"/>
      <c r="BE84" s="54"/>
      <c r="BF84" s="54"/>
      <c r="BG84" s="54"/>
      <c r="BH84" s="54"/>
      <c r="BI84" s="54"/>
      <c r="BJ84" s="54"/>
      <c r="BK84" s="54"/>
      <c r="BL84" s="54"/>
      <c r="BM84" s="138" t="s">
        <v>555</v>
      </c>
      <c r="BN84" s="54"/>
      <c r="BO84" s="54"/>
      <c r="BP84" s="54"/>
      <c r="BQ84" s="54"/>
      <c r="BR84" s="54"/>
      <c r="BS84" s="54"/>
      <c r="BT84" s="54"/>
      <c r="BU84" s="54"/>
      <c r="BV84" s="54"/>
      <c r="BW84" s="54"/>
      <c r="BX84" s="54"/>
      <c r="BY84" s="54"/>
      <c r="BZ84" s="54"/>
      <c r="CA84" s="54"/>
      <c r="CB84" s="54"/>
      <c r="CC84" s="54"/>
      <c r="CD84" s="54"/>
      <c r="CE84" s="54"/>
      <c r="CF84" s="54"/>
      <c r="CG84" s="54"/>
      <c r="CH84" s="54"/>
    </row>
    <row r="85" spans="53:86">
      <c r="BA85" t="s">
        <v>81</v>
      </c>
      <c r="BB85" s="54"/>
      <c r="BC85" s="54"/>
      <c r="BD85" s="54"/>
      <c r="BE85" s="54"/>
      <c r="BF85" s="54"/>
      <c r="BG85" s="54"/>
      <c r="BH85" s="54"/>
      <c r="BI85" s="54"/>
      <c r="BJ85" s="54"/>
      <c r="BK85" s="54"/>
      <c r="BL85" s="54"/>
      <c r="BM85" s="138" t="s">
        <v>100</v>
      </c>
      <c r="BN85" s="54"/>
      <c r="BO85" s="54"/>
      <c r="BP85" s="54"/>
      <c r="BQ85" s="54"/>
      <c r="BR85" s="54"/>
      <c r="BS85" s="54"/>
      <c r="BT85" s="54"/>
      <c r="BU85" s="54"/>
      <c r="BV85" s="54"/>
      <c r="BW85" s="54"/>
      <c r="BX85" s="54"/>
      <c r="BY85" s="54"/>
      <c r="BZ85" s="54"/>
      <c r="CA85" s="54"/>
      <c r="CB85" s="54"/>
      <c r="CC85" s="54"/>
      <c r="CD85" s="54"/>
      <c r="CE85" s="54"/>
      <c r="CF85" s="54"/>
      <c r="CG85" s="54"/>
      <c r="CH85" s="54"/>
    </row>
    <row r="86" spans="53:86">
      <c r="BA86" t="s">
        <v>784</v>
      </c>
      <c r="BB86" s="54"/>
      <c r="BC86" s="54"/>
      <c r="BD86" s="54"/>
      <c r="BE86" s="54"/>
      <c r="BF86" s="54"/>
      <c r="BG86" s="54"/>
      <c r="BH86" s="54"/>
      <c r="BI86" s="54"/>
      <c r="BJ86" s="54"/>
      <c r="BK86" s="54"/>
      <c r="BL86" s="54"/>
      <c r="BM86" s="138" t="s">
        <v>664</v>
      </c>
      <c r="BN86" s="54"/>
      <c r="BO86" s="54"/>
      <c r="BP86" s="54"/>
      <c r="BQ86" s="54"/>
      <c r="BR86" s="54"/>
      <c r="BS86" s="54"/>
      <c r="BT86" s="54"/>
      <c r="BU86" s="54"/>
      <c r="BV86" s="54"/>
      <c r="BW86" s="54"/>
      <c r="BX86" s="54"/>
      <c r="BY86" s="54"/>
      <c r="BZ86" s="54"/>
      <c r="CA86" s="54"/>
      <c r="CB86" s="54"/>
      <c r="CC86" s="54"/>
      <c r="CD86" s="54"/>
      <c r="CE86" s="54"/>
      <c r="CF86" s="54"/>
      <c r="CG86" s="54"/>
      <c r="CH86" s="54"/>
    </row>
    <row r="87" spans="53:86">
      <c r="BA87" t="s">
        <v>785</v>
      </c>
      <c r="BB87" s="54"/>
      <c r="BC87" s="54"/>
      <c r="BD87" s="54"/>
      <c r="BE87" s="54"/>
      <c r="BF87" s="54"/>
      <c r="BG87" s="54"/>
      <c r="BH87" s="54"/>
      <c r="BI87" s="54"/>
      <c r="BJ87" s="54"/>
      <c r="BK87" s="54"/>
      <c r="BL87" s="54"/>
      <c r="BM87" s="138" t="s">
        <v>556</v>
      </c>
      <c r="BN87" s="54"/>
      <c r="BO87" s="54"/>
      <c r="BP87" s="54"/>
      <c r="BQ87" s="54"/>
      <c r="BR87" s="54"/>
      <c r="BS87" s="54"/>
      <c r="BT87" s="54"/>
      <c r="BU87" s="54"/>
      <c r="BV87" s="54"/>
      <c r="BW87" s="54"/>
      <c r="BX87" s="54"/>
      <c r="BY87" s="54"/>
      <c r="BZ87" s="54"/>
      <c r="CA87" s="54"/>
      <c r="CB87" s="54"/>
      <c r="CC87" s="54"/>
      <c r="CD87" s="54"/>
      <c r="CE87" s="54"/>
      <c r="CF87" s="54"/>
      <c r="CG87" s="54"/>
      <c r="CH87" s="54"/>
    </row>
    <row r="88" spans="53:86">
      <c r="BA88" t="s">
        <v>786</v>
      </c>
      <c r="BB88" s="54"/>
      <c r="BC88" s="54"/>
      <c r="BD88" s="54"/>
      <c r="BE88" s="54"/>
      <c r="BF88" s="54"/>
      <c r="BG88" s="54"/>
      <c r="BH88" s="54"/>
      <c r="BI88" s="54"/>
      <c r="BJ88" s="54"/>
      <c r="BK88" s="54"/>
      <c r="BL88" s="54"/>
      <c r="BM88" s="138" t="s">
        <v>557</v>
      </c>
      <c r="BN88" s="54"/>
      <c r="BO88" s="54"/>
      <c r="BP88" s="54"/>
      <c r="BQ88" s="54"/>
      <c r="BR88" s="54"/>
      <c r="BS88" s="54"/>
      <c r="BT88" s="54"/>
      <c r="BU88" s="54"/>
      <c r="BV88" s="54"/>
      <c r="BW88" s="54"/>
      <c r="BX88" s="54"/>
      <c r="BY88" s="54"/>
      <c r="BZ88" s="54"/>
      <c r="CA88" s="54"/>
      <c r="CB88" s="54"/>
      <c r="CC88" s="54"/>
      <c r="CD88" s="54"/>
      <c r="CE88" s="54"/>
      <c r="CF88" s="54"/>
      <c r="CG88" s="54"/>
      <c r="CH88" s="54"/>
    </row>
    <row r="89" spans="53:86">
      <c r="BA89" t="s">
        <v>787</v>
      </c>
      <c r="BB89" s="54"/>
      <c r="BC89" s="54"/>
      <c r="BD89" s="54"/>
      <c r="BE89" s="54"/>
      <c r="BF89" s="54"/>
      <c r="BG89" s="54"/>
      <c r="BH89" s="54"/>
      <c r="BI89" s="54"/>
      <c r="BJ89" s="54"/>
      <c r="BK89" s="54"/>
      <c r="BL89" s="54"/>
      <c r="BM89" s="138" t="s">
        <v>558</v>
      </c>
      <c r="BN89" s="54"/>
      <c r="BO89" s="54"/>
      <c r="BP89" s="54"/>
      <c r="BQ89" s="54"/>
      <c r="BR89" s="54"/>
      <c r="BS89" s="54"/>
      <c r="BT89" s="54"/>
      <c r="BU89" s="54"/>
      <c r="BV89" s="54"/>
      <c r="BW89" s="54"/>
      <c r="BX89" s="54"/>
      <c r="BY89" s="54"/>
      <c r="BZ89" s="54"/>
      <c r="CA89" s="54"/>
      <c r="CB89" s="54"/>
      <c r="CC89" s="54"/>
      <c r="CD89" s="54"/>
      <c r="CE89" s="54"/>
      <c r="CF89" s="54"/>
      <c r="CG89" s="54"/>
      <c r="CH89" s="54"/>
    </row>
    <row r="90" spans="53:86">
      <c r="BA90" t="s">
        <v>788</v>
      </c>
      <c r="BB90" s="54"/>
      <c r="BC90" s="54"/>
      <c r="BD90" s="54"/>
      <c r="BE90" s="54"/>
      <c r="BF90" s="54"/>
      <c r="BG90" s="54"/>
      <c r="BH90" s="54"/>
      <c r="BI90" s="54"/>
      <c r="BJ90" s="54"/>
      <c r="BK90" s="54"/>
      <c r="BL90" s="54"/>
      <c r="BM90" s="138" t="s">
        <v>559</v>
      </c>
      <c r="BN90" s="54"/>
      <c r="BO90" s="54"/>
      <c r="BP90" s="54"/>
      <c r="BQ90" s="54"/>
      <c r="BR90" s="54"/>
      <c r="BS90" s="54"/>
      <c r="BT90" s="54"/>
      <c r="BU90" s="54"/>
      <c r="BV90" s="54"/>
      <c r="BW90" s="54"/>
      <c r="BX90" s="54"/>
      <c r="BY90" s="54"/>
      <c r="BZ90" s="54"/>
      <c r="CA90" s="54"/>
      <c r="CB90" s="54"/>
      <c r="CC90" s="54"/>
      <c r="CD90" s="54"/>
      <c r="CE90" s="54"/>
      <c r="CF90" s="54"/>
      <c r="CG90" s="54"/>
      <c r="CH90" s="54"/>
    </row>
    <row r="91" spans="53:86">
      <c r="BA91" t="s">
        <v>789</v>
      </c>
      <c r="BB91" s="54"/>
      <c r="BC91" s="54"/>
      <c r="BD91" s="54"/>
      <c r="BE91" s="54"/>
      <c r="BF91" s="54"/>
      <c r="BG91" s="54"/>
      <c r="BH91" s="54"/>
      <c r="BI91" s="54"/>
      <c r="BJ91" s="54"/>
      <c r="BK91" s="54"/>
      <c r="BL91" s="54"/>
      <c r="BM91" s="138" t="s">
        <v>560</v>
      </c>
      <c r="BN91" s="54"/>
      <c r="BO91" s="54"/>
      <c r="BP91" s="54"/>
      <c r="BQ91" s="54"/>
      <c r="BR91" s="54"/>
      <c r="BS91" s="54"/>
      <c r="BT91" s="54"/>
      <c r="BU91" s="54"/>
      <c r="BV91" s="54"/>
      <c r="BW91" s="54"/>
      <c r="BX91" s="54"/>
      <c r="BY91" s="54"/>
      <c r="BZ91" s="54"/>
      <c r="CA91" s="54"/>
      <c r="CB91" s="54"/>
      <c r="CC91" s="54"/>
      <c r="CD91" s="54"/>
      <c r="CE91" s="54"/>
      <c r="CF91" s="54"/>
      <c r="CG91" s="54"/>
      <c r="CH91" s="54"/>
    </row>
    <row r="92" spans="53:86">
      <c r="BA92" t="s">
        <v>790</v>
      </c>
      <c r="BB92" s="54"/>
      <c r="BC92" s="54"/>
      <c r="BD92" s="54"/>
      <c r="BE92" s="54"/>
      <c r="BF92" s="54"/>
      <c r="BG92" s="54"/>
      <c r="BH92" s="54"/>
      <c r="BI92" s="54"/>
      <c r="BJ92" s="54"/>
      <c r="BK92" s="54"/>
      <c r="BL92" s="54"/>
      <c r="BM92" s="139" t="s">
        <v>561</v>
      </c>
      <c r="BN92" s="54"/>
      <c r="BO92" s="54"/>
      <c r="BP92" s="54"/>
      <c r="BQ92" s="54"/>
      <c r="BR92" s="54"/>
      <c r="BS92" s="54"/>
      <c r="BT92" s="54"/>
      <c r="BU92" s="54"/>
      <c r="BV92" s="54"/>
      <c r="BW92" s="54"/>
      <c r="BX92" s="54"/>
      <c r="BY92" s="54"/>
      <c r="BZ92" s="54"/>
      <c r="CA92" s="54"/>
      <c r="CB92" s="54"/>
      <c r="CC92" s="54"/>
      <c r="CD92" s="54"/>
      <c r="CE92" s="54"/>
      <c r="CF92" s="54"/>
      <c r="CG92" s="54"/>
      <c r="CH92" s="54"/>
    </row>
    <row r="93" spans="53:86">
      <c r="BA93" t="s">
        <v>791</v>
      </c>
      <c r="BB93" s="54"/>
      <c r="BC93" s="54"/>
      <c r="BD93" s="54"/>
      <c r="BE93" s="54"/>
      <c r="BF93" s="54"/>
      <c r="BG93" s="54"/>
      <c r="BH93" s="54"/>
      <c r="BI93" s="54"/>
      <c r="BJ93" s="54"/>
      <c r="BK93" s="54"/>
      <c r="BL93" s="54"/>
      <c r="BM93" s="138" t="s">
        <v>562</v>
      </c>
      <c r="BN93" s="54"/>
      <c r="BO93" s="54"/>
      <c r="BP93" s="54"/>
      <c r="BQ93" s="54"/>
      <c r="BR93" s="54"/>
      <c r="BS93" s="54"/>
      <c r="BT93" s="54"/>
      <c r="BU93" s="54"/>
      <c r="BV93" s="54"/>
      <c r="BW93" s="54"/>
      <c r="BX93" s="54"/>
      <c r="BY93" s="54"/>
      <c r="BZ93" s="54"/>
      <c r="CA93" s="54"/>
      <c r="CB93" s="54"/>
      <c r="CC93" s="54"/>
      <c r="CD93" s="54"/>
      <c r="CE93" s="54"/>
      <c r="CF93" s="54"/>
      <c r="CG93" s="54"/>
      <c r="CH93" s="54"/>
    </row>
    <row r="94" spans="53:86">
      <c r="BA94" t="s">
        <v>792</v>
      </c>
      <c r="BB94" s="54"/>
      <c r="BC94" s="54"/>
      <c r="BD94" s="54"/>
      <c r="BE94" s="54"/>
      <c r="BF94" s="54"/>
      <c r="BG94" s="54"/>
      <c r="BH94" s="54"/>
      <c r="BI94" s="54"/>
      <c r="BJ94" s="54"/>
      <c r="BK94" s="54"/>
      <c r="BL94" s="54"/>
      <c r="BM94" s="138" t="s">
        <v>563</v>
      </c>
      <c r="BN94" s="54"/>
      <c r="BO94" s="54"/>
      <c r="BP94" s="54"/>
      <c r="BQ94" s="54"/>
      <c r="BR94" s="54"/>
      <c r="BS94" s="54"/>
      <c r="BT94" s="54"/>
      <c r="BU94" s="54"/>
      <c r="BV94" s="54"/>
      <c r="BW94" s="54"/>
      <c r="BX94" s="54"/>
      <c r="BY94" s="54"/>
      <c r="BZ94" s="54"/>
      <c r="CA94" s="54"/>
      <c r="CB94" s="54"/>
      <c r="CC94" s="54"/>
      <c r="CD94" s="54"/>
      <c r="CE94" s="54"/>
      <c r="CF94" s="54"/>
      <c r="CG94" s="54"/>
      <c r="CH94" s="54"/>
    </row>
    <row r="95" spans="53:86">
      <c r="BA95" t="s">
        <v>793</v>
      </c>
      <c r="BB95" s="54"/>
      <c r="BC95" s="54"/>
      <c r="BD95" s="54"/>
      <c r="BE95" s="54"/>
      <c r="BF95" s="54"/>
      <c r="BG95" s="54"/>
      <c r="BH95" s="54"/>
      <c r="BI95" s="54"/>
      <c r="BJ95" s="54"/>
      <c r="BK95" s="54"/>
      <c r="BL95" s="54"/>
      <c r="BM95" s="138" t="s">
        <v>564</v>
      </c>
      <c r="BN95" s="54"/>
      <c r="BO95" s="54"/>
      <c r="BP95" s="54"/>
      <c r="BQ95" s="54"/>
      <c r="BR95" s="54"/>
      <c r="BS95" s="54"/>
      <c r="BT95" s="54"/>
      <c r="BU95" s="54"/>
      <c r="BV95" s="54"/>
      <c r="BW95" s="54"/>
      <c r="BX95" s="54"/>
      <c r="BY95" s="54"/>
      <c r="BZ95" s="54"/>
      <c r="CA95" s="54"/>
      <c r="CB95" s="54"/>
      <c r="CC95" s="54"/>
      <c r="CD95" s="54"/>
      <c r="CE95" s="54"/>
      <c r="CF95" s="54"/>
      <c r="CG95" s="54"/>
      <c r="CH95" s="54"/>
    </row>
    <row r="96" spans="53:86">
      <c r="BA96" t="s">
        <v>794</v>
      </c>
      <c r="BB96" s="54"/>
      <c r="BC96" s="54"/>
      <c r="BD96" s="54"/>
      <c r="BE96" s="54"/>
      <c r="BF96" s="54"/>
      <c r="BG96" s="54"/>
      <c r="BH96" s="54"/>
      <c r="BI96" s="54"/>
      <c r="BJ96" s="54"/>
      <c r="BK96" s="54"/>
      <c r="BL96" s="54"/>
      <c r="BM96" s="138" t="s">
        <v>565</v>
      </c>
      <c r="BN96" s="54"/>
      <c r="BO96" s="54"/>
      <c r="BP96" s="54"/>
      <c r="BQ96" s="54"/>
      <c r="BR96" s="54"/>
      <c r="BS96" s="54"/>
      <c r="BT96" s="54"/>
      <c r="BU96" s="54"/>
      <c r="BV96" s="54"/>
      <c r="BW96" s="54"/>
      <c r="BX96" s="54"/>
      <c r="BY96" s="54"/>
      <c r="BZ96" s="54"/>
      <c r="CA96" s="54"/>
      <c r="CB96" s="54"/>
      <c r="CC96" s="54"/>
      <c r="CD96" s="54"/>
      <c r="CE96" s="54"/>
      <c r="CF96" s="54"/>
      <c r="CG96" s="54"/>
      <c r="CH96" s="54"/>
    </row>
    <row r="97" spans="53:86">
      <c r="BA97" t="s">
        <v>795</v>
      </c>
      <c r="BB97" s="54"/>
      <c r="BC97" s="54"/>
      <c r="BD97" s="54"/>
      <c r="BE97" s="54"/>
      <c r="BF97" s="54"/>
      <c r="BG97" s="54"/>
      <c r="BH97" s="54"/>
      <c r="BI97" s="54"/>
      <c r="BJ97" s="54"/>
      <c r="BK97" s="54"/>
      <c r="BL97" s="54"/>
      <c r="BM97" s="138" t="s">
        <v>566</v>
      </c>
      <c r="BN97" s="54"/>
      <c r="BO97" s="54"/>
      <c r="BP97" s="54"/>
      <c r="BQ97" s="54"/>
      <c r="BR97" s="54"/>
      <c r="BS97" s="54"/>
      <c r="BT97" s="54"/>
      <c r="BU97" s="54"/>
      <c r="BV97" s="54"/>
      <c r="BW97" s="54"/>
      <c r="BX97" s="54"/>
      <c r="BY97" s="54"/>
      <c r="BZ97" s="54"/>
      <c r="CA97" s="54"/>
      <c r="CB97" s="54"/>
      <c r="CC97" s="54"/>
      <c r="CD97" s="54"/>
      <c r="CE97" s="54"/>
      <c r="CF97" s="54"/>
      <c r="CG97" s="54"/>
      <c r="CH97" s="54"/>
    </row>
    <row r="98" spans="53:86">
      <c r="BA98" t="s">
        <v>796</v>
      </c>
      <c r="BB98" s="54"/>
      <c r="BC98" s="54"/>
      <c r="BD98" s="54"/>
      <c r="BE98" s="54"/>
      <c r="BF98" s="54"/>
      <c r="BG98" s="54"/>
      <c r="BH98" s="54"/>
      <c r="BI98" s="54"/>
      <c r="BJ98" s="54"/>
      <c r="BK98" s="54"/>
      <c r="BL98" s="54"/>
      <c r="BM98" s="138" t="s">
        <v>665</v>
      </c>
      <c r="BN98" s="54"/>
      <c r="BO98" s="54"/>
      <c r="BP98" s="54"/>
      <c r="BQ98" s="54"/>
      <c r="BR98" s="54"/>
      <c r="BS98" s="54"/>
      <c r="BT98" s="54"/>
      <c r="BU98" s="54"/>
      <c r="BV98" s="54"/>
      <c r="BW98" s="54"/>
      <c r="BX98" s="54"/>
      <c r="BY98" s="54"/>
      <c r="BZ98" s="54"/>
      <c r="CA98" s="54"/>
      <c r="CB98" s="54"/>
      <c r="CC98" s="54"/>
      <c r="CD98" s="54"/>
      <c r="CE98" s="54"/>
      <c r="CF98" s="54"/>
      <c r="CG98" s="54"/>
      <c r="CH98" s="54"/>
    </row>
    <row r="99" spans="53:86">
      <c r="BA99" t="s">
        <v>797</v>
      </c>
      <c r="BB99" s="54"/>
      <c r="BC99" s="54"/>
      <c r="BD99" s="54"/>
      <c r="BE99" s="54"/>
      <c r="BF99" s="54"/>
      <c r="BG99" s="54"/>
      <c r="BH99" s="54"/>
      <c r="BI99" s="54"/>
      <c r="BJ99" s="54"/>
      <c r="BK99" s="54"/>
      <c r="BL99" s="54"/>
      <c r="BM99" s="138" t="s">
        <v>567</v>
      </c>
      <c r="BN99" s="54"/>
      <c r="BO99" s="54"/>
      <c r="BP99" s="54"/>
      <c r="BQ99" s="54"/>
      <c r="BR99" s="54"/>
      <c r="BS99" s="54"/>
      <c r="BT99" s="54"/>
      <c r="BU99" s="54"/>
      <c r="BV99" s="54"/>
      <c r="BW99" s="54"/>
      <c r="BX99" s="54"/>
      <c r="BY99" s="54"/>
      <c r="BZ99" s="54"/>
      <c r="CA99" s="54"/>
      <c r="CB99" s="54"/>
      <c r="CC99" s="54"/>
      <c r="CD99" s="54"/>
      <c r="CE99" s="54"/>
      <c r="CF99" s="54"/>
      <c r="CG99" s="54"/>
      <c r="CH99" s="54"/>
    </row>
    <row r="100" spans="53:86" ht="15">
      <c r="BA100" s="151" t="s">
        <v>798</v>
      </c>
      <c r="BB100" s="54"/>
      <c r="BC100" s="54"/>
      <c r="BD100" s="54"/>
      <c r="BE100" s="54"/>
      <c r="BF100" s="54"/>
      <c r="BG100" s="54"/>
      <c r="BH100" s="54"/>
      <c r="BI100" s="54"/>
      <c r="BJ100" s="54"/>
      <c r="BK100" s="54"/>
      <c r="BL100" s="54"/>
      <c r="BM100" s="138" t="s">
        <v>96</v>
      </c>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53:86">
      <c r="BA101" t="s">
        <v>822</v>
      </c>
      <c r="BB101" s="54"/>
      <c r="BC101" s="54"/>
      <c r="BD101" s="54"/>
      <c r="BE101" s="54"/>
      <c r="BF101" s="54"/>
      <c r="BG101" s="54"/>
      <c r="BH101" s="54"/>
      <c r="BI101" s="54"/>
      <c r="BJ101" s="54"/>
      <c r="BK101" s="54"/>
      <c r="BL101" s="54"/>
      <c r="BM101" s="138" t="s">
        <v>568</v>
      </c>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53:86">
      <c r="BA102" t="s">
        <v>823</v>
      </c>
      <c r="BB102" s="54"/>
      <c r="BC102" s="54"/>
      <c r="BD102" s="54"/>
      <c r="BE102" s="54"/>
      <c r="BF102" s="54"/>
      <c r="BG102" s="54"/>
      <c r="BH102" s="54"/>
      <c r="BI102" s="54"/>
      <c r="BJ102" s="54"/>
      <c r="BK102" s="54"/>
      <c r="BL102" s="54"/>
      <c r="BM102" s="138" t="s">
        <v>569</v>
      </c>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53:86">
      <c r="BA103" t="s">
        <v>824</v>
      </c>
      <c r="BB103" s="54"/>
      <c r="BC103" s="54"/>
      <c r="BD103" s="54"/>
      <c r="BE103" s="54"/>
      <c r="BF103" s="54"/>
      <c r="BG103" s="54"/>
      <c r="BH103" s="54"/>
      <c r="BI103" s="54"/>
      <c r="BJ103" s="54"/>
      <c r="BK103" s="54"/>
      <c r="BL103" s="54"/>
      <c r="BM103" s="138" t="s">
        <v>570</v>
      </c>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53:86" ht="15">
      <c r="BA104" s="151" t="s">
        <v>799</v>
      </c>
      <c r="BB104" s="54"/>
      <c r="BC104" s="54"/>
      <c r="BD104" s="54"/>
      <c r="BE104" s="54"/>
      <c r="BF104" s="54"/>
      <c r="BG104" s="54"/>
      <c r="BH104" s="54"/>
      <c r="BI104" s="54"/>
      <c r="BJ104" s="54"/>
      <c r="BK104" s="54"/>
      <c r="BL104" s="54"/>
      <c r="BM104" s="138" t="s">
        <v>571</v>
      </c>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53:86">
      <c r="BA105" t="s">
        <v>800</v>
      </c>
      <c r="BB105" s="54"/>
      <c r="BC105" s="54"/>
      <c r="BD105" s="54"/>
      <c r="BE105" s="54"/>
      <c r="BF105" s="54"/>
      <c r="BG105" s="54"/>
      <c r="BH105" s="54"/>
      <c r="BI105" s="54"/>
      <c r="BJ105" s="54"/>
      <c r="BK105" s="54"/>
      <c r="BL105" s="54"/>
      <c r="BM105" s="138" t="s">
        <v>572</v>
      </c>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53:86" ht="15">
      <c r="BA106" s="151" t="s">
        <v>801</v>
      </c>
      <c r="BB106" s="54"/>
      <c r="BC106" s="54"/>
      <c r="BD106" s="54"/>
      <c r="BE106" s="54"/>
      <c r="BF106" s="54"/>
      <c r="BG106" s="54"/>
      <c r="BH106" s="54"/>
      <c r="BI106" s="54"/>
      <c r="BJ106" s="54"/>
      <c r="BK106" s="54"/>
      <c r="BL106" s="54"/>
      <c r="BM106" s="138" t="s">
        <v>573</v>
      </c>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53:86">
      <c r="BA107" t="s">
        <v>802</v>
      </c>
      <c r="BB107" s="54"/>
      <c r="BC107" s="54"/>
      <c r="BD107" s="54"/>
      <c r="BE107" s="54"/>
      <c r="BF107" s="54"/>
      <c r="BG107" s="54"/>
      <c r="BH107" s="54"/>
      <c r="BI107" s="54"/>
      <c r="BJ107" s="54"/>
      <c r="BK107" s="54"/>
      <c r="BL107" s="54"/>
      <c r="BM107" s="138" t="s">
        <v>666</v>
      </c>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53:86">
      <c r="BA108" t="s">
        <v>803</v>
      </c>
      <c r="BB108" s="54"/>
      <c r="BC108" s="54"/>
      <c r="BD108" s="54"/>
      <c r="BE108" s="54"/>
      <c r="BF108" s="54"/>
      <c r="BG108" s="54"/>
      <c r="BH108" s="54"/>
      <c r="BI108" s="54"/>
      <c r="BJ108" s="54"/>
      <c r="BK108" s="54"/>
      <c r="BL108" s="54"/>
      <c r="BM108" s="138" t="s">
        <v>82</v>
      </c>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53:86">
      <c r="BA109" t="s">
        <v>804</v>
      </c>
      <c r="BB109" s="54"/>
      <c r="BC109" s="54"/>
      <c r="BD109" s="54"/>
      <c r="BE109" s="54"/>
      <c r="BF109" s="54"/>
      <c r="BG109" s="54"/>
      <c r="BH109" s="54"/>
      <c r="BI109" s="54"/>
      <c r="BJ109" s="54"/>
      <c r="BK109" s="54"/>
      <c r="BL109" s="54"/>
      <c r="BM109" s="138" t="s">
        <v>574</v>
      </c>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53:86">
      <c r="BA110" t="s">
        <v>805</v>
      </c>
      <c r="BB110" s="54"/>
      <c r="BC110" s="54"/>
      <c r="BD110" s="54"/>
      <c r="BE110" s="54"/>
      <c r="BF110" s="54"/>
      <c r="BG110" s="54"/>
      <c r="BH110" s="54"/>
      <c r="BI110" s="54"/>
      <c r="BJ110" s="54"/>
      <c r="BK110" s="54"/>
      <c r="BL110" s="54"/>
      <c r="BM110" s="138" t="s">
        <v>575</v>
      </c>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53:86" ht="15">
      <c r="BA111" s="151" t="s">
        <v>806</v>
      </c>
      <c r="BB111" s="54"/>
      <c r="BC111" s="54"/>
      <c r="BD111" s="54"/>
      <c r="BE111" s="54"/>
      <c r="BF111" s="54"/>
      <c r="BG111" s="54"/>
      <c r="BH111" s="54"/>
      <c r="BI111" s="54"/>
      <c r="BJ111" s="54"/>
      <c r="BK111" s="54"/>
      <c r="BL111" s="54"/>
      <c r="BM111" s="138" t="s">
        <v>576</v>
      </c>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53:86">
      <c r="BA112" t="s">
        <v>807</v>
      </c>
      <c r="BB112" s="54"/>
      <c r="BC112" s="54"/>
      <c r="BD112" s="54"/>
      <c r="BE112" s="54"/>
      <c r="BF112" s="54"/>
      <c r="BG112" s="54"/>
      <c r="BH112" s="54"/>
      <c r="BI112" s="54"/>
      <c r="BJ112" s="54"/>
      <c r="BK112" s="54"/>
      <c r="BL112" s="54"/>
      <c r="BM112" s="138" t="s">
        <v>577</v>
      </c>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53:86">
      <c r="BA113" t="s">
        <v>808</v>
      </c>
      <c r="BB113" s="54"/>
      <c r="BC113" s="54"/>
      <c r="BD113" s="54"/>
      <c r="BE113" s="54"/>
      <c r="BF113" s="54"/>
      <c r="BG113" s="54"/>
      <c r="BH113" s="54"/>
      <c r="BI113" s="54"/>
      <c r="BJ113" s="54"/>
      <c r="BK113" s="54"/>
      <c r="BL113" s="54"/>
      <c r="BM113" s="138" t="s">
        <v>578</v>
      </c>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53:86">
      <c r="BA114" t="s">
        <v>809</v>
      </c>
      <c r="BB114" s="54"/>
      <c r="BC114" s="54"/>
      <c r="BD114" s="54"/>
      <c r="BE114" s="54"/>
      <c r="BF114" s="54"/>
      <c r="BG114" s="54"/>
      <c r="BH114" s="54"/>
      <c r="BI114" s="54"/>
      <c r="BJ114" s="54"/>
      <c r="BK114" s="54"/>
      <c r="BL114" s="54"/>
      <c r="BM114" s="138" t="s">
        <v>579</v>
      </c>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53:86">
      <c r="BA115" t="s">
        <v>810</v>
      </c>
      <c r="BB115" s="54"/>
      <c r="BC115" s="54"/>
      <c r="BD115" s="54"/>
      <c r="BE115" s="54"/>
      <c r="BF115" s="54"/>
      <c r="BG115" s="54"/>
      <c r="BH115" s="54"/>
      <c r="BI115" s="54"/>
      <c r="BJ115" s="54"/>
      <c r="BK115" s="54"/>
      <c r="BL115" s="54"/>
      <c r="BM115" s="138" t="s">
        <v>580</v>
      </c>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53:86">
      <c r="BA116" t="s">
        <v>811</v>
      </c>
      <c r="BB116" s="54"/>
      <c r="BC116" s="54"/>
      <c r="BD116" s="54"/>
      <c r="BE116" s="54"/>
      <c r="BF116" s="54"/>
      <c r="BG116" s="54"/>
      <c r="BH116" s="54"/>
      <c r="BI116" s="54"/>
      <c r="BJ116" s="54"/>
      <c r="BK116" s="54"/>
      <c r="BL116" s="54"/>
      <c r="BM116" s="138" t="s">
        <v>83</v>
      </c>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53:86">
      <c r="BA117" t="s">
        <v>812</v>
      </c>
      <c r="BB117" s="54"/>
      <c r="BC117" s="54"/>
      <c r="BD117" s="54"/>
      <c r="BE117" s="54"/>
      <c r="BF117" s="54"/>
      <c r="BG117" s="54"/>
      <c r="BH117" s="54"/>
      <c r="BI117" s="54"/>
      <c r="BJ117" s="54"/>
      <c r="BK117" s="54"/>
      <c r="BL117" s="54"/>
      <c r="BM117" s="138" t="s">
        <v>581</v>
      </c>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53:86" ht="15">
      <c r="BA118" s="151" t="s">
        <v>813</v>
      </c>
      <c r="BB118" s="54"/>
      <c r="BC118" s="54"/>
      <c r="BD118" s="54"/>
      <c r="BE118" s="54"/>
      <c r="BF118" s="54"/>
      <c r="BG118" s="54"/>
      <c r="BH118" s="54"/>
      <c r="BI118" s="54"/>
      <c r="BJ118" s="54"/>
      <c r="BK118" s="54"/>
      <c r="BL118" s="54"/>
      <c r="BM118" s="138" t="s">
        <v>582</v>
      </c>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53:86">
      <c r="BA119" t="s">
        <v>814</v>
      </c>
      <c r="BB119" s="54"/>
      <c r="BC119" s="54"/>
      <c r="BD119" s="54"/>
      <c r="BE119" s="54"/>
      <c r="BF119" s="54"/>
      <c r="BG119" s="54"/>
      <c r="BH119" s="54"/>
      <c r="BI119" s="54"/>
      <c r="BJ119" s="54"/>
      <c r="BK119" s="54"/>
      <c r="BL119" s="54"/>
      <c r="BM119" s="138" t="s">
        <v>583</v>
      </c>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53:86" ht="15">
      <c r="BA120" s="151" t="s">
        <v>815</v>
      </c>
      <c r="BB120" s="54"/>
      <c r="BC120" s="54"/>
      <c r="BD120" s="54"/>
      <c r="BE120" s="54"/>
      <c r="BF120" s="54"/>
      <c r="BG120" s="54"/>
      <c r="BH120" s="54"/>
      <c r="BI120" s="54"/>
      <c r="BJ120" s="54"/>
      <c r="BK120" s="54"/>
      <c r="BL120" s="54"/>
      <c r="BM120" s="138" t="s">
        <v>584</v>
      </c>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53:86">
      <c r="BA121" t="s">
        <v>816</v>
      </c>
      <c r="BB121" s="54"/>
      <c r="BC121" s="54"/>
      <c r="BD121" s="54"/>
      <c r="BE121" s="54"/>
      <c r="BF121" s="54"/>
      <c r="BG121" s="54"/>
      <c r="BH121" s="54"/>
      <c r="BI121" s="54"/>
      <c r="BJ121" s="54"/>
      <c r="BK121" s="54"/>
      <c r="BL121" s="54"/>
      <c r="BM121" s="138" t="s">
        <v>585</v>
      </c>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53:86">
      <c r="BA122" s="54"/>
      <c r="BB122" s="54"/>
      <c r="BC122" s="54"/>
      <c r="BD122" s="54"/>
      <c r="BE122" s="54"/>
      <c r="BF122" s="54"/>
      <c r="BG122" s="54"/>
      <c r="BH122" s="54"/>
      <c r="BI122" s="54"/>
      <c r="BJ122" s="54"/>
      <c r="BK122" s="54"/>
      <c r="BL122" s="54"/>
      <c r="BM122" s="138" t="s">
        <v>586</v>
      </c>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53:86">
      <c r="BA123" s="54"/>
      <c r="BB123" s="54"/>
      <c r="BC123" s="54"/>
      <c r="BD123" s="54"/>
      <c r="BE123" s="54"/>
      <c r="BF123" s="54"/>
      <c r="BG123" s="54"/>
      <c r="BH123" s="54"/>
      <c r="BI123" s="54"/>
      <c r="BJ123" s="54"/>
      <c r="BK123" s="54"/>
      <c r="BL123" s="54"/>
      <c r="BM123" s="138" t="s">
        <v>587</v>
      </c>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53:86">
      <c r="BA124" s="54"/>
      <c r="BB124" s="54"/>
      <c r="BC124" s="54"/>
      <c r="BD124" s="54"/>
      <c r="BE124" s="54"/>
      <c r="BF124" s="54"/>
      <c r="BG124" s="54"/>
      <c r="BH124" s="54"/>
      <c r="BI124" s="54"/>
      <c r="BJ124" s="54"/>
      <c r="BK124" s="54"/>
      <c r="BL124" s="54"/>
      <c r="BM124" s="138" t="s">
        <v>588</v>
      </c>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53:86">
      <c r="BA125" s="54"/>
      <c r="BB125" s="54"/>
      <c r="BC125" s="54"/>
      <c r="BD125" s="54"/>
      <c r="BE125" s="54"/>
      <c r="BF125" s="54"/>
      <c r="BG125" s="54"/>
      <c r="BH125" s="54"/>
      <c r="BI125" s="54"/>
      <c r="BJ125" s="54"/>
      <c r="BK125" s="54"/>
      <c r="BL125" s="54"/>
      <c r="BM125" s="138" t="s">
        <v>589</v>
      </c>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53:86">
      <c r="BA126" s="54"/>
      <c r="BB126" s="54"/>
      <c r="BC126" s="54"/>
      <c r="BD126" s="54"/>
      <c r="BE126" s="54"/>
      <c r="BF126" s="54"/>
      <c r="BG126" s="54"/>
      <c r="BH126" s="54"/>
      <c r="BI126" s="54"/>
      <c r="BJ126" s="54"/>
      <c r="BK126" s="54"/>
      <c r="BL126" s="54"/>
      <c r="BM126" s="138" t="s">
        <v>590</v>
      </c>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53:86">
      <c r="BA127" s="54"/>
      <c r="BB127" s="54"/>
      <c r="BC127" s="54"/>
      <c r="BD127" s="54"/>
      <c r="BE127" s="54"/>
      <c r="BF127" s="54"/>
      <c r="BG127" s="54"/>
      <c r="BH127" s="54"/>
      <c r="BI127" s="54"/>
      <c r="BJ127" s="54"/>
      <c r="BK127" s="54"/>
      <c r="BL127" s="54"/>
      <c r="BM127" s="138" t="s">
        <v>591</v>
      </c>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53:86">
      <c r="BA128" s="54"/>
      <c r="BB128" s="54"/>
      <c r="BC128" s="54"/>
      <c r="BD128" s="54"/>
      <c r="BE128" s="54"/>
      <c r="BF128" s="54"/>
      <c r="BG128" s="54"/>
      <c r="BH128" s="54"/>
      <c r="BI128" s="54"/>
      <c r="BJ128" s="54"/>
      <c r="BK128" s="54"/>
      <c r="BL128" s="54"/>
      <c r="BM128" s="138" t="s">
        <v>592</v>
      </c>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53:86">
      <c r="BA129" s="54"/>
      <c r="BB129" s="54"/>
      <c r="BC129" s="54"/>
      <c r="BD129" s="54"/>
      <c r="BE129" s="54"/>
      <c r="BF129" s="54"/>
      <c r="BG129" s="54"/>
      <c r="BH129" s="54"/>
      <c r="BI129" s="54"/>
      <c r="BJ129" s="54"/>
      <c r="BK129" s="54"/>
      <c r="BL129" s="54"/>
      <c r="BM129" s="138" t="s">
        <v>593</v>
      </c>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53:86">
      <c r="BA130" s="54"/>
      <c r="BB130" s="54"/>
      <c r="BC130" s="54"/>
      <c r="BD130" s="54"/>
      <c r="BE130" s="54"/>
      <c r="BF130" s="54"/>
      <c r="BG130" s="54"/>
      <c r="BH130" s="54"/>
      <c r="BI130" s="54"/>
      <c r="BJ130" s="54"/>
      <c r="BK130" s="54"/>
      <c r="BL130" s="54"/>
      <c r="BM130" s="138" t="s">
        <v>594</v>
      </c>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53:86">
      <c r="BA131" s="54"/>
      <c r="BB131" s="54"/>
      <c r="BC131" s="54"/>
      <c r="BD131" s="54"/>
      <c r="BE131" s="54"/>
      <c r="BF131" s="54"/>
      <c r="BG131" s="54"/>
      <c r="BH131" s="54"/>
      <c r="BI131" s="54"/>
      <c r="BJ131" s="54"/>
      <c r="BK131" s="54"/>
      <c r="BL131" s="54"/>
      <c r="BM131" s="138" t="s">
        <v>595</v>
      </c>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53:86">
      <c r="BA132" s="54"/>
      <c r="BB132" s="54"/>
      <c r="BC132" s="54"/>
      <c r="BD132" s="54"/>
      <c r="BE132" s="54"/>
      <c r="BF132" s="54"/>
      <c r="BG132" s="54"/>
      <c r="BH132" s="54"/>
      <c r="BI132" s="54"/>
      <c r="BJ132" s="54"/>
      <c r="BK132" s="54"/>
      <c r="BL132" s="54"/>
      <c r="BM132" s="138" t="s">
        <v>596</v>
      </c>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53:86">
      <c r="BA133" s="54"/>
      <c r="BB133" s="54"/>
      <c r="BC133" s="54"/>
      <c r="BD133" s="54"/>
      <c r="BE133" s="54"/>
      <c r="BF133" s="54"/>
      <c r="BG133" s="54"/>
      <c r="BH133" s="54"/>
      <c r="BI133" s="54"/>
      <c r="BJ133" s="54"/>
      <c r="BK133" s="54"/>
      <c r="BL133" s="54"/>
      <c r="BM133" s="138" t="s">
        <v>597</v>
      </c>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53:86">
      <c r="BA134" s="54"/>
      <c r="BB134" s="54"/>
      <c r="BC134" s="54"/>
      <c r="BD134" s="54"/>
      <c r="BE134" s="54"/>
      <c r="BF134" s="54"/>
      <c r="BG134" s="54"/>
      <c r="BH134" s="54"/>
      <c r="BI134" s="54"/>
      <c r="BJ134" s="54"/>
      <c r="BK134" s="54"/>
      <c r="BL134" s="54"/>
      <c r="BM134" s="138" t="s">
        <v>667</v>
      </c>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53:86">
      <c r="BA135" s="54"/>
      <c r="BB135" s="54"/>
      <c r="BC135" s="54"/>
      <c r="BD135" s="54"/>
      <c r="BE135" s="54"/>
      <c r="BF135" s="54"/>
      <c r="BG135" s="54"/>
      <c r="BH135" s="54"/>
      <c r="BI135" s="54"/>
      <c r="BJ135" s="54"/>
      <c r="BK135" s="54"/>
      <c r="BL135" s="54"/>
      <c r="BM135" s="138" t="s">
        <v>598</v>
      </c>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53:86">
      <c r="BA136" s="54"/>
      <c r="BB136" s="54"/>
      <c r="BC136" s="54"/>
      <c r="BD136" s="54"/>
      <c r="BE136" s="54"/>
      <c r="BF136" s="54"/>
      <c r="BG136" s="54"/>
      <c r="BH136" s="54"/>
      <c r="BI136" s="54"/>
      <c r="BJ136" s="54"/>
      <c r="BK136" s="54"/>
      <c r="BL136" s="54"/>
      <c r="BM136" s="139" t="s">
        <v>599</v>
      </c>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53:86">
      <c r="BA137" s="54"/>
      <c r="BB137" s="54"/>
      <c r="BC137" s="54"/>
      <c r="BD137" s="54"/>
      <c r="BE137" s="54"/>
      <c r="BF137" s="54"/>
      <c r="BG137" s="54"/>
      <c r="BH137" s="54"/>
      <c r="BI137" s="54"/>
      <c r="BJ137" s="54"/>
      <c r="BK137" s="54"/>
      <c r="BL137" s="54"/>
      <c r="BM137" s="138" t="s">
        <v>600</v>
      </c>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53:86">
      <c r="BA138" s="54"/>
      <c r="BB138" s="54"/>
      <c r="BC138" s="54"/>
      <c r="BD138" s="54"/>
      <c r="BE138" s="54"/>
      <c r="BF138" s="54"/>
      <c r="BG138" s="54"/>
      <c r="BH138" s="54"/>
      <c r="BI138" s="54"/>
      <c r="BJ138" s="54"/>
      <c r="BK138" s="54"/>
      <c r="BL138" s="54"/>
      <c r="BM138" s="138" t="s">
        <v>601</v>
      </c>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53:86">
      <c r="BA139" s="54"/>
      <c r="BB139" s="54"/>
      <c r="BC139" s="54"/>
      <c r="BD139" s="54"/>
      <c r="BE139" s="54"/>
      <c r="BF139" s="54"/>
      <c r="BG139" s="54"/>
      <c r="BH139" s="54"/>
      <c r="BI139" s="54"/>
      <c r="BJ139" s="54"/>
      <c r="BK139" s="54"/>
      <c r="BL139" s="54"/>
      <c r="BM139" s="138" t="s">
        <v>602</v>
      </c>
      <c r="BN139" s="54"/>
      <c r="BO139" s="54"/>
      <c r="BP139" s="54"/>
      <c r="BQ139" s="54"/>
      <c r="BR139" s="54"/>
      <c r="BS139" s="54"/>
      <c r="BT139" s="54"/>
      <c r="BU139" s="54"/>
      <c r="BV139" s="54"/>
      <c r="BW139" s="54"/>
      <c r="BX139" s="54"/>
      <c r="BY139" s="54"/>
      <c r="BZ139" s="54"/>
      <c r="CA139" s="54"/>
      <c r="CB139" s="54"/>
      <c r="CC139" s="54"/>
      <c r="CD139" s="54"/>
      <c r="CE139" s="54"/>
      <c r="CF139" s="54"/>
      <c r="CG139" s="54"/>
      <c r="CH139" s="54"/>
    </row>
    <row r="140" spans="53:86">
      <c r="BA140" s="54"/>
      <c r="BB140" s="54"/>
      <c r="BC140" s="54"/>
      <c r="BD140" s="54"/>
      <c r="BE140" s="54"/>
      <c r="BF140" s="54"/>
      <c r="BG140" s="54"/>
      <c r="BH140" s="54"/>
      <c r="BI140" s="54"/>
      <c r="BJ140" s="54"/>
      <c r="BK140" s="54"/>
      <c r="BL140" s="54"/>
      <c r="BM140" s="138" t="s">
        <v>603</v>
      </c>
      <c r="BN140" s="54"/>
      <c r="BO140" s="54"/>
      <c r="BP140" s="54"/>
      <c r="BQ140" s="54"/>
      <c r="BR140" s="54"/>
      <c r="BS140" s="54"/>
      <c r="BT140" s="54"/>
      <c r="BU140" s="54"/>
      <c r="BV140" s="54"/>
      <c r="BW140" s="54"/>
      <c r="BX140" s="54"/>
      <c r="BY140" s="54"/>
      <c r="BZ140" s="54"/>
      <c r="CA140" s="54"/>
      <c r="CB140" s="54"/>
      <c r="CC140" s="54"/>
      <c r="CD140" s="54"/>
      <c r="CE140" s="54"/>
      <c r="CF140" s="54"/>
      <c r="CG140" s="54"/>
      <c r="CH140" s="54"/>
    </row>
    <row r="141" spans="53:86">
      <c r="BA141" s="54"/>
      <c r="BB141" s="54"/>
      <c r="BC141" s="54"/>
      <c r="BD141" s="54"/>
      <c r="BE141" s="54"/>
      <c r="BF141" s="54"/>
      <c r="BG141" s="54"/>
      <c r="BH141" s="54"/>
      <c r="BI141" s="54"/>
      <c r="BJ141" s="54"/>
      <c r="BK141" s="54"/>
      <c r="BL141" s="54"/>
      <c r="BM141" s="138" t="s">
        <v>604</v>
      </c>
      <c r="BN141" s="54"/>
      <c r="BO141" s="54"/>
      <c r="BP141" s="54"/>
      <c r="BQ141" s="54"/>
      <c r="BR141" s="54"/>
      <c r="BS141" s="54"/>
      <c r="BT141" s="54"/>
      <c r="BU141" s="54"/>
      <c r="BV141" s="54"/>
      <c r="BW141" s="54"/>
      <c r="BX141" s="54"/>
      <c r="BY141" s="54"/>
      <c r="BZ141" s="54"/>
      <c r="CA141" s="54"/>
      <c r="CB141" s="54"/>
      <c r="CC141" s="54"/>
      <c r="CD141" s="54"/>
      <c r="CE141" s="54"/>
      <c r="CF141" s="54"/>
      <c r="CG141" s="54"/>
      <c r="CH141" s="54"/>
    </row>
    <row r="142" spans="53:86">
      <c r="BA142" s="54"/>
      <c r="BB142" s="54"/>
      <c r="BC142" s="54"/>
      <c r="BD142" s="54"/>
      <c r="BE142" s="54"/>
      <c r="BF142" s="54"/>
      <c r="BG142" s="54"/>
      <c r="BH142" s="54"/>
      <c r="BI142" s="54"/>
      <c r="BJ142" s="54"/>
      <c r="BK142" s="54"/>
      <c r="BL142" s="54"/>
      <c r="BM142" s="138" t="s">
        <v>605</v>
      </c>
      <c r="BN142" s="54"/>
      <c r="BO142" s="54"/>
      <c r="BP142" s="54"/>
      <c r="BQ142" s="54"/>
      <c r="BR142" s="54"/>
      <c r="BS142" s="54"/>
      <c r="BT142" s="54"/>
      <c r="BU142" s="54"/>
      <c r="BV142" s="54"/>
      <c r="BW142" s="54"/>
      <c r="BX142" s="54"/>
      <c r="BY142" s="54"/>
      <c r="BZ142" s="54"/>
      <c r="CA142" s="54"/>
      <c r="CB142" s="54"/>
      <c r="CC142" s="54"/>
      <c r="CD142" s="54"/>
      <c r="CE142" s="54"/>
      <c r="CF142" s="54"/>
      <c r="CG142" s="54"/>
      <c r="CH142" s="54"/>
    </row>
    <row r="143" spans="53:86">
      <c r="BA143" s="54"/>
      <c r="BB143" s="54"/>
      <c r="BC143" s="54"/>
      <c r="BD143" s="54"/>
      <c r="BE143" s="54"/>
      <c r="BF143" s="54"/>
      <c r="BG143" s="54"/>
      <c r="BH143" s="54"/>
      <c r="BI143" s="54"/>
      <c r="BJ143" s="54"/>
      <c r="BK143" s="54"/>
      <c r="BL143" s="54"/>
      <c r="BM143" s="138" t="s">
        <v>606</v>
      </c>
      <c r="BN143" s="54"/>
      <c r="BO143" s="54"/>
      <c r="BP143" s="54"/>
      <c r="BQ143" s="54"/>
      <c r="BR143" s="54"/>
      <c r="BS143" s="54"/>
      <c r="BT143" s="54"/>
      <c r="BU143" s="54"/>
      <c r="BV143" s="54"/>
      <c r="BW143" s="54"/>
      <c r="BX143" s="54"/>
      <c r="BY143" s="54"/>
      <c r="BZ143" s="54"/>
      <c r="CA143" s="54"/>
      <c r="CB143" s="54"/>
      <c r="CC143" s="54"/>
      <c r="CD143" s="54"/>
      <c r="CE143" s="54"/>
      <c r="CF143" s="54"/>
      <c r="CG143" s="54"/>
      <c r="CH143" s="54"/>
    </row>
    <row r="144" spans="53:86">
      <c r="BA144" s="54"/>
      <c r="BB144" s="54"/>
      <c r="BC144" s="54"/>
      <c r="BD144" s="54"/>
      <c r="BE144" s="54"/>
      <c r="BF144" s="54"/>
      <c r="BG144" s="54"/>
      <c r="BH144" s="54"/>
      <c r="BI144" s="54"/>
      <c r="BJ144" s="54"/>
      <c r="BK144" s="54"/>
      <c r="BL144" s="54"/>
      <c r="BM144" s="138" t="s">
        <v>607</v>
      </c>
      <c r="BN144" s="54"/>
      <c r="BO144" s="54"/>
      <c r="BP144" s="54"/>
      <c r="BQ144" s="54"/>
      <c r="BR144" s="54"/>
      <c r="BS144" s="54"/>
      <c r="BT144" s="54"/>
      <c r="BU144" s="54"/>
      <c r="BV144" s="54"/>
      <c r="BW144" s="54"/>
      <c r="BX144" s="54"/>
      <c r="BY144" s="54"/>
      <c r="BZ144" s="54"/>
      <c r="CA144" s="54"/>
      <c r="CB144" s="54"/>
      <c r="CC144" s="54"/>
      <c r="CD144" s="54"/>
      <c r="CE144" s="54"/>
      <c r="CF144" s="54"/>
      <c r="CG144" s="54"/>
      <c r="CH144" s="54"/>
    </row>
    <row r="145" spans="53:86">
      <c r="BA145" s="54"/>
      <c r="BB145" s="54"/>
      <c r="BC145" s="54"/>
      <c r="BD145" s="54"/>
      <c r="BE145" s="54"/>
      <c r="BF145" s="54"/>
      <c r="BG145" s="54"/>
      <c r="BH145" s="54"/>
      <c r="BI145" s="54"/>
      <c r="BJ145" s="54"/>
      <c r="BK145" s="54"/>
      <c r="BL145" s="54"/>
      <c r="BM145" s="138" t="s">
        <v>608</v>
      </c>
      <c r="BN145" s="54"/>
      <c r="BO145" s="54"/>
      <c r="BP145" s="54"/>
      <c r="BQ145" s="54"/>
      <c r="BR145" s="54"/>
      <c r="BS145" s="54"/>
      <c r="BT145" s="54"/>
      <c r="BU145" s="54"/>
      <c r="BV145" s="54"/>
      <c r="BW145" s="54"/>
      <c r="BX145" s="54"/>
      <c r="BY145" s="54"/>
      <c r="BZ145" s="54"/>
      <c r="CA145" s="54"/>
      <c r="CB145" s="54"/>
      <c r="CC145" s="54"/>
      <c r="CD145" s="54"/>
      <c r="CE145" s="54"/>
      <c r="CF145" s="54"/>
      <c r="CG145" s="54"/>
      <c r="CH145" s="54"/>
    </row>
    <row r="146" spans="53:86">
      <c r="BA146" s="54"/>
      <c r="BB146" s="54"/>
      <c r="BC146" s="54"/>
      <c r="BD146" s="54"/>
      <c r="BE146" s="54"/>
      <c r="BF146" s="54"/>
      <c r="BG146" s="54"/>
      <c r="BH146" s="54"/>
      <c r="BI146" s="54"/>
      <c r="BJ146" s="54"/>
      <c r="BK146" s="54"/>
      <c r="BL146" s="54"/>
      <c r="BM146" s="138" t="s">
        <v>609</v>
      </c>
      <c r="BN146" s="54"/>
      <c r="BO146" s="54"/>
      <c r="BP146" s="54"/>
      <c r="BQ146" s="54"/>
      <c r="BR146" s="54"/>
      <c r="BS146" s="54"/>
      <c r="BT146" s="54"/>
      <c r="BU146" s="54"/>
      <c r="BV146" s="54"/>
      <c r="BW146" s="54"/>
      <c r="BX146" s="54"/>
      <c r="BY146" s="54"/>
      <c r="BZ146" s="54"/>
      <c r="CA146" s="54"/>
      <c r="CB146" s="54"/>
      <c r="CC146" s="54"/>
      <c r="CD146" s="54"/>
      <c r="CE146" s="54"/>
      <c r="CF146" s="54"/>
      <c r="CG146" s="54"/>
      <c r="CH146" s="54"/>
    </row>
    <row r="147" spans="53:86">
      <c r="BA147" s="54"/>
      <c r="BB147" s="54"/>
      <c r="BC147" s="54"/>
      <c r="BD147" s="54"/>
      <c r="BE147" s="54"/>
      <c r="BF147" s="54"/>
      <c r="BG147" s="54"/>
      <c r="BH147" s="54"/>
      <c r="BI147" s="54"/>
      <c r="BJ147" s="54"/>
      <c r="BK147" s="54"/>
      <c r="BL147" s="54"/>
      <c r="BM147" s="138" t="s">
        <v>610</v>
      </c>
      <c r="BN147" s="54"/>
      <c r="BO147" s="54"/>
      <c r="BP147" s="54"/>
      <c r="BQ147" s="54"/>
      <c r="BR147" s="54"/>
      <c r="BS147" s="54"/>
      <c r="BT147" s="54"/>
      <c r="BU147" s="54"/>
      <c r="BV147" s="54"/>
      <c r="BW147" s="54"/>
      <c r="BX147" s="54"/>
      <c r="BY147" s="54"/>
      <c r="BZ147" s="54"/>
      <c r="CA147" s="54"/>
      <c r="CB147" s="54"/>
      <c r="CC147" s="54"/>
      <c r="CD147" s="54"/>
      <c r="CE147" s="54"/>
      <c r="CF147" s="54"/>
      <c r="CG147" s="54"/>
      <c r="CH147" s="54"/>
    </row>
    <row r="148" spans="53:86">
      <c r="BA148" s="54"/>
      <c r="BB148" s="54"/>
      <c r="BC148" s="54"/>
      <c r="BD148" s="54"/>
      <c r="BE148" s="54"/>
      <c r="BF148" s="54"/>
      <c r="BG148" s="54"/>
      <c r="BH148" s="54"/>
      <c r="BI148" s="54"/>
      <c r="BJ148" s="54"/>
      <c r="BK148" s="54"/>
      <c r="BL148" s="54"/>
      <c r="BM148" s="138" t="s">
        <v>611</v>
      </c>
      <c r="BN148" s="54"/>
      <c r="BO148" s="54"/>
      <c r="BP148" s="54"/>
      <c r="BQ148" s="54"/>
      <c r="BR148" s="54"/>
      <c r="BS148" s="54"/>
      <c r="BT148" s="54"/>
      <c r="BU148" s="54"/>
      <c r="BV148" s="54"/>
      <c r="BW148" s="54"/>
      <c r="BX148" s="54"/>
      <c r="BY148" s="54"/>
      <c r="BZ148" s="54"/>
      <c r="CA148" s="54"/>
      <c r="CB148" s="54"/>
      <c r="CC148" s="54"/>
      <c r="CD148" s="54"/>
      <c r="CE148" s="54"/>
      <c r="CF148" s="54"/>
      <c r="CG148" s="54"/>
      <c r="CH148" s="54"/>
    </row>
    <row r="149" spans="53:86">
      <c r="BA149" s="54"/>
      <c r="BB149" s="54"/>
      <c r="BC149" s="54"/>
      <c r="BD149" s="54"/>
      <c r="BE149" s="54"/>
      <c r="BF149" s="54"/>
      <c r="BG149" s="54"/>
      <c r="BH149" s="54"/>
      <c r="BI149" s="54"/>
      <c r="BJ149" s="54"/>
      <c r="BK149" s="54"/>
      <c r="BL149" s="54"/>
      <c r="BM149" s="138" t="s">
        <v>612</v>
      </c>
      <c r="BN149" s="54"/>
      <c r="BO149" s="54"/>
      <c r="BP149" s="54"/>
      <c r="BQ149" s="54"/>
      <c r="BR149" s="54"/>
      <c r="BS149" s="54"/>
      <c r="BT149" s="54"/>
      <c r="BU149" s="54"/>
      <c r="BV149" s="54"/>
      <c r="BW149" s="54"/>
      <c r="BX149" s="54"/>
      <c r="BY149" s="54"/>
      <c r="BZ149" s="54"/>
      <c r="CA149" s="54"/>
      <c r="CB149" s="54"/>
      <c r="CC149" s="54"/>
      <c r="CD149" s="54"/>
      <c r="CE149" s="54"/>
      <c r="CF149" s="54"/>
      <c r="CG149" s="54"/>
      <c r="CH149" s="54"/>
    </row>
    <row r="150" spans="53:86">
      <c r="BA150" s="54"/>
      <c r="BB150" s="54"/>
      <c r="BC150" s="54"/>
      <c r="BD150" s="54"/>
      <c r="BE150" s="54"/>
      <c r="BF150" s="54"/>
      <c r="BG150" s="54"/>
      <c r="BH150" s="54"/>
      <c r="BI150" s="54"/>
      <c r="BJ150" s="54"/>
      <c r="BK150" s="54"/>
      <c r="BL150" s="54"/>
      <c r="BM150" s="138" t="s">
        <v>668</v>
      </c>
      <c r="BN150" s="54"/>
      <c r="BO150" s="54"/>
      <c r="BP150" s="54"/>
      <c r="BQ150" s="54"/>
      <c r="BR150" s="54"/>
      <c r="BS150" s="54"/>
      <c r="BT150" s="54"/>
      <c r="BU150" s="54"/>
      <c r="BV150" s="54"/>
      <c r="BW150" s="54"/>
      <c r="BX150" s="54"/>
      <c r="BY150" s="54"/>
      <c r="BZ150" s="54"/>
      <c r="CA150" s="54"/>
      <c r="CB150" s="54"/>
      <c r="CC150" s="54"/>
      <c r="CD150" s="54"/>
      <c r="CE150" s="54"/>
      <c r="CF150" s="54"/>
      <c r="CG150" s="54"/>
      <c r="CH150" s="54"/>
    </row>
    <row r="151" spans="53:86">
      <c r="BA151" s="54"/>
      <c r="BB151" s="54"/>
      <c r="BC151" s="54"/>
      <c r="BD151" s="54"/>
      <c r="BE151" s="54"/>
      <c r="BF151" s="54"/>
      <c r="BG151" s="54"/>
      <c r="BH151" s="54"/>
      <c r="BI151" s="54"/>
      <c r="BJ151" s="54"/>
      <c r="BK151" s="54"/>
      <c r="BL151" s="54"/>
      <c r="BM151" s="138" t="s">
        <v>613</v>
      </c>
      <c r="BN151" s="54"/>
      <c r="BO151" s="54"/>
      <c r="BP151" s="54"/>
      <c r="BQ151" s="54"/>
      <c r="BR151" s="54"/>
      <c r="BS151" s="54"/>
      <c r="BT151" s="54"/>
      <c r="BU151" s="54"/>
      <c r="BV151" s="54"/>
      <c r="BW151" s="54"/>
      <c r="BX151" s="54"/>
      <c r="BY151" s="54"/>
      <c r="BZ151" s="54"/>
      <c r="CA151" s="54"/>
      <c r="CB151" s="54"/>
      <c r="CC151" s="54"/>
      <c r="CD151" s="54"/>
      <c r="CE151" s="54"/>
      <c r="CF151" s="54"/>
      <c r="CG151" s="54"/>
      <c r="CH151" s="54"/>
    </row>
    <row r="152" spans="53:86">
      <c r="BA152" s="54"/>
      <c r="BB152" s="54"/>
      <c r="BC152" s="54"/>
      <c r="BD152" s="54"/>
      <c r="BE152" s="54"/>
      <c r="BF152" s="54"/>
      <c r="BG152" s="54"/>
      <c r="BH152" s="54"/>
      <c r="BI152" s="54"/>
      <c r="BJ152" s="54"/>
      <c r="BK152" s="54"/>
      <c r="BL152" s="54"/>
      <c r="BM152" s="138" t="s">
        <v>614</v>
      </c>
      <c r="BN152" s="54"/>
      <c r="BO152" s="54"/>
      <c r="BP152" s="54"/>
      <c r="BQ152" s="54"/>
      <c r="BR152" s="54"/>
      <c r="BS152" s="54"/>
      <c r="BT152" s="54"/>
      <c r="BU152" s="54"/>
      <c r="BV152" s="54"/>
      <c r="BW152" s="54"/>
      <c r="BX152" s="54"/>
      <c r="BY152" s="54"/>
      <c r="BZ152" s="54"/>
      <c r="CA152" s="54"/>
      <c r="CB152" s="54"/>
      <c r="CC152" s="54"/>
      <c r="CD152" s="54"/>
      <c r="CE152" s="54"/>
      <c r="CF152" s="54"/>
      <c r="CG152" s="54"/>
      <c r="CH152" s="54"/>
    </row>
    <row r="153" spans="53:86">
      <c r="BA153" s="54"/>
      <c r="BB153" s="54"/>
      <c r="BC153" s="54"/>
      <c r="BD153" s="54"/>
      <c r="BE153" s="54"/>
      <c r="BF153" s="54"/>
      <c r="BG153" s="54"/>
      <c r="BH153" s="54"/>
      <c r="BI153" s="54"/>
      <c r="BJ153" s="54"/>
      <c r="BK153" s="54"/>
      <c r="BL153" s="54"/>
      <c r="BM153" s="138" t="s">
        <v>615</v>
      </c>
      <c r="BN153" s="54"/>
      <c r="BO153" s="54"/>
      <c r="BP153" s="54"/>
      <c r="BQ153" s="54"/>
      <c r="BR153" s="54"/>
      <c r="BS153" s="54"/>
      <c r="BT153" s="54"/>
      <c r="BU153" s="54"/>
      <c r="BV153" s="54"/>
      <c r="BW153" s="54"/>
      <c r="BX153" s="54"/>
      <c r="BY153" s="54"/>
      <c r="BZ153" s="54"/>
      <c r="CA153" s="54"/>
      <c r="CB153" s="54"/>
      <c r="CC153" s="54"/>
      <c r="CD153" s="54"/>
      <c r="CE153" s="54"/>
      <c r="CF153" s="54"/>
      <c r="CG153" s="54"/>
      <c r="CH153" s="54"/>
    </row>
    <row r="154" spans="53:86">
      <c r="BA154" s="54"/>
      <c r="BB154" s="54"/>
      <c r="BC154" s="54"/>
      <c r="BD154" s="54"/>
      <c r="BE154" s="54"/>
      <c r="BF154" s="54"/>
      <c r="BG154" s="54"/>
      <c r="BH154" s="54"/>
      <c r="BI154" s="54"/>
      <c r="BJ154" s="54"/>
      <c r="BK154" s="54"/>
      <c r="BL154" s="54"/>
      <c r="BM154" s="138" t="s">
        <v>616</v>
      </c>
      <c r="BN154" s="54"/>
      <c r="BO154" s="54"/>
      <c r="BP154" s="54"/>
      <c r="BQ154" s="54"/>
      <c r="BR154" s="54"/>
      <c r="BS154" s="54"/>
      <c r="BT154" s="54"/>
      <c r="BU154" s="54"/>
      <c r="BV154" s="54"/>
      <c r="BW154" s="54"/>
      <c r="BX154" s="54"/>
      <c r="BY154" s="54"/>
      <c r="BZ154" s="54"/>
      <c r="CA154" s="54"/>
      <c r="CB154" s="54"/>
      <c r="CC154" s="54"/>
      <c r="CD154" s="54"/>
      <c r="CE154" s="54"/>
      <c r="CF154" s="54"/>
      <c r="CG154" s="54"/>
      <c r="CH154" s="54"/>
    </row>
    <row r="155" spans="53:86">
      <c r="BA155" s="54"/>
      <c r="BB155" s="54"/>
      <c r="BC155" s="54"/>
      <c r="BD155" s="54"/>
      <c r="BE155" s="54"/>
      <c r="BF155" s="54"/>
      <c r="BG155" s="54"/>
      <c r="BH155" s="54"/>
      <c r="BI155" s="54"/>
      <c r="BJ155" s="54"/>
      <c r="BK155" s="54"/>
      <c r="BL155" s="54"/>
      <c r="BM155" s="138" t="s">
        <v>617</v>
      </c>
      <c r="BN155" s="54"/>
      <c r="BO155" s="54"/>
      <c r="BP155" s="54"/>
      <c r="BQ155" s="54"/>
      <c r="BR155" s="54"/>
      <c r="BS155" s="54"/>
      <c r="BT155" s="54"/>
      <c r="BU155" s="54"/>
      <c r="BV155" s="54"/>
      <c r="BW155" s="54"/>
      <c r="BX155" s="54"/>
      <c r="BY155" s="54"/>
      <c r="BZ155" s="54"/>
      <c r="CA155" s="54"/>
      <c r="CB155" s="54"/>
      <c r="CC155" s="54"/>
      <c r="CD155" s="54"/>
      <c r="CE155" s="54"/>
      <c r="CF155" s="54"/>
      <c r="CG155" s="54"/>
      <c r="CH155" s="54"/>
    </row>
    <row r="156" spans="53:86">
      <c r="BA156" s="54"/>
      <c r="BB156" s="54"/>
      <c r="BC156" s="54"/>
      <c r="BD156" s="54"/>
      <c r="BE156" s="54"/>
      <c r="BF156" s="54"/>
      <c r="BG156" s="54"/>
      <c r="BH156" s="54"/>
      <c r="BI156" s="54"/>
      <c r="BJ156" s="54"/>
      <c r="BK156" s="54"/>
      <c r="BL156" s="54"/>
      <c r="BM156" s="138" t="s">
        <v>669</v>
      </c>
      <c r="BN156" s="54"/>
      <c r="BO156" s="54"/>
      <c r="BP156" s="54"/>
      <c r="BQ156" s="54"/>
      <c r="BR156" s="54"/>
      <c r="BS156" s="54"/>
      <c r="BT156" s="54"/>
      <c r="BU156" s="54"/>
      <c r="BV156" s="54"/>
      <c r="BW156" s="54"/>
      <c r="BX156" s="54"/>
      <c r="BY156" s="54"/>
      <c r="BZ156" s="54"/>
      <c r="CA156" s="54"/>
      <c r="CB156" s="54"/>
      <c r="CC156" s="54"/>
      <c r="CD156" s="54"/>
      <c r="CE156" s="54"/>
      <c r="CF156" s="54"/>
      <c r="CG156" s="54"/>
      <c r="CH156" s="54"/>
    </row>
    <row r="157" spans="53:86">
      <c r="BA157" s="54"/>
      <c r="BB157" s="54"/>
      <c r="BC157" s="54"/>
      <c r="BD157" s="54"/>
      <c r="BE157" s="54"/>
      <c r="BF157" s="54"/>
      <c r="BG157" s="54"/>
      <c r="BH157" s="54"/>
      <c r="BI157" s="54"/>
      <c r="BJ157" s="54"/>
      <c r="BK157" s="54"/>
      <c r="BL157" s="54"/>
      <c r="BM157" s="138" t="s">
        <v>618</v>
      </c>
      <c r="BN157" s="54"/>
      <c r="BO157" s="54"/>
      <c r="BP157" s="54"/>
      <c r="BQ157" s="54"/>
      <c r="BR157" s="54"/>
      <c r="BS157" s="54"/>
      <c r="BT157" s="54"/>
      <c r="BU157" s="54"/>
      <c r="BV157" s="54"/>
      <c r="BW157" s="54"/>
      <c r="BX157" s="54"/>
      <c r="BY157" s="54"/>
      <c r="BZ157" s="54"/>
      <c r="CA157" s="54"/>
      <c r="CB157" s="54"/>
      <c r="CC157" s="54"/>
      <c r="CD157" s="54"/>
      <c r="CE157" s="54"/>
      <c r="CF157" s="54"/>
      <c r="CG157" s="54"/>
      <c r="CH157" s="54"/>
    </row>
    <row r="158" spans="53:86">
      <c r="BA158" s="54"/>
      <c r="BB158" s="54"/>
      <c r="BC158" s="54"/>
      <c r="BD158" s="54"/>
      <c r="BE158" s="54"/>
      <c r="BF158" s="54"/>
      <c r="BG158" s="54"/>
      <c r="BH158" s="54"/>
      <c r="BI158" s="54"/>
      <c r="BJ158" s="54"/>
      <c r="BK158" s="54"/>
      <c r="BL158" s="54"/>
      <c r="BM158" s="138" t="s">
        <v>619</v>
      </c>
      <c r="BN158" s="54"/>
      <c r="BO158" s="54"/>
      <c r="BP158" s="54"/>
      <c r="BQ158" s="54"/>
      <c r="BR158" s="54"/>
      <c r="BS158" s="54"/>
      <c r="BT158" s="54"/>
      <c r="BU158" s="54"/>
      <c r="BV158" s="54"/>
      <c r="BW158" s="54"/>
      <c r="BX158" s="54"/>
      <c r="BY158" s="54"/>
      <c r="BZ158" s="54"/>
      <c r="CA158" s="54"/>
      <c r="CB158" s="54"/>
      <c r="CC158" s="54"/>
      <c r="CD158" s="54"/>
      <c r="CE158" s="54"/>
      <c r="CF158" s="54"/>
      <c r="CG158" s="54"/>
      <c r="CH158" s="54"/>
    </row>
    <row r="159" spans="53:86">
      <c r="BA159" s="54"/>
      <c r="BB159" s="54"/>
      <c r="BC159" s="54"/>
      <c r="BD159" s="54"/>
      <c r="BE159" s="54"/>
      <c r="BF159" s="54"/>
      <c r="BG159" s="54"/>
      <c r="BH159" s="54"/>
      <c r="BI159" s="54"/>
      <c r="BJ159" s="54"/>
      <c r="BK159" s="54"/>
      <c r="BL159" s="54"/>
      <c r="BM159" s="139" t="s">
        <v>620</v>
      </c>
      <c r="BN159" s="54"/>
      <c r="BO159" s="54"/>
      <c r="BP159" s="54"/>
      <c r="BQ159" s="54"/>
      <c r="BR159" s="54"/>
      <c r="BS159" s="54"/>
      <c r="BT159" s="54"/>
      <c r="BU159" s="54"/>
      <c r="BV159" s="54"/>
      <c r="BW159" s="54"/>
      <c r="BX159" s="54"/>
      <c r="BY159" s="54"/>
      <c r="BZ159" s="54"/>
      <c r="CA159" s="54"/>
      <c r="CB159" s="54"/>
      <c r="CC159" s="54"/>
      <c r="CD159" s="54"/>
      <c r="CE159" s="54"/>
      <c r="CF159" s="54"/>
      <c r="CG159" s="54"/>
      <c r="CH159" s="54"/>
    </row>
    <row r="160" spans="53:86">
      <c r="BA160" s="54"/>
      <c r="BB160" s="54"/>
      <c r="BC160" s="54"/>
      <c r="BD160" s="54"/>
      <c r="BE160" s="54"/>
      <c r="BF160" s="54"/>
      <c r="BG160" s="54"/>
      <c r="BH160" s="54"/>
      <c r="BI160" s="54"/>
      <c r="BJ160" s="54"/>
      <c r="BK160" s="54"/>
      <c r="BL160" s="54"/>
      <c r="BM160" s="138" t="s">
        <v>80</v>
      </c>
      <c r="BN160" s="54"/>
      <c r="BO160" s="54"/>
      <c r="BP160" s="54"/>
      <c r="BQ160" s="54"/>
      <c r="BR160" s="54"/>
      <c r="BS160" s="54"/>
      <c r="BT160" s="54"/>
      <c r="BU160" s="54"/>
      <c r="BV160" s="54"/>
      <c r="BW160" s="54"/>
      <c r="BX160" s="54"/>
      <c r="BY160" s="54"/>
      <c r="BZ160" s="54"/>
      <c r="CA160" s="54"/>
      <c r="CB160" s="54"/>
      <c r="CC160" s="54"/>
      <c r="CD160" s="54"/>
      <c r="CE160" s="54"/>
      <c r="CF160" s="54"/>
      <c r="CG160" s="54"/>
      <c r="CH160" s="54"/>
    </row>
    <row r="161" spans="53:86">
      <c r="BA161" s="54"/>
      <c r="BB161" s="54"/>
      <c r="BC161" s="54"/>
      <c r="BD161" s="54"/>
      <c r="BE161" s="54"/>
      <c r="BF161" s="54"/>
      <c r="BG161" s="54"/>
      <c r="BH161" s="54"/>
      <c r="BI161" s="54"/>
      <c r="BJ161" s="54"/>
      <c r="BK161" s="54"/>
      <c r="BL161" s="54"/>
      <c r="BM161" s="139" t="s">
        <v>621</v>
      </c>
      <c r="BN161" s="54"/>
      <c r="BO161" s="54"/>
      <c r="BP161" s="54"/>
      <c r="BQ161" s="54"/>
      <c r="BR161" s="54"/>
      <c r="BS161" s="54"/>
      <c r="BT161" s="54"/>
      <c r="BU161" s="54"/>
      <c r="BV161" s="54"/>
      <c r="BW161" s="54"/>
      <c r="BX161" s="54"/>
      <c r="BY161" s="54"/>
      <c r="BZ161" s="54"/>
      <c r="CA161" s="54"/>
      <c r="CB161" s="54"/>
      <c r="CC161" s="54"/>
      <c r="CD161" s="54"/>
      <c r="CE161" s="54"/>
      <c r="CF161" s="54"/>
      <c r="CG161" s="54"/>
      <c r="CH161" s="54"/>
    </row>
    <row r="162" spans="53:86">
      <c r="BA162" s="54"/>
      <c r="BB162" s="54"/>
      <c r="BC162" s="54"/>
      <c r="BD162" s="54"/>
      <c r="BE162" s="54"/>
      <c r="BF162" s="54"/>
      <c r="BG162" s="54"/>
      <c r="BH162" s="54"/>
      <c r="BI162" s="54"/>
      <c r="BJ162" s="54"/>
      <c r="BK162" s="54"/>
      <c r="BL162" s="54"/>
      <c r="BM162" s="138" t="s">
        <v>622</v>
      </c>
      <c r="BN162" s="54"/>
      <c r="BO162" s="54"/>
      <c r="BP162" s="54"/>
      <c r="BQ162" s="54"/>
      <c r="BR162" s="54"/>
      <c r="BS162" s="54"/>
      <c r="BT162" s="54"/>
      <c r="BU162" s="54"/>
      <c r="BV162" s="54"/>
      <c r="BW162" s="54"/>
      <c r="BX162" s="54"/>
      <c r="BY162" s="54"/>
      <c r="BZ162" s="54"/>
      <c r="CA162" s="54"/>
      <c r="CB162" s="54"/>
      <c r="CC162" s="54"/>
      <c r="CD162" s="54"/>
      <c r="CE162" s="54"/>
      <c r="CF162" s="54"/>
      <c r="CG162" s="54"/>
      <c r="CH162" s="54"/>
    </row>
    <row r="163" spans="53:86">
      <c r="BA163" s="54"/>
      <c r="BB163" s="54"/>
      <c r="BC163" s="54"/>
      <c r="BD163" s="54"/>
      <c r="BE163" s="54"/>
      <c r="BF163" s="54"/>
      <c r="BG163" s="54"/>
      <c r="BH163" s="54"/>
      <c r="BI163" s="54"/>
      <c r="BJ163" s="54"/>
      <c r="BK163" s="54"/>
      <c r="BL163" s="54"/>
      <c r="BM163" s="138" t="s">
        <v>623</v>
      </c>
      <c r="BN163" s="54"/>
      <c r="BO163" s="54"/>
      <c r="BP163" s="54"/>
      <c r="BQ163" s="54"/>
      <c r="BR163" s="54"/>
      <c r="BS163" s="54"/>
      <c r="BT163" s="54"/>
      <c r="BU163" s="54"/>
      <c r="BV163" s="54"/>
      <c r="BW163" s="54"/>
      <c r="BX163" s="54"/>
      <c r="BY163" s="54"/>
      <c r="BZ163" s="54"/>
      <c r="CA163" s="54"/>
      <c r="CB163" s="54"/>
      <c r="CC163" s="54"/>
      <c r="CD163" s="54"/>
      <c r="CE163" s="54"/>
      <c r="CF163" s="54"/>
      <c r="CG163" s="54"/>
      <c r="CH163" s="54"/>
    </row>
    <row r="164" spans="53:86">
      <c r="BA164" s="54"/>
      <c r="BB164" s="54"/>
      <c r="BC164" s="54"/>
      <c r="BD164" s="54"/>
      <c r="BE164" s="54"/>
      <c r="BF164" s="54"/>
      <c r="BG164" s="54"/>
      <c r="BH164" s="54"/>
      <c r="BI164" s="54"/>
      <c r="BJ164" s="54"/>
      <c r="BK164" s="54"/>
      <c r="BL164" s="54"/>
      <c r="BM164" s="138" t="s">
        <v>624</v>
      </c>
      <c r="BN164" s="54"/>
      <c r="BO164" s="54"/>
      <c r="BP164" s="54"/>
      <c r="BQ164" s="54"/>
      <c r="BR164" s="54"/>
      <c r="BS164" s="54"/>
      <c r="BT164" s="54"/>
      <c r="BU164" s="54"/>
      <c r="BV164" s="54"/>
      <c r="BW164" s="54"/>
      <c r="BX164" s="54"/>
      <c r="BY164" s="54"/>
      <c r="BZ164" s="54"/>
      <c r="CA164" s="54"/>
      <c r="CB164" s="54"/>
      <c r="CC164" s="54"/>
      <c r="CD164" s="54"/>
      <c r="CE164" s="54"/>
      <c r="CF164" s="54"/>
      <c r="CG164" s="54"/>
      <c r="CH164" s="54"/>
    </row>
    <row r="165" spans="53:86">
      <c r="BA165" s="54"/>
      <c r="BB165" s="54"/>
      <c r="BC165" s="54"/>
      <c r="BD165" s="54"/>
      <c r="BE165" s="54"/>
      <c r="BF165" s="54"/>
      <c r="BG165" s="54"/>
      <c r="BH165" s="54"/>
      <c r="BI165" s="54"/>
      <c r="BJ165" s="54"/>
      <c r="BK165" s="54"/>
      <c r="BL165" s="54"/>
      <c r="BM165" s="138" t="s">
        <v>625</v>
      </c>
      <c r="BN165" s="54"/>
      <c r="BO165" s="54"/>
      <c r="BP165" s="54"/>
      <c r="BQ165" s="54"/>
      <c r="BR165" s="54"/>
      <c r="BS165" s="54"/>
      <c r="BT165" s="54"/>
      <c r="BU165" s="54"/>
      <c r="BV165" s="54"/>
      <c r="BW165" s="54"/>
      <c r="BX165" s="54"/>
      <c r="BY165" s="54"/>
      <c r="BZ165" s="54"/>
      <c r="CA165" s="54"/>
      <c r="CB165" s="54"/>
      <c r="CC165" s="54"/>
      <c r="CD165" s="54"/>
      <c r="CE165" s="54"/>
      <c r="CF165" s="54"/>
      <c r="CG165" s="54"/>
      <c r="CH165" s="54"/>
    </row>
    <row r="166" spans="53:86">
      <c r="BA166" s="54"/>
      <c r="BB166" s="54"/>
      <c r="BC166" s="54"/>
      <c r="BD166" s="54"/>
      <c r="BE166" s="54"/>
      <c r="BF166" s="54"/>
      <c r="BG166" s="54"/>
      <c r="BH166" s="54"/>
      <c r="BI166" s="54"/>
      <c r="BJ166" s="54"/>
      <c r="BK166" s="54"/>
      <c r="BL166" s="54"/>
      <c r="BM166" s="138" t="s">
        <v>626</v>
      </c>
      <c r="BN166" s="54"/>
      <c r="BO166" s="54"/>
      <c r="BP166" s="54"/>
      <c r="BQ166" s="54"/>
      <c r="BR166" s="54"/>
      <c r="BS166" s="54"/>
      <c r="BT166" s="54"/>
      <c r="BU166" s="54"/>
      <c r="BV166" s="54"/>
      <c r="BW166" s="54"/>
      <c r="BX166" s="54"/>
      <c r="BY166" s="54"/>
      <c r="BZ166" s="54"/>
      <c r="CA166" s="54"/>
      <c r="CB166" s="54"/>
      <c r="CC166" s="54"/>
      <c r="CD166" s="54"/>
      <c r="CE166" s="54"/>
      <c r="CF166" s="54"/>
      <c r="CG166" s="54"/>
      <c r="CH166" s="54"/>
    </row>
    <row r="167" spans="53:86">
      <c r="BA167" s="54"/>
      <c r="BB167" s="54"/>
      <c r="BC167" s="54"/>
      <c r="BD167" s="54"/>
      <c r="BE167" s="54"/>
      <c r="BF167" s="54"/>
      <c r="BG167" s="54"/>
      <c r="BH167" s="54"/>
      <c r="BI167" s="54"/>
      <c r="BJ167" s="54"/>
      <c r="BK167" s="54"/>
      <c r="BL167" s="54"/>
      <c r="BM167" s="138" t="s">
        <v>627</v>
      </c>
      <c r="BN167" s="54"/>
      <c r="BO167" s="54"/>
      <c r="BP167" s="54"/>
      <c r="BQ167" s="54"/>
      <c r="BR167" s="54"/>
      <c r="BS167" s="54"/>
      <c r="BT167" s="54"/>
      <c r="BU167" s="54"/>
      <c r="BV167" s="54"/>
      <c r="BW167" s="54"/>
      <c r="BX167" s="54"/>
      <c r="BY167" s="54"/>
      <c r="BZ167" s="54"/>
      <c r="CA167" s="54"/>
      <c r="CB167" s="54"/>
      <c r="CC167" s="54"/>
      <c r="CD167" s="54"/>
      <c r="CE167" s="54"/>
      <c r="CF167" s="54"/>
      <c r="CG167" s="54"/>
      <c r="CH167" s="54"/>
    </row>
    <row r="168" spans="53:86">
      <c r="BA168" s="54"/>
      <c r="BB168" s="54"/>
      <c r="BC168" s="54"/>
      <c r="BD168" s="54"/>
      <c r="BE168" s="54"/>
      <c r="BF168" s="54"/>
      <c r="BG168" s="54"/>
      <c r="BH168" s="54"/>
      <c r="BI168" s="54"/>
      <c r="BJ168" s="54"/>
      <c r="BK168" s="54"/>
      <c r="BL168" s="54"/>
      <c r="BM168" s="138" t="s">
        <v>628</v>
      </c>
      <c r="BN168" s="54"/>
      <c r="BO168" s="54"/>
      <c r="BP168" s="54"/>
      <c r="BQ168" s="54"/>
      <c r="BR168" s="54"/>
      <c r="BS168" s="54"/>
      <c r="BT168" s="54"/>
      <c r="BU168" s="54"/>
      <c r="BV168" s="54"/>
      <c r="BW168" s="54"/>
      <c r="BX168" s="54"/>
      <c r="BY168" s="54"/>
      <c r="BZ168" s="54"/>
      <c r="CA168" s="54"/>
      <c r="CB168" s="54"/>
      <c r="CC168" s="54"/>
      <c r="CD168" s="54"/>
      <c r="CE168" s="54"/>
      <c r="CF168" s="54"/>
      <c r="CG168" s="54"/>
      <c r="CH168" s="54"/>
    </row>
    <row r="169" spans="53:86">
      <c r="BA169" s="54"/>
      <c r="BB169" s="54"/>
      <c r="BC169" s="54"/>
      <c r="BD169" s="54"/>
      <c r="BE169" s="54"/>
      <c r="BF169" s="54"/>
      <c r="BG169" s="54"/>
      <c r="BH169" s="54"/>
      <c r="BI169" s="54"/>
      <c r="BJ169" s="54"/>
      <c r="BK169" s="54"/>
      <c r="BL169" s="54"/>
      <c r="BM169" s="139" t="s">
        <v>629</v>
      </c>
      <c r="BN169" s="54"/>
      <c r="BO169" s="54"/>
      <c r="BP169" s="54"/>
      <c r="BQ169" s="54"/>
      <c r="BR169" s="54"/>
      <c r="BS169" s="54"/>
      <c r="BT169" s="54"/>
      <c r="BU169" s="54"/>
      <c r="BV169" s="54"/>
      <c r="BW169" s="54"/>
      <c r="BX169" s="54"/>
      <c r="BY169" s="54"/>
      <c r="BZ169" s="54"/>
      <c r="CA169" s="54"/>
      <c r="CB169" s="54"/>
      <c r="CC169" s="54"/>
      <c r="CD169" s="54"/>
      <c r="CE169" s="54"/>
      <c r="CF169" s="54"/>
      <c r="CG169" s="54"/>
      <c r="CH169" s="54"/>
    </row>
    <row r="170" spans="53:86">
      <c r="BA170" s="54"/>
      <c r="BB170" s="54"/>
      <c r="BC170" s="54"/>
      <c r="BD170" s="54"/>
      <c r="BE170" s="54"/>
      <c r="BF170" s="54"/>
      <c r="BG170" s="54"/>
      <c r="BH170" s="54"/>
      <c r="BI170" s="54"/>
      <c r="BJ170" s="54"/>
      <c r="BK170" s="54"/>
      <c r="BL170" s="54"/>
      <c r="BM170" s="138" t="s">
        <v>630</v>
      </c>
      <c r="BN170" s="54"/>
      <c r="BO170" s="54"/>
      <c r="BP170" s="54"/>
      <c r="BQ170" s="54"/>
      <c r="BR170" s="54"/>
      <c r="BS170" s="54"/>
      <c r="BT170" s="54"/>
      <c r="BU170" s="54"/>
      <c r="BV170" s="54"/>
      <c r="BW170" s="54"/>
      <c r="BX170" s="54"/>
      <c r="BY170" s="54"/>
      <c r="BZ170" s="54"/>
      <c r="CA170" s="54"/>
      <c r="CB170" s="54"/>
      <c r="CC170" s="54"/>
      <c r="CD170" s="54"/>
      <c r="CE170" s="54"/>
      <c r="CF170" s="54"/>
      <c r="CG170" s="54"/>
      <c r="CH170" s="54"/>
    </row>
    <row r="171" spans="53:86">
      <c r="BA171" s="54"/>
      <c r="BB171" s="54"/>
      <c r="BC171" s="54"/>
      <c r="BD171" s="54"/>
      <c r="BE171" s="54"/>
      <c r="BF171" s="54"/>
      <c r="BG171" s="54"/>
      <c r="BH171" s="54"/>
      <c r="BI171" s="54"/>
      <c r="BJ171" s="54"/>
      <c r="BK171" s="54"/>
      <c r="BL171" s="54"/>
      <c r="BM171" s="138" t="s">
        <v>631</v>
      </c>
      <c r="BN171" s="54"/>
      <c r="BO171" s="54"/>
      <c r="BP171" s="54"/>
      <c r="BQ171" s="54"/>
      <c r="BR171" s="54"/>
      <c r="BS171" s="54"/>
      <c r="BT171" s="54"/>
      <c r="BU171" s="54"/>
      <c r="BV171" s="54"/>
      <c r="BW171" s="54"/>
      <c r="BX171" s="54"/>
      <c r="BY171" s="54"/>
      <c r="BZ171" s="54"/>
      <c r="CA171" s="54"/>
      <c r="CB171" s="54"/>
      <c r="CC171" s="54"/>
      <c r="CD171" s="54"/>
      <c r="CE171" s="54"/>
      <c r="CF171" s="54"/>
      <c r="CG171" s="54"/>
      <c r="CH171" s="54"/>
    </row>
    <row r="172" spans="53:86">
      <c r="BA172" s="54"/>
      <c r="BB172" s="54"/>
      <c r="BC172" s="54"/>
      <c r="BD172" s="54"/>
      <c r="BE172" s="54"/>
      <c r="BF172" s="54"/>
      <c r="BG172" s="54"/>
      <c r="BH172" s="54"/>
      <c r="BI172" s="54"/>
      <c r="BJ172" s="54"/>
      <c r="BK172" s="54"/>
      <c r="BL172" s="54"/>
      <c r="BM172" s="138" t="s">
        <v>632</v>
      </c>
      <c r="BN172" s="54"/>
      <c r="BO172" s="54"/>
      <c r="BP172" s="54"/>
      <c r="BQ172" s="54"/>
      <c r="BR172" s="54"/>
      <c r="BS172" s="54"/>
      <c r="BT172" s="54"/>
      <c r="BU172" s="54"/>
      <c r="BV172" s="54"/>
      <c r="BW172" s="54"/>
      <c r="BX172" s="54"/>
      <c r="BY172" s="54"/>
      <c r="BZ172" s="54"/>
      <c r="CA172" s="54"/>
      <c r="CB172" s="54"/>
      <c r="CC172" s="54"/>
      <c r="CD172" s="54"/>
      <c r="CE172" s="54"/>
      <c r="CF172" s="54"/>
      <c r="CG172" s="54"/>
      <c r="CH172" s="54"/>
    </row>
    <row r="173" spans="53:86">
      <c r="BA173" s="54"/>
      <c r="BB173" s="54"/>
      <c r="BC173" s="54"/>
      <c r="BD173" s="54"/>
      <c r="BE173" s="54"/>
      <c r="BF173" s="54"/>
      <c r="BG173" s="54"/>
      <c r="BH173" s="54"/>
      <c r="BI173" s="54"/>
      <c r="BJ173" s="54"/>
      <c r="BK173" s="54"/>
      <c r="BL173" s="54"/>
      <c r="BM173" s="138" t="s">
        <v>633</v>
      </c>
      <c r="BN173" s="54"/>
      <c r="BO173" s="54"/>
      <c r="BP173" s="54"/>
      <c r="BQ173" s="54"/>
      <c r="BR173" s="54"/>
      <c r="BS173" s="54"/>
      <c r="BT173" s="54"/>
      <c r="BU173" s="54"/>
      <c r="BV173" s="54"/>
      <c r="BW173" s="54"/>
      <c r="BX173" s="54"/>
      <c r="BY173" s="54"/>
      <c r="BZ173" s="54"/>
      <c r="CA173" s="54"/>
      <c r="CB173" s="54"/>
      <c r="CC173" s="54"/>
      <c r="CD173" s="54"/>
      <c r="CE173" s="54"/>
      <c r="CF173" s="54"/>
      <c r="CG173" s="54"/>
      <c r="CH173" s="54"/>
    </row>
    <row r="174" spans="53:86">
      <c r="BA174" s="54"/>
      <c r="BB174" s="54"/>
      <c r="BC174" s="54"/>
      <c r="BD174" s="54"/>
      <c r="BE174" s="54"/>
      <c r="BF174" s="54"/>
      <c r="BG174" s="54"/>
      <c r="BH174" s="54"/>
      <c r="BI174" s="54"/>
      <c r="BJ174" s="54"/>
      <c r="BK174" s="54"/>
      <c r="BL174" s="54"/>
      <c r="BM174" s="138" t="s">
        <v>634</v>
      </c>
      <c r="BN174" s="54"/>
      <c r="BO174" s="54"/>
      <c r="BP174" s="54"/>
      <c r="BQ174" s="54"/>
      <c r="BR174" s="54"/>
      <c r="BS174" s="54"/>
      <c r="BT174" s="54"/>
      <c r="BU174" s="54"/>
      <c r="BV174" s="54"/>
      <c r="BW174" s="54"/>
      <c r="BX174" s="54"/>
      <c r="BY174" s="54"/>
      <c r="BZ174" s="54"/>
      <c r="CA174" s="54"/>
      <c r="CB174" s="54"/>
      <c r="CC174" s="54"/>
      <c r="CD174" s="54"/>
      <c r="CE174" s="54"/>
      <c r="CF174" s="54"/>
      <c r="CG174" s="54"/>
      <c r="CH174" s="54"/>
    </row>
    <row r="175" spans="53:86">
      <c r="BA175" s="54"/>
      <c r="BB175" s="54"/>
      <c r="BC175" s="54"/>
      <c r="BD175" s="54"/>
      <c r="BE175" s="54"/>
      <c r="BF175" s="54"/>
      <c r="BG175" s="54"/>
      <c r="BH175" s="54"/>
      <c r="BI175" s="54"/>
      <c r="BJ175" s="54"/>
      <c r="BK175" s="54"/>
      <c r="BL175" s="54"/>
      <c r="BM175" s="138" t="s">
        <v>635</v>
      </c>
      <c r="BN175" s="54"/>
      <c r="BO175" s="54"/>
      <c r="BP175" s="54"/>
      <c r="BQ175" s="54"/>
      <c r="BR175" s="54"/>
      <c r="BS175" s="54"/>
      <c r="BT175" s="54"/>
      <c r="BU175" s="54"/>
      <c r="BV175" s="54"/>
      <c r="BW175" s="54"/>
      <c r="BX175" s="54"/>
      <c r="BY175" s="54"/>
      <c r="BZ175" s="54"/>
      <c r="CA175" s="54"/>
      <c r="CB175" s="54"/>
      <c r="CC175" s="54"/>
      <c r="CD175" s="54"/>
      <c r="CE175" s="54"/>
      <c r="CF175" s="54"/>
      <c r="CG175" s="54"/>
      <c r="CH175" s="54"/>
    </row>
    <row r="176" spans="53:86">
      <c r="BA176" s="54"/>
      <c r="BB176" s="54"/>
      <c r="BC176" s="54"/>
      <c r="BD176" s="54"/>
      <c r="BE176" s="54"/>
      <c r="BF176" s="54"/>
      <c r="BG176" s="54"/>
      <c r="BH176" s="54"/>
      <c r="BI176" s="54"/>
      <c r="BJ176" s="54"/>
      <c r="BK176" s="54"/>
      <c r="BL176" s="54"/>
      <c r="BM176" s="138" t="s">
        <v>636</v>
      </c>
      <c r="BN176" s="54"/>
      <c r="BO176" s="54"/>
      <c r="BP176" s="54"/>
      <c r="BQ176" s="54"/>
      <c r="BR176" s="54"/>
      <c r="BS176" s="54"/>
      <c r="BT176" s="54"/>
      <c r="BU176" s="54"/>
      <c r="BV176" s="54"/>
      <c r="BW176" s="54"/>
      <c r="BX176" s="54"/>
      <c r="BY176" s="54"/>
      <c r="BZ176" s="54"/>
      <c r="CA176" s="54"/>
      <c r="CB176" s="54"/>
      <c r="CC176" s="54"/>
      <c r="CD176" s="54"/>
      <c r="CE176" s="54"/>
      <c r="CF176" s="54"/>
      <c r="CG176" s="54"/>
      <c r="CH176" s="54"/>
    </row>
    <row r="177" spans="53:86">
      <c r="BA177" s="54"/>
      <c r="BB177" s="54"/>
      <c r="BC177" s="54"/>
      <c r="BD177" s="54"/>
      <c r="BE177" s="54"/>
      <c r="BF177" s="54"/>
      <c r="BG177" s="54"/>
      <c r="BH177" s="54"/>
      <c r="BI177" s="54"/>
      <c r="BJ177" s="54"/>
      <c r="BK177" s="54"/>
      <c r="BL177" s="54"/>
      <c r="BM177" s="138" t="s">
        <v>637</v>
      </c>
      <c r="BN177" s="54"/>
      <c r="BO177" s="54"/>
      <c r="BP177" s="54"/>
      <c r="BQ177" s="54"/>
      <c r="BR177" s="54"/>
      <c r="BS177" s="54"/>
      <c r="BT177" s="54"/>
      <c r="BU177" s="54"/>
      <c r="BV177" s="54"/>
      <c r="BW177" s="54"/>
      <c r="BX177" s="54"/>
      <c r="BY177" s="54"/>
      <c r="BZ177" s="54"/>
      <c r="CA177" s="54"/>
      <c r="CB177" s="54"/>
      <c r="CC177" s="54"/>
      <c r="CD177" s="54"/>
      <c r="CE177" s="54"/>
      <c r="CF177" s="54"/>
      <c r="CG177" s="54"/>
      <c r="CH177" s="54"/>
    </row>
    <row r="178" spans="53:86">
      <c r="BA178" s="54"/>
      <c r="BB178" s="54"/>
      <c r="BC178" s="54"/>
      <c r="BD178" s="54"/>
      <c r="BE178" s="54"/>
      <c r="BF178" s="54"/>
      <c r="BG178" s="54"/>
      <c r="BH178" s="54"/>
      <c r="BI178" s="54"/>
      <c r="BJ178" s="54"/>
      <c r="BK178" s="54"/>
      <c r="BL178" s="54"/>
      <c r="BM178" s="138" t="s">
        <v>638</v>
      </c>
      <c r="BN178" s="54"/>
      <c r="BO178" s="54"/>
      <c r="BP178" s="54"/>
      <c r="BQ178" s="54"/>
      <c r="BR178" s="54"/>
      <c r="BS178" s="54"/>
      <c r="BT178" s="54"/>
      <c r="BU178" s="54"/>
      <c r="BV178" s="54"/>
      <c r="BW178" s="54"/>
      <c r="BX178" s="54"/>
      <c r="BY178" s="54"/>
      <c r="BZ178" s="54"/>
      <c r="CA178" s="54"/>
      <c r="CB178" s="54"/>
      <c r="CC178" s="54"/>
      <c r="CD178" s="54"/>
      <c r="CE178" s="54"/>
      <c r="CF178" s="54"/>
      <c r="CG178" s="54"/>
      <c r="CH178" s="54"/>
    </row>
    <row r="179" spans="53:86">
      <c r="BA179" s="54"/>
      <c r="BB179" s="54"/>
      <c r="BC179" s="54"/>
      <c r="BD179" s="54"/>
      <c r="BE179" s="54"/>
      <c r="BF179" s="54"/>
      <c r="BG179" s="54"/>
      <c r="BH179" s="54"/>
      <c r="BI179" s="54"/>
      <c r="BJ179" s="54"/>
      <c r="BK179" s="54"/>
      <c r="BL179" s="54"/>
      <c r="BM179" s="138" t="s">
        <v>639</v>
      </c>
      <c r="BN179" s="54"/>
      <c r="BO179" s="54"/>
      <c r="BP179" s="54"/>
      <c r="BQ179" s="54"/>
      <c r="BR179" s="54"/>
      <c r="BS179" s="54"/>
      <c r="BT179" s="54"/>
      <c r="BU179" s="54"/>
      <c r="BV179" s="54"/>
      <c r="BW179" s="54"/>
      <c r="BX179" s="54"/>
      <c r="BY179" s="54"/>
      <c r="BZ179" s="54"/>
      <c r="CA179" s="54"/>
      <c r="CB179" s="54"/>
      <c r="CC179" s="54"/>
      <c r="CD179" s="54"/>
      <c r="CE179" s="54"/>
      <c r="CF179" s="54"/>
      <c r="CG179" s="54"/>
      <c r="CH179" s="54"/>
    </row>
    <row r="180" spans="53:86">
      <c r="BA180" s="54"/>
      <c r="BB180" s="54"/>
      <c r="BC180" s="54"/>
      <c r="BD180" s="54"/>
      <c r="BE180" s="54"/>
      <c r="BF180" s="54"/>
      <c r="BG180" s="54"/>
      <c r="BH180" s="54"/>
      <c r="BI180" s="54"/>
      <c r="BJ180" s="54"/>
      <c r="BK180" s="54"/>
      <c r="BL180" s="54"/>
      <c r="BM180" s="138" t="s">
        <v>640</v>
      </c>
      <c r="BN180" s="54"/>
      <c r="BO180" s="54"/>
      <c r="BP180" s="54"/>
      <c r="BQ180" s="54"/>
      <c r="BR180" s="54"/>
      <c r="BS180" s="54"/>
      <c r="BT180" s="54"/>
      <c r="BU180" s="54"/>
      <c r="BV180" s="54"/>
      <c r="BW180" s="54"/>
      <c r="BX180" s="54"/>
      <c r="BY180" s="54"/>
      <c r="BZ180" s="54"/>
      <c r="CA180" s="54"/>
      <c r="CB180" s="54"/>
      <c r="CC180" s="54"/>
      <c r="CD180" s="54"/>
      <c r="CE180" s="54"/>
      <c r="CF180" s="54"/>
      <c r="CG180" s="54"/>
      <c r="CH180" s="54"/>
    </row>
    <row r="181" spans="53:86">
      <c r="BA181" s="54"/>
      <c r="BB181" s="54"/>
      <c r="BC181" s="54"/>
      <c r="BD181" s="54"/>
      <c r="BE181" s="54"/>
      <c r="BF181" s="54"/>
      <c r="BG181" s="54"/>
      <c r="BH181" s="54"/>
      <c r="BI181" s="54"/>
      <c r="BJ181" s="54"/>
      <c r="BK181" s="54"/>
      <c r="BL181" s="54"/>
      <c r="BM181" s="138" t="s">
        <v>641</v>
      </c>
      <c r="BN181" s="54"/>
      <c r="BO181" s="54"/>
      <c r="BP181" s="54"/>
      <c r="BQ181" s="54"/>
      <c r="BR181" s="54"/>
      <c r="BS181" s="54"/>
      <c r="BT181" s="54"/>
      <c r="BU181" s="54"/>
      <c r="BV181" s="54"/>
      <c r="BW181" s="54"/>
      <c r="BX181" s="54"/>
      <c r="BY181" s="54"/>
      <c r="BZ181" s="54"/>
      <c r="CA181" s="54"/>
      <c r="CB181" s="54"/>
      <c r="CC181" s="54"/>
      <c r="CD181" s="54"/>
      <c r="CE181" s="54"/>
      <c r="CF181" s="54"/>
      <c r="CG181" s="54"/>
      <c r="CH181" s="54"/>
    </row>
    <row r="182" spans="53:86">
      <c r="BA182" s="54"/>
      <c r="BB182" s="54"/>
      <c r="BC182" s="54"/>
      <c r="BD182" s="54"/>
      <c r="BE182" s="54"/>
      <c r="BF182" s="54"/>
      <c r="BG182" s="54"/>
      <c r="BH182" s="54"/>
      <c r="BI182" s="54"/>
      <c r="BJ182" s="54"/>
      <c r="BK182" s="54"/>
      <c r="BL182" s="54"/>
      <c r="BM182" s="138" t="s">
        <v>642</v>
      </c>
      <c r="BN182" s="54"/>
      <c r="BO182" s="54"/>
      <c r="BP182" s="54"/>
      <c r="BQ182" s="54"/>
      <c r="BR182" s="54"/>
      <c r="BS182" s="54"/>
      <c r="BT182" s="54"/>
      <c r="BU182" s="54"/>
      <c r="BV182" s="54"/>
      <c r="BW182" s="54"/>
      <c r="BX182" s="54"/>
      <c r="BY182" s="54"/>
      <c r="BZ182" s="54"/>
      <c r="CA182" s="54"/>
      <c r="CB182" s="54"/>
      <c r="CC182" s="54"/>
      <c r="CD182" s="54"/>
      <c r="CE182" s="54"/>
      <c r="CF182" s="54"/>
      <c r="CG182" s="54"/>
      <c r="CH182" s="54"/>
    </row>
    <row r="183" spans="53:86">
      <c r="BA183" s="54"/>
      <c r="BB183" s="54"/>
      <c r="BC183" s="54"/>
      <c r="BD183" s="54"/>
      <c r="BE183" s="54"/>
      <c r="BF183" s="54"/>
      <c r="BG183" s="54"/>
      <c r="BH183" s="54"/>
      <c r="BI183" s="54"/>
      <c r="BJ183" s="54"/>
      <c r="BK183" s="54"/>
      <c r="BL183" s="54"/>
      <c r="BM183" s="138" t="s">
        <v>670</v>
      </c>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53:86">
      <c r="BA184" s="54"/>
      <c r="BB184" s="54"/>
      <c r="BC184" s="54"/>
      <c r="BD184" s="54"/>
      <c r="BE184" s="54"/>
      <c r="BF184" s="54"/>
      <c r="BG184" s="54"/>
      <c r="BH184" s="54"/>
      <c r="BI184" s="54"/>
      <c r="BJ184" s="54"/>
      <c r="BK184" s="54"/>
      <c r="BL184" s="54"/>
      <c r="BM184" s="138" t="s">
        <v>643</v>
      </c>
      <c r="BN184" s="54"/>
      <c r="BO184" s="54"/>
      <c r="BP184" s="54"/>
      <c r="BQ184" s="54"/>
      <c r="BR184" s="54"/>
      <c r="BS184" s="54"/>
      <c r="BT184" s="54"/>
      <c r="BU184" s="54"/>
      <c r="BV184" s="54"/>
      <c r="BW184" s="54"/>
      <c r="BX184" s="54"/>
      <c r="BY184" s="54"/>
      <c r="BZ184" s="54"/>
      <c r="CA184" s="54"/>
      <c r="CB184" s="54"/>
      <c r="CC184" s="54"/>
      <c r="CD184" s="54"/>
      <c r="CE184" s="54"/>
      <c r="CF184" s="54"/>
      <c r="CG184" s="54"/>
      <c r="CH184" s="54"/>
    </row>
    <row r="185" spans="53:86">
      <c r="BA185" s="54"/>
      <c r="BB185" s="54"/>
      <c r="BC185" s="54"/>
      <c r="BD185" s="54"/>
      <c r="BE185" s="54"/>
      <c r="BF185" s="54"/>
      <c r="BG185" s="54"/>
      <c r="BH185" s="54"/>
      <c r="BI185" s="54"/>
      <c r="BJ185" s="54"/>
      <c r="BK185" s="54"/>
      <c r="BL185" s="54"/>
      <c r="BM185" s="138" t="s">
        <v>644</v>
      </c>
      <c r="BN185" s="54"/>
      <c r="BO185" s="54"/>
      <c r="BP185" s="54"/>
      <c r="BQ185" s="54"/>
      <c r="BR185" s="54"/>
      <c r="BS185" s="54"/>
      <c r="BT185" s="54"/>
      <c r="BU185" s="54"/>
      <c r="BV185" s="54"/>
      <c r="BW185" s="54"/>
      <c r="BX185" s="54"/>
      <c r="BY185" s="54"/>
      <c r="BZ185" s="54"/>
      <c r="CA185" s="54"/>
      <c r="CB185" s="54"/>
      <c r="CC185" s="54"/>
      <c r="CD185" s="54"/>
      <c r="CE185" s="54"/>
      <c r="CF185" s="54"/>
      <c r="CG185" s="54"/>
      <c r="CH185" s="54"/>
    </row>
    <row r="186" spans="53:86">
      <c r="BA186" s="54"/>
      <c r="BB186" s="54"/>
      <c r="BC186" s="54"/>
      <c r="BD186" s="54"/>
      <c r="BE186" s="54"/>
      <c r="BF186" s="54"/>
      <c r="BG186" s="54"/>
      <c r="BH186" s="54"/>
      <c r="BI186" s="54"/>
      <c r="BJ186" s="54"/>
      <c r="BK186" s="54"/>
      <c r="BL186" s="54"/>
      <c r="BM186" s="138" t="s">
        <v>645</v>
      </c>
      <c r="BN186" s="54"/>
      <c r="BO186" s="54"/>
      <c r="BP186" s="54"/>
      <c r="BQ186" s="54"/>
      <c r="BR186" s="54"/>
      <c r="BS186" s="54"/>
      <c r="BT186" s="54"/>
      <c r="BU186" s="54"/>
      <c r="BV186" s="54"/>
      <c r="BW186" s="54"/>
      <c r="BX186" s="54"/>
      <c r="BY186" s="54"/>
      <c r="BZ186" s="54"/>
      <c r="CA186" s="54"/>
      <c r="CB186" s="54"/>
      <c r="CC186" s="54"/>
      <c r="CD186" s="54"/>
      <c r="CE186" s="54"/>
      <c r="CF186" s="54"/>
      <c r="CG186" s="54"/>
      <c r="CH186" s="54"/>
    </row>
    <row r="187" spans="53:86">
      <c r="BA187" s="54"/>
      <c r="BB187" s="54"/>
      <c r="BC187" s="54"/>
      <c r="BD187" s="54"/>
      <c r="BE187" s="54"/>
      <c r="BF187" s="54"/>
      <c r="BG187" s="54"/>
      <c r="BH187" s="54"/>
      <c r="BI187" s="54"/>
      <c r="BJ187" s="54"/>
      <c r="BK187" s="54"/>
      <c r="BL187" s="54"/>
      <c r="BM187" s="138" t="s">
        <v>671</v>
      </c>
      <c r="BN187" s="54"/>
      <c r="BO187" s="54"/>
      <c r="BP187" s="54"/>
      <c r="BQ187" s="54"/>
      <c r="BR187" s="54"/>
      <c r="BS187" s="54"/>
      <c r="BT187" s="54"/>
      <c r="BU187" s="54"/>
      <c r="BV187" s="54"/>
      <c r="BW187" s="54"/>
      <c r="BX187" s="54"/>
      <c r="BY187" s="54"/>
      <c r="BZ187" s="54"/>
      <c r="CA187" s="54"/>
      <c r="CB187" s="54"/>
      <c r="CC187" s="54"/>
      <c r="CD187" s="54"/>
      <c r="CE187" s="54"/>
      <c r="CF187" s="54"/>
      <c r="CG187" s="54"/>
      <c r="CH187" s="54"/>
    </row>
    <row r="188" spans="53:86">
      <c r="BA188" s="54"/>
      <c r="BB188" s="54"/>
      <c r="BC188" s="54"/>
      <c r="BD188" s="54"/>
      <c r="BE188" s="54"/>
      <c r="BF188" s="54"/>
      <c r="BG188" s="54"/>
      <c r="BH188" s="54"/>
      <c r="BI188" s="54"/>
      <c r="BJ188" s="54"/>
      <c r="BK188" s="54"/>
      <c r="BL188" s="54"/>
      <c r="BM188" s="139" t="s">
        <v>646</v>
      </c>
      <c r="BN188" s="54"/>
      <c r="BO188" s="54"/>
      <c r="BP188" s="54"/>
      <c r="BQ188" s="54"/>
      <c r="BR188" s="54"/>
      <c r="BS188" s="54"/>
      <c r="BT188" s="54"/>
      <c r="BU188" s="54"/>
      <c r="BV188" s="54"/>
      <c r="BW188" s="54"/>
      <c r="BX188" s="54"/>
      <c r="BY188" s="54"/>
      <c r="BZ188" s="54"/>
      <c r="CA188" s="54"/>
      <c r="CB188" s="54"/>
      <c r="CC188" s="54"/>
      <c r="CD188" s="54"/>
      <c r="CE188" s="54"/>
      <c r="CF188" s="54"/>
      <c r="CG188" s="54"/>
      <c r="CH188" s="54"/>
    </row>
    <row r="189" spans="53:86">
      <c r="BA189" s="54"/>
      <c r="BB189" s="54"/>
      <c r="BC189" s="54"/>
      <c r="BD189" s="54"/>
      <c r="BE189" s="54"/>
      <c r="BF189" s="54"/>
      <c r="BG189" s="54"/>
      <c r="BH189" s="54"/>
      <c r="BI189" s="54"/>
      <c r="BJ189" s="54"/>
      <c r="BK189" s="54"/>
      <c r="BL189" s="54"/>
      <c r="BM189" s="138" t="s">
        <v>647</v>
      </c>
      <c r="BN189" s="54"/>
      <c r="BO189" s="54"/>
      <c r="BP189" s="54"/>
      <c r="BQ189" s="54"/>
      <c r="BR189" s="54"/>
      <c r="BS189" s="54"/>
      <c r="BT189" s="54"/>
      <c r="BU189" s="54"/>
      <c r="BV189" s="54"/>
      <c r="BW189" s="54"/>
      <c r="BX189" s="54"/>
      <c r="BY189" s="54"/>
      <c r="BZ189" s="54"/>
      <c r="CA189" s="54"/>
      <c r="CB189" s="54"/>
      <c r="CC189" s="54"/>
      <c r="CD189" s="54"/>
      <c r="CE189" s="54"/>
      <c r="CF189" s="54"/>
      <c r="CG189" s="54"/>
      <c r="CH189" s="54"/>
    </row>
    <row r="190" spans="53:86">
      <c r="BA190" s="54"/>
      <c r="BB190" s="54"/>
      <c r="BC190" s="54"/>
      <c r="BD190" s="54"/>
      <c r="BE190" s="54"/>
      <c r="BF190" s="54"/>
      <c r="BG190" s="54"/>
      <c r="BH190" s="54"/>
      <c r="BI190" s="54"/>
      <c r="BJ190" s="54"/>
      <c r="BK190" s="54"/>
      <c r="BL190" s="54"/>
      <c r="BM190" s="138" t="s">
        <v>648</v>
      </c>
      <c r="BN190" s="54"/>
      <c r="BO190" s="54"/>
      <c r="BP190" s="54"/>
      <c r="BQ190" s="54"/>
      <c r="BR190" s="54"/>
      <c r="BS190" s="54"/>
      <c r="BT190" s="54"/>
      <c r="BU190" s="54"/>
      <c r="BV190" s="54"/>
      <c r="BW190" s="54"/>
      <c r="BX190" s="54"/>
      <c r="BY190" s="54"/>
      <c r="BZ190" s="54"/>
      <c r="CA190" s="54"/>
      <c r="CB190" s="54"/>
      <c r="CC190" s="54"/>
      <c r="CD190" s="54"/>
      <c r="CE190" s="54"/>
      <c r="CF190" s="54"/>
      <c r="CG190" s="54"/>
      <c r="CH190" s="54"/>
    </row>
    <row r="191" spans="53:86">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row>
    <row r="192" spans="53:86">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row>
    <row r="193" spans="53:86">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row>
    <row r="194" spans="53:86">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row>
    <row r="195" spans="53:86">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row>
    <row r="196" spans="53:86">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row>
    <row r="197" spans="53:86">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row>
  </sheetData>
  <phoneticPr fontId="28" type="noConversion"/>
  <dataValidations count="3">
    <dataValidation type="list" allowBlank="1" showInputMessage="1" showErrorMessage="1" sqref="B4:B18">
      <formula1>$BA$30:$BA$35</formula1>
    </dataValidation>
    <dataValidation type="list" allowBlank="1" showInputMessage="1" showErrorMessage="1" sqref="F4:F18">
      <formula1>$BK$12:$BK$13</formula1>
    </dataValidation>
    <dataValidation type="list" allowBlank="1" showInputMessage="1" showErrorMessage="1" sqref="A4:A18">
      <formula1>$BB$2:$BB$28</formula1>
    </dataValidation>
  </dataValidations>
  <pageMargins left="0.7" right="0.7" top="0.75" bottom="0.75" header="0.51180555555555551" footer="0.51180555555555551"/>
  <pageSetup paperSize="9" scale="42"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A4:A13</xm:sqref>
        </x14:dataValidation>
        <x14:dataValidation type="list" allowBlank="1" showInputMessage="1" showErrorMessage="1">
          <x14:formula1>
            <xm:f>Custom_lists!$A$33:$A$37</xm:f>
          </x14:formula1>
          <xm:sqref>B4:B13</xm:sqref>
        </x14:dataValidation>
        <x14:dataValidation type="list" allowBlank="1" showInputMessage="1" showErrorMessage="1">
          <x14:formula1>
            <xm:f>Custom_lists!$AC$2:$AC$10</xm:f>
          </x14:formula1>
          <xm:sqref>D4:D13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E72"/>
  <sheetViews>
    <sheetView workbookViewId="0">
      <selection activeCell="K21" sqref="K21"/>
    </sheetView>
  </sheetViews>
  <sheetFormatPr defaultColWidth="8.85546875" defaultRowHeight="15"/>
  <cols>
    <col min="1" max="1" width="9.85546875" style="236" customWidth="1"/>
    <col min="2" max="2" width="9" style="236" bestFit="1" customWidth="1"/>
    <col min="3" max="3" width="21.140625" style="236" bestFit="1" customWidth="1"/>
    <col min="4" max="4" width="16.28515625" style="236" bestFit="1" customWidth="1"/>
    <col min="5" max="5" width="93.7109375" style="236" customWidth="1"/>
    <col min="6" max="16384" width="8.85546875" style="236"/>
  </cols>
  <sheetData>
    <row r="1" spans="1:5" ht="18.75" thickBot="1">
      <c r="A1" s="233" t="s">
        <v>836</v>
      </c>
      <c r="B1" s="233"/>
      <c r="C1" s="234"/>
      <c r="D1" s="235"/>
      <c r="E1" s="273" t="s">
        <v>1685</v>
      </c>
    </row>
    <row r="2" spans="1:5" ht="18.75" thickBot="1">
      <c r="A2" s="237"/>
      <c r="B2" s="237"/>
      <c r="C2" s="237"/>
      <c r="D2" s="235" t="s">
        <v>256</v>
      </c>
      <c r="E2" s="416" t="s">
        <v>1836</v>
      </c>
    </row>
    <row r="3" spans="1:5" ht="15.75" thickBot="1">
      <c r="A3" s="407"/>
      <c r="B3" s="408"/>
      <c r="C3" s="408"/>
      <c r="D3" s="409"/>
      <c r="E3" s="417"/>
    </row>
    <row r="4" spans="1:5" ht="51.75" thickBot="1">
      <c r="A4" s="413" t="s">
        <v>1</v>
      </c>
      <c r="B4" s="414" t="s">
        <v>837</v>
      </c>
      <c r="C4" s="414" t="s">
        <v>838</v>
      </c>
      <c r="D4" s="415" t="s">
        <v>839</v>
      </c>
      <c r="E4" s="418" t="s">
        <v>308</v>
      </c>
    </row>
    <row r="5" spans="1:5">
      <c r="A5" s="410" t="s">
        <v>338</v>
      </c>
      <c r="B5" s="411" t="s">
        <v>7</v>
      </c>
      <c r="C5" s="411" t="s">
        <v>1115</v>
      </c>
      <c r="D5" s="412" t="s">
        <v>1101</v>
      </c>
      <c r="E5" s="419"/>
    </row>
    <row r="6" spans="1:5">
      <c r="A6" s="400" t="s">
        <v>338</v>
      </c>
      <c r="B6" s="403" t="s">
        <v>7</v>
      </c>
      <c r="C6" s="404" t="s">
        <v>1104</v>
      </c>
      <c r="D6" s="404" t="s">
        <v>1101</v>
      </c>
      <c r="E6" s="272"/>
    </row>
    <row r="7" spans="1:5">
      <c r="A7" s="400" t="s">
        <v>338</v>
      </c>
      <c r="B7" s="403" t="s">
        <v>7</v>
      </c>
      <c r="C7" s="404" t="s">
        <v>1112</v>
      </c>
      <c r="D7" s="404" t="s">
        <v>1101</v>
      </c>
      <c r="E7" s="272"/>
    </row>
    <row r="8" spans="1:5" ht="29.45" customHeight="1">
      <c r="A8" s="400" t="s">
        <v>338</v>
      </c>
      <c r="B8" s="403" t="s">
        <v>7</v>
      </c>
      <c r="C8" s="404" t="s">
        <v>1105</v>
      </c>
      <c r="D8" s="404" t="s">
        <v>1101</v>
      </c>
      <c r="E8" s="406"/>
    </row>
    <row r="9" spans="1:5">
      <c r="A9" s="400" t="s">
        <v>338</v>
      </c>
      <c r="B9" s="403" t="s">
        <v>7</v>
      </c>
      <c r="C9" s="404" t="s">
        <v>1099</v>
      </c>
      <c r="D9" s="404" t="s">
        <v>1101</v>
      </c>
      <c r="E9" s="405"/>
    </row>
    <row r="10" spans="1:5">
      <c r="A10" s="400" t="s">
        <v>338</v>
      </c>
      <c r="B10" s="403" t="s">
        <v>7</v>
      </c>
      <c r="C10" s="404" t="s">
        <v>1114</v>
      </c>
      <c r="D10" s="404" t="s">
        <v>1101</v>
      </c>
      <c r="E10" s="272"/>
    </row>
    <row r="11" spans="1:5">
      <c r="A11" s="400" t="s">
        <v>338</v>
      </c>
      <c r="B11" s="403" t="s">
        <v>7</v>
      </c>
      <c r="C11" s="404" t="s">
        <v>1107</v>
      </c>
      <c r="D11" s="404" t="s">
        <v>1101</v>
      </c>
      <c r="E11" s="272"/>
    </row>
    <row r="12" spans="1:5">
      <c r="A12" s="400" t="s">
        <v>338</v>
      </c>
      <c r="B12" s="403" t="s">
        <v>7</v>
      </c>
      <c r="C12" s="403" t="s">
        <v>1124</v>
      </c>
      <c r="D12" s="404" t="s">
        <v>1101</v>
      </c>
      <c r="E12" s="406"/>
    </row>
    <row r="13" spans="1:5">
      <c r="A13" s="400" t="s">
        <v>338</v>
      </c>
      <c r="B13" s="403" t="s">
        <v>7</v>
      </c>
      <c r="C13" s="403" t="s">
        <v>1118</v>
      </c>
      <c r="D13" s="404" t="s">
        <v>1101</v>
      </c>
      <c r="E13" s="272"/>
    </row>
    <row r="14" spans="1:5">
      <c r="A14" s="400" t="s">
        <v>338</v>
      </c>
      <c r="B14" s="403" t="s">
        <v>7</v>
      </c>
      <c r="C14" s="404" t="s">
        <v>1110</v>
      </c>
      <c r="D14" s="404" t="s">
        <v>1101</v>
      </c>
      <c r="E14" s="272"/>
    </row>
    <row r="15" spans="1:5">
      <c r="A15" s="400" t="s">
        <v>338</v>
      </c>
      <c r="B15" s="403" t="s">
        <v>7</v>
      </c>
      <c r="C15" s="403" t="s">
        <v>1119</v>
      </c>
      <c r="D15" s="404" t="s">
        <v>1101</v>
      </c>
      <c r="E15" s="272"/>
    </row>
    <row r="16" spans="1:5">
      <c r="A16" s="400" t="s">
        <v>338</v>
      </c>
      <c r="B16" s="403" t="s">
        <v>7</v>
      </c>
      <c r="C16" s="403" t="s">
        <v>1116</v>
      </c>
      <c r="D16" s="404" t="s">
        <v>1101</v>
      </c>
      <c r="E16" s="272"/>
    </row>
    <row r="17" spans="1:5">
      <c r="A17" s="400" t="s">
        <v>338</v>
      </c>
      <c r="B17" s="403" t="s">
        <v>7</v>
      </c>
      <c r="C17" s="403" t="s">
        <v>1117</v>
      </c>
      <c r="D17" s="404" t="s">
        <v>1101</v>
      </c>
      <c r="E17" s="405"/>
    </row>
    <row r="18" spans="1:5">
      <c r="A18" s="400" t="s">
        <v>338</v>
      </c>
      <c r="B18" s="403" t="s">
        <v>7</v>
      </c>
      <c r="C18" s="404" t="s">
        <v>1113</v>
      </c>
      <c r="D18" s="404" t="s">
        <v>1101</v>
      </c>
      <c r="E18" s="272"/>
    </row>
    <row r="19" spans="1:5">
      <c r="A19" s="400" t="s">
        <v>338</v>
      </c>
      <c r="B19" s="403" t="s">
        <v>7</v>
      </c>
      <c r="C19" s="404" t="s">
        <v>6</v>
      </c>
      <c r="D19" s="404" t="s">
        <v>1101</v>
      </c>
      <c r="E19" s="272"/>
    </row>
    <row r="20" spans="1:5">
      <c r="A20" s="400" t="s">
        <v>338</v>
      </c>
      <c r="B20" s="403" t="s">
        <v>7</v>
      </c>
      <c r="C20" s="404" t="s">
        <v>1106</v>
      </c>
      <c r="D20" s="404" t="s">
        <v>1101</v>
      </c>
      <c r="E20" s="272"/>
    </row>
    <row r="21" spans="1:5">
      <c r="A21" s="400" t="s">
        <v>338</v>
      </c>
      <c r="B21" s="403" t="s">
        <v>7</v>
      </c>
      <c r="C21" s="404" t="s">
        <v>1111</v>
      </c>
      <c r="D21" s="404" t="s">
        <v>1101</v>
      </c>
      <c r="E21" s="272"/>
    </row>
    <row r="22" spans="1:5">
      <c r="A22" s="400" t="s">
        <v>338</v>
      </c>
      <c r="B22" s="403" t="s">
        <v>7</v>
      </c>
      <c r="C22" s="403" t="s">
        <v>1121</v>
      </c>
      <c r="D22" s="404" t="s">
        <v>1101</v>
      </c>
      <c r="E22" s="272"/>
    </row>
    <row r="23" spans="1:5">
      <c r="A23" s="400" t="s">
        <v>338</v>
      </c>
      <c r="B23" s="403" t="s">
        <v>7</v>
      </c>
      <c r="C23" s="403" t="s">
        <v>1120</v>
      </c>
      <c r="D23" s="404" t="s">
        <v>1101</v>
      </c>
      <c r="E23" s="272"/>
    </row>
    <row r="24" spans="1:5">
      <c r="A24" s="400" t="s">
        <v>338</v>
      </c>
      <c r="B24" s="403" t="s">
        <v>7</v>
      </c>
      <c r="C24" s="403" t="s">
        <v>1122</v>
      </c>
      <c r="D24" s="404" t="s">
        <v>1101</v>
      </c>
      <c r="E24" s="272"/>
    </row>
    <row r="25" spans="1:5">
      <c r="A25" s="400" t="s">
        <v>338</v>
      </c>
      <c r="B25" s="403" t="s">
        <v>1108</v>
      </c>
      <c r="C25" s="404" t="s">
        <v>1109</v>
      </c>
      <c r="D25" s="404" t="s">
        <v>1101</v>
      </c>
      <c r="E25" s="272"/>
    </row>
    <row r="26" spans="1:5">
      <c r="A26" s="400" t="s">
        <v>338</v>
      </c>
      <c r="B26" s="403" t="s">
        <v>1100</v>
      </c>
      <c r="C26" s="404" t="s">
        <v>1123</v>
      </c>
      <c r="D26" s="404" t="s">
        <v>1101</v>
      </c>
      <c r="E26" s="272"/>
    </row>
    <row r="27" spans="1:5">
      <c r="A27" s="400" t="s">
        <v>338</v>
      </c>
      <c r="B27" s="403" t="s">
        <v>1100</v>
      </c>
      <c r="C27" s="239" t="s">
        <v>1103</v>
      </c>
      <c r="D27" s="404" t="s">
        <v>1101</v>
      </c>
      <c r="E27" s="272"/>
    </row>
    <row r="28" spans="1:5">
      <c r="A28" s="400" t="s">
        <v>338</v>
      </c>
      <c r="B28" s="403" t="s">
        <v>1100</v>
      </c>
      <c r="C28" s="404" t="s">
        <v>1102</v>
      </c>
      <c r="D28" s="404" t="s">
        <v>1101</v>
      </c>
      <c r="E28" s="272"/>
    </row>
    <row r="29" spans="1:5">
      <c r="A29" s="400" t="s">
        <v>338</v>
      </c>
      <c r="B29" s="403" t="s">
        <v>7</v>
      </c>
      <c r="C29" s="403" t="s">
        <v>1125</v>
      </c>
      <c r="D29" s="404" t="s">
        <v>1101</v>
      </c>
      <c r="E29" s="272"/>
    </row>
    <row r="30" spans="1:5">
      <c r="A30" s="400"/>
      <c r="B30" s="403"/>
      <c r="C30" s="238"/>
      <c r="D30" s="404"/>
      <c r="E30" s="272"/>
    </row>
    <row r="31" spans="1:5">
      <c r="A31" s="400"/>
      <c r="B31" s="403"/>
      <c r="C31" s="238"/>
      <c r="D31" s="404"/>
      <c r="E31" s="272"/>
    </row>
    <row r="32" spans="1:5">
      <c r="A32" s="400"/>
      <c r="B32" s="403"/>
      <c r="C32" s="238"/>
      <c r="D32" s="404"/>
      <c r="E32" s="272"/>
    </row>
    <row r="33" spans="1:5">
      <c r="A33" s="400"/>
      <c r="B33" s="403"/>
      <c r="C33" s="238"/>
      <c r="D33" s="404"/>
      <c r="E33" s="272"/>
    </row>
    <row r="34" spans="1:5">
      <c r="A34" s="400"/>
      <c r="B34" s="403"/>
      <c r="C34" s="238"/>
      <c r="D34" s="404"/>
      <c r="E34" s="272"/>
    </row>
    <row r="35" spans="1:5">
      <c r="A35" s="400"/>
      <c r="B35" s="403"/>
      <c r="C35" s="238"/>
      <c r="D35" s="404"/>
      <c r="E35" s="272"/>
    </row>
    <row r="36" spans="1:5">
      <c r="A36" s="400"/>
      <c r="B36" s="403"/>
      <c r="C36" s="238"/>
      <c r="D36" s="404"/>
      <c r="E36" s="272"/>
    </row>
    <row r="37" spans="1:5">
      <c r="A37" s="400"/>
      <c r="B37" s="403"/>
      <c r="C37" s="238"/>
      <c r="D37" s="404"/>
      <c r="E37" s="272"/>
    </row>
    <row r="38" spans="1:5">
      <c r="A38" s="400"/>
      <c r="B38" s="403"/>
      <c r="C38" s="238"/>
      <c r="D38" s="404"/>
      <c r="E38" s="272"/>
    </row>
    <row r="39" spans="1:5">
      <c r="A39" s="400"/>
      <c r="B39" s="403"/>
      <c r="C39" s="238"/>
      <c r="D39" s="404"/>
      <c r="E39" s="272"/>
    </row>
    <row r="40" spans="1:5">
      <c r="A40" s="400"/>
      <c r="B40" s="403"/>
      <c r="C40" s="238"/>
      <c r="D40" s="404"/>
      <c r="E40" s="272"/>
    </row>
    <row r="41" spans="1:5">
      <c r="A41" s="400"/>
      <c r="B41" s="403"/>
      <c r="C41" s="238"/>
      <c r="D41" s="404"/>
      <c r="E41" s="272"/>
    </row>
    <row r="42" spans="1:5">
      <c r="A42" s="400"/>
      <c r="B42" s="403"/>
      <c r="C42" s="238"/>
      <c r="D42" s="404"/>
      <c r="E42" s="272"/>
    </row>
    <row r="43" spans="1:5">
      <c r="A43" s="400"/>
      <c r="B43" s="403"/>
      <c r="C43" s="238"/>
      <c r="D43" s="404"/>
      <c r="E43" s="272"/>
    </row>
    <row r="44" spans="1:5">
      <c r="A44" s="400"/>
      <c r="B44" s="403"/>
      <c r="C44" s="240"/>
      <c r="D44" s="404"/>
      <c r="E44" s="271"/>
    </row>
    <row r="45" spans="1:5">
      <c r="A45" s="400"/>
      <c r="B45" s="403"/>
      <c r="C45" s="240"/>
      <c r="D45" s="404"/>
      <c r="E45" s="271"/>
    </row>
    <row r="46" spans="1:5">
      <c r="A46" s="400"/>
      <c r="B46" s="403"/>
      <c r="C46" s="240"/>
      <c r="D46" s="404"/>
      <c r="E46" s="271"/>
    </row>
    <row r="47" spans="1:5">
      <c r="A47" s="400"/>
      <c r="B47" s="403"/>
      <c r="C47" s="240"/>
      <c r="D47" s="404"/>
      <c r="E47" s="271"/>
    </row>
    <row r="48" spans="1:5">
      <c r="A48" s="400"/>
      <c r="B48" s="403"/>
      <c r="C48" s="240"/>
      <c r="D48" s="404"/>
      <c r="E48" s="271"/>
    </row>
    <row r="49" spans="1:5">
      <c r="A49" s="400"/>
      <c r="B49" s="403"/>
      <c r="C49" s="240"/>
      <c r="D49" s="404"/>
      <c r="E49" s="271"/>
    </row>
    <row r="50" spans="1:5">
      <c r="A50" s="400"/>
      <c r="B50" s="403"/>
      <c r="C50" s="238"/>
      <c r="D50" s="404"/>
      <c r="E50" s="270"/>
    </row>
    <row r="51" spans="1:5">
      <c r="A51" s="400"/>
      <c r="B51" s="403"/>
      <c r="C51" s="238"/>
      <c r="D51" s="404"/>
      <c r="E51" s="270"/>
    </row>
    <row r="52" spans="1:5">
      <c r="A52" s="400"/>
      <c r="B52" s="403"/>
      <c r="C52" s="238"/>
      <c r="D52" s="404"/>
      <c r="E52" s="270"/>
    </row>
    <row r="53" spans="1:5">
      <c r="A53" s="400"/>
      <c r="B53" s="403"/>
      <c r="C53" s="238"/>
      <c r="D53" s="404"/>
      <c r="E53" s="270"/>
    </row>
    <row r="54" spans="1:5">
      <c r="A54" s="400"/>
      <c r="B54" s="403"/>
      <c r="C54" s="238"/>
      <c r="D54" s="404"/>
      <c r="E54" s="270"/>
    </row>
    <row r="55" spans="1:5">
      <c r="A55" s="400"/>
      <c r="B55" s="403"/>
      <c r="C55" s="238"/>
      <c r="D55" s="404"/>
      <c r="E55" s="270"/>
    </row>
    <row r="56" spans="1:5">
      <c r="A56" s="400"/>
      <c r="B56" s="403"/>
      <c r="C56" s="238"/>
      <c r="D56" s="404"/>
      <c r="E56" s="270"/>
    </row>
    <row r="57" spans="1:5">
      <c r="A57" s="400"/>
      <c r="B57" s="403"/>
      <c r="C57" s="238"/>
      <c r="D57" s="404"/>
      <c r="E57" s="270"/>
    </row>
    <row r="58" spans="1:5">
      <c r="A58" s="400"/>
      <c r="B58" s="403"/>
      <c r="C58" s="238"/>
      <c r="D58" s="404"/>
      <c r="E58" s="270"/>
    </row>
    <row r="59" spans="1:5">
      <c r="A59" s="400"/>
      <c r="B59" s="403"/>
      <c r="C59" s="238"/>
      <c r="D59" s="404"/>
      <c r="E59" s="270"/>
    </row>
    <row r="60" spans="1:5">
      <c r="A60" s="400"/>
      <c r="B60" s="403"/>
      <c r="C60" s="238"/>
      <c r="D60" s="404"/>
      <c r="E60" s="270"/>
    </row>
    <row r="61" spans="1:5">
      <c r="A61" s="400"/>
      <c r="B61" s="403"/>
      <c r="C61" s="238"/>
      <c r="D61" s="404"/>
      <c r="E61" s="270"/>
    </row>
    <row r="62" spans="1:5">
      <c r="A62" s="400"/>
      <c r="B62" s="403"/>
      <c r="C62" s="238"/>
      <c r="D62" s="404"/>
      <c r="E62" s="270"/>
    </row>
    <row r="63" spans="1:5">
      <c r="A63" s="400"/>
      <c r="B63" s="403"/>
      <c r="C63" s="238"/>
      <c r="D63" s="404"/>
      <c r="E63" s="270"/>
    </row>
    <row r="64" spans="1:5">
      <c r="A64" s="400"/>
      <c r="B64" s="403"/>
      <c r="C64" s="238"/>
      <c r="D64" s="404"/>
      <c r="E64" s="270"/>
    </row>
    <row r="65" spans="1:5">
      <c r="A65" s="400"/>
      <c r="B65" s="403"/>
      <c r="C65" s="238"/>
      <c r="D65" s="404"/>
      <c r="E65" s="270"/>
    </row>
    <row r="66" spans="1:5">
      <c r="A66" s="400"/>
      <c r="B66" s="403"/>
      <c r="C66" s="238"/>
      <c r="D66" s="404"/>
      <c r="E66" s="270"/>
    </row>
    <row r="67" spans="1:5">
      <c r="A67" s="400"/>
      <c r="B67" s="403"/>
      <c r="C67" s="238"/>
      <c r="D67" s="404"/>
      <c r="E67" s="270"/>
    </row>
    <row r="68" spans="1:5">
      <c r="A68" s="400"/>
      <c r="B68" s="403"/>
      <c r="C68" s="238"/>
      <c r="D68" s="404"/>
      <c r="E68" s="270"/>
    </row>
    <row r="69" spans="1:5">
      <c r="A69" s="400"/>
      <c r="B69" s="403"/>
      <c r="C69" s="238"/>
      <c r="D69" s="404"/>
      <c r="E69" s="270"/>
    </row>
    <row r="70" spans="1:5">
      <c r="A70" s="400"/>
      <c r="B70" s="403"/>
      <c r="C70" s="238"/>
      <c r="D70" s="404"/>
      <c r="E70" s="270"/>
    </row>
    <row r="71" spans="1:5">
      <c r="A71" s="400"/>
      <c r="B71" s="403"/>
      <c r="C71" s="238"/>
      <c r="D71" s="404"/>
      <c r="E71" s="270"/>
    </row>
    <row r="72" spans="1:5">
      <c r="A72" s="400"/>
      <c r="B72" s="403"/>
      <c r="C72" s="238"/>
      <c r="D72" s="404"/>
      <c r="E72" s="270"/>
    </row>
  </sheetData>
  <sortState ref="A5:E29">
    <sortCondition ref="B5:B29"/>
    <sortCondition ref="C5:C29"/>
  </sortState>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CH201"/>
  <sheetViews>
    <sheetView tabSelected="1" workbookViewId="0">
      <selection activeCell="K4" sqref="K4"/>
    </sheetView>
  </sheetViews>
  <sheetFormatPr defaultColWidth="8.85546875" defaultRowHeight="12.75"/>
  <cols>
    <col min="1" max="1" width="10.85546875" customWidth="1"/>
    <col min="2" max="2" width="15.7109375" customWidth="1"/>
    <col min="3" max="3" width="17.28515625" customWidth="1"/>
    <col min="4" max="4" width="18.7109375" customWidth="1"/>
    <col min="5" max="5" width="25" customWidth="1"/>
    <col min="6" max="6" width="22.42578125" customWidth="1"/>
    <col min="7" max="7" width="20.42578125" customWidth="1"/>
    <col min="8" max="8" width="22.140625" customWidth="1"/>
    <col min="10" max="52" width="8.85546875" customWidth="1"/>
  </cols>
  <sheetData>
    <row r="1" spans="1:86" ht="26.25" thickBot="1">
      <c r="A1" s="202" t="s">
        <v>755</v>
      </c>
      <c r="G1" s="56" t="s">
        <v>0</v>
      </c>
      <c r="H1" s="679" t="s">
        <v>1685</v>
      </c>
      <c r="BA1" s="135" t="s">
        <v>422</v>
      </c>
      <c r="BB1" s="200" t="s">
        <v>835</v>
      </c>
      <c r="BC1" s="54"/>
      <c r="BD1" s="134" t="s">
        <v>434</v>
      </c>
      <c r="BE1" s="136"/>
      <c r="BF1" s="136"/>
      <c r="BG1" s="54"/>
      <c r="BH1" s="54" t="s">
        <v>469</v>
      </c>
      <c r="BI1" s="54"/>
      <c r="BJ1" s="54"/>
      <c r="BK1" s="54"/>
      <c r="BL1" s="54"/>
      <c r="BM1" s="134" t="s">
        <v>649</v>
      </c>
      <c r="BN1" s="54"/>
      <c r="BO1" s="54" t="s">
        <v>672</v>
      </c>
      <c r="BP1" s="54"/>
      <c r="BQ1" s="54"/>
      <c r="BR1" s="54"/>
      <c r="BS1" s="54"/>
      <c r="BT1" s="54"/>
      <c r="BU1" s="134" t="s">
        <v>709</v>
      </c>
      <c r="BV1" s="54"/>
      <c r="BW1" s="54"/>
      <c r="BX1" s="54"/>
      <c r="BY1" s="54"/>
      <c r="BZ1" s="54" t="s">
        <v>726</v>
      </c>
      <c r="CA1" s="54"/>
      <c r="CB1" s="54"/>
      <c r="CC1" s="54" t="s">
        <v>754</v>
      </c>
      <c r="CD1" s="54"/>
      <c r="CE1" s="54"/>
      <c r="CF1" s="54"/>
      <c r="CG1" s="54"/>
      <c r="CH1" s="54"/>
    </row>
    <row r="2" spans="1:86" ht="15.75" thickBot="1">
      <c r="G2" s="90" t="s">
        <v>254</v>
      </c>
      <c r="H2" s="678">
        <v>2016</v>
      </c>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86" ht="108.75" customHeight="1" thickBot="1">
      <c r="A3" s="201" t="s">
        <v>401</v>
      </c>
      <c r="B3" s="170" t="s">
        <v>402</v>
      </c>
      <c r="C3" s="170" t="s">
        <v>403</v>
      </c>
      <c r="D3" s="170" t="s">
        <v>404</v>
      </c>
      <c r="E3" s="170" t="s">
        <v>405</v>
      </c>
      <c r="F3" s="170" t="s">
        <v>406</v>
      </c>
      <c r="G3" s="170" t="s">
        <v>407</v>
      </c>
      <c r="H3" s="171" t="s">
        <v>408</v>
      </c>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ht="344.25">
      <c r="A4" s="672" t="s">
        <v>1751</v>
      </c>
      <c r="B4" s="671" t="s">
        <v>1752</v>
      </c>
      <c r="C4" s="671" t="s">
        <v>409</v>
      </c>
      <c r="D4" s="671" t="s">
        <v>1753</v>
      </c>
      <c r="E4" s="671" t="s">
        <v>1754</v>
      </c>
      <c r="F4" s="671" t="s">
        <v>1755</v>
      </c>
      <c r="G4" s="671" t="s">
        <v>409</v>
      </c>
      <c r="H4" s="671" t="s">
        <v>1756</v>
      </c>
      <c r="I4" s="132"/>
      <c r="BA4" s="137" t="s">
        <v>347</v>
      </c>
      <c r="BB4" s="137" t="s">
        <v>348</v>
      </c>
      <c r="BC4" s="54"/>
      <c r="BD4" s="54" t="s">
        <v>440</v>
      </c>
      <c r="BE4" s="136"/>
      <c r="BF4" s="136"/>
      <c r="BG4" s="54"/>
      <c r="BH4" s="54" t="s">
        <v>475</v>
      </c>
      <c r="BI4" s="54"/>
      <c r="BJ4" s="54"/>
      <c r="BK4" s="54"/>
      <c r="BL4" s="54"/>
      <c r="BM4" s="138" t="s">
        <v>483</v>
      </c>
      <c r="BN4" s="54"/>
      <c r="BO4" s="54" t="s">
        <v>124</v>
      </c>
      <c r="BP4" s="54"/>
      <c r="BQ4" s="54"/>
      <c r="BR4" s="54"/>
      <c r="BS4" s="54"/>
      <c r="BT4" s="54"/>
      <c r="BU4" s="49" t="s">
        <v>714</v>
      </c>
      <c r="BV4" s="49"/>
      <c r="BW4" s="49"/>
      <c r="BX4" s="49"/>
      <c r="BY4" s="49"/>
      <c r="BZ4" s="49" t="s">
        <v>56</v>
      </c>
      <c r="CA4" s="49"/>
      <c r="CB4" s="49"/>
      <c r="CC4" s="54" t="s">
        <v>273</v>
      </c>
      <c r="CD4" s="54"/>
      <c r="CE4" s="54"/>
      <c r="CF4" s="54"/>
      <c r="CG4" s="54"/>
      <c r="CH4" s="54"/>
    </row>
    <row r="5" spans="1:86" s="681" customFormat="1" ht="165.75">
      <c r="A5" s="670" t="s">
        <v>1876</v>
      </c>
      <c r="B5" s="669" t="s">
        <v>1880</v>
      </c>
      <c r="C5" s="669"/>
      <c r="D5" s="669" t="s">
        <v>1879</v>
      </c>
      <c r="E5" s="669" t="s">
        <v>1878</v>
      </c>
      <c r="F5" s="671" t="s">
        <v>1755</v>
      </c>
      <c r="G5" s="671" t="s">
        <v>409</v>
      </c>
      <c r="H5" s="671" t="s">
        <v>1877</v>
      </c>
      <c r="I5" s="132"/>
      <c r="BA5" s="137"/>
      <c r="BB5" s="137"/>
      <c r="BC5" s="54"/>
      <c r="BD5" s="54"/>
      <c r="BE5" s="136"/>
      <c r="BF5" s="136"/>
      <c r="BG5" s="54"/>
      <c r="BH5" s="54"/>
      <c r="BI5" s="54"/>
      <c r="BJ5" s="54"/>
      <c r="BK5" s="54"/>
      <c r="BL5" s="54"/>
      <c r="BM5" s="138"/>
      <c r="BN5" s="54"/>
      <c r="BO5" s="54"/>
      <c r="BP5" s="54"/>
      <c r="BQ5" s="54"/>
      <c r="BR5" s="54"/>
      <c r="BS5" s="54"/>
      <c r="BT5" s="54"/>
      <c r="BU5" s="49"/>
      <c r="BV5" s="49"/>
      <c r="BW5" s="49"/>
      <c r="BX5" s="49"/>
      <c r="BY5" s="49"/>
      <c r="BZ5" s="49"/>
      <c r="CA5" s="49"/>
      <c r="CB5" s="49"/>
      <c r="CC5" s="54"/>
      <c r="CD5" s="54"/>
      <c r="CE5" s="54"/>
      <c r="CF5" s="54"/>
      <c r="CG5" s="54"/>
      <c r="CH5" s="54"/>
    </row>
    <row r="6" spans="1:86" ht="127.5">
      <c r="A6" s="670" t="s">
        <v>1757</v>
      </c>
      <c r="B6" s="669" t="s">
        <v>1758</v>
      </c>
      <c r="C6" s="669" t="s">
        <v>409</v>
      </c>
      <c r="D6" s="669" t="s">
        <v>410</v>
      </c>
      <c r="E6" s="669" t="s">
        <v>1759</v>
      </c>
      <c r="F6" s="669" t="s">
        <v>1760</v>
      </c>
      <c r="G6" s="669" t="s">
        <v>1761</v>
      </c>
      <c r="H6" s="669" t="s">
        <v>1762</v>
      </c>
      <c r="BA6" s="137" t="s">
        <v>351</v>
      </c>
      <c r="BB6" s="137" t="s">
        <v>352</v>
      </c>
      <c r="BC6" s="54"/>
      <c r="BD6" s="54" t="s">
        <v>227</v>
      </c>
      <c r="BE6" s="136"/>
      <c r="BF6" s="136"/>
      <c r="BG6" s="54"/>
      <c r="BH6" s="54" t="s">
        <v>467</v>
      </c>
      <c r="BI6" s="54"/>
      <c r="BJ6" s="54"/>
      <c r="BK6" s="54"/>
      <c r="BL6" s="54"/>
      <c r="BM6" s="139" t="s">
        <v>484</v>
      </c>
      <c r="BN6" s="54"/>
      <c r="BO6" s="54"/>
      <c r="BP6" s="54"/>
      <c r="BQ6" s="54"/>
      <c r="BR6" s="54"/>
      <c r="BS6" s="54"/>
      <c r="BT6" s="54"/>
      <c r="BU6" s="49" t="s">
        <v>688</v>
      </c>
      <c r="BV6" s="49"/>
      <c r="BW6" s="49"/>
      <c r="BX6" s="49"/>
      <c r="BY6" s="49"/>
      <c r="BZ6" s="49" t="s">
        <v>739</v>
      </c>
      <c r="CA6" s="49"/>
      <c r="CB6" s="49"/>
      <c r="CC6" s="54" t="s">
        <v>274</v>
      </c>
      <c r="CD6" s="54"/>
      <c r="CE6" s="54"/>
      <c r="CF6" s="54"/>
      <c r="CG6" s="54"/>
      <c r="CH6" s="54"/>
    </row>
    <row r="7" spans="1:86" ht="280.5">
      <c r="A7" s="670" t="s">
        <v>1763</v>
      </c>
      <c r="B7" s="669" t="s">
        <v>1764</v>
      </c>
      <c r="C7" s="669" t="s">
        <v>409</v>
      </c>
      <c r="D7" s="669" t="s">
        <v>1765</v>
      </c>
      <c r="E7" s="669" t="s">
        <v>1766</v>
      </c>
      <c r="F7" s="669" t="s">
        <v>1767</v>
      </c>
      <c r="G7" s="669" t="s">
        <v>409</v>
      </c>
      <c r="H7" s="671" t="s">
        <v>1768</v>
      </c>
      <c r="BA7" s="137" t="s">
        <v>353</v>
      </c>
      <c r="BB7" s="137" t="s">
        <v>354</v>
      </c>
      <c r="BC7" s="54"/>
      <c r="BD7" s="54" t="s">
        <v>435</v>
      </c>
      <c r="BE7" s="136"/>
      <c r="BF7" s="136"/>
      <c r="BG7" s="54"/>
      <c r="BH7" s="54" t="s">
        <v>471</v>
      </c>
      <c r="BI7" s="54"/>
      <c r="BJ7" s="54"/>
      <c r="BK7" s="54"/>
      <c r="BL7" s="54"/>
      <c r="BM7" s="138" t="s">
        <v>659</v>
      </c>
      <c r="BN7" s="54"/>
      <c r="BO7" s="54"/>
      <c r="BP7" s="54"/>
      <c r="BQ7" s="54"/>
      <c r="BR7" s="54"/>
      <c r="BS7" s="54"/>
      <c r="BT7" s="54"/>
      <c r="BU7" s="49" t="s">
        <v>689</v>
      </c>
      <c r="BV7" s="49"/>
      <c r="BW7" s="49"/>
      <c r="BX7" s="49"/>
      <c r="BY7" s="49"/>
      <c r="BZ7" s="49" t="s">
        <v>737</v>
      </c>
      <c r="CA7" s="49"/>
      <c r="CB7" s="49"/>
      <c r="CC7" s="54" t="s">
        <v>751</v>
      </c>
      <c r="CD7" s="54"/>
      <c r="CE7" s="54"/>
      <c r="CF7" s="54"/>
      <c r="CG7" s="54"/>
      <c r="CH7" s="54"/>
    </row>
    <row r="8" spans="1:86" ht="140.25">
      <c r="A8" s="668" t="s">
        <v>1769</v>
      </c>
      <c r="B8" s="667" t="s">
        <v>1770</v>
      </c>
      <c r="C8" s="666" t="s">
        <v>409</v>
      </c>
      <c r="D8" s="667" t="s">
        <v>1771</v>
      </c>
      <c r="E8" s="667" t="s">
        <v>1772</v>
      </c>
      <c r="F8" s="667" t="s">
        <v>1773</v>
      </c>
      <c r="G8" s="666" t="s">
        <v>409</v>
      </c>
      <c r="H8" s="671" t="s">
        <v>1774</v>
      </c>
      <c r="BA8" s="137" t="s">
        <v>360</v>
      </c>
      <c r="BB8" s="137" t="s">
        <v>342</v>
      </c>
      <c r="BC8" s="54"/>
      <c r="BD8" s="54" t="s">
        <v>436</v>
      </c>
      <c r="BE8" s="136"/>
      <c r="BF8" s="136"/>
      <c r="BG8" s="54"/>
      <c r="BH8" s="54" t="s">
        <v>472</v>
      </c>
      <c r="BI8" s="54"/>
      <c r="BJ8" s="54"/>
      <c r="BK8" s="54"/>
      <c r="BL8" s="54"/>
      <c r="BM8" s="138" t="s">
        <v>485</v>
      </c>
      <c r="BN8" s="54"/>
      <c r="BO8" s="54" t="s">
        <v>673</v>
      </c>
      <c r="BP8" s="54"/>
      <c r="BQ8" s="54"/>
      <c r="BR8" s="54"/>
      <c r="BS8" s="54"/>
      <c r="BT8" s="54"/>
      <c r="BU8" s="49" t="s">
        <v>715</v>
      </c>
      <c r="BV8" s="49"/>
      <c r="BW8" s="49"/>
      <c r="BX8" s="49"/>
      <c r="BY8" s="49"/>
      <c r="BZ8" s="49" t="s">
        <v>183</v>
      </c>
      <c r="CA8" s="49"/>
      <c r="CB8" s="49"/>
      <c r="CC8" s="54" t="s">
        <v>752</v>
      </c>
      <c r="CD8" s="54"/>
      <c r="CE8" s="54"/>
      <c r="CF8" s="54"/>
      <c r="CG8" s="54"/>
      <c r="CH8" s="54"/>
    </row>
    <row r="9" spans="1:86" ht="395.25">
      <c r="A9" s="665" t="s">
        <v>1775</v>
      </c>
      <c r="B9" s="671" t="s">
        <v>1776</v>
      </c>
      <c r="C9" s="664" t="s">
        <v>409</v>
      </c>
      <c r="D9" s="671" t="s">
        <v>1777</v>
      </c>
      <c r="E9" s="671" t="s">
        <v>1778</v>
      </c>
      <c r="F9" s="671" t="s">
        <v>1755</v>
      </c>
      <c r="G9" s="664" t="s">
        <v>409</v>
      </c>
      <c r="H9" s="671" t="s">
        <v>1774</v>
      </c>
      <c r="BA9" s="137" t="s">
        <v>355</v>
      </c>
      <c r="BB9" s="137" t="s">
        <v>338</v>
      </c>
      <c r="BC9" s="54"/>
      <c r="BD9" s="54" t="s">
        <v>437</v>
      </c>
      <c r="BE9" s="136"/>
      <c r="BF9" s="136"/>
      <c r="BG9" s="54"/>
      <c r="BH9" s="54" t="s">
        <v>473</v>
      </c>
      <c r="BI9" s="54"/>
      <c r="BJ9" s="54"/>
      <c r="BK9" s="54"/>
      <c r="BL9" s="54"/>
      <c r="BM9" s="138" t="s">
        <v>486</v>
      </c>
      <c r="BN9" s="54"/>
      <c r="BO9" s="54" t="s">
        <v>119</v>
      </c>
      <c r="BP9" s="54"/>
      <c r="BQ9" s="54"/>
      <c r="BR9" s="54"/>
      <c r="BS9" s="54"/>
      <c r="BT9" s="54"/>
      <c r="BU9" s="49" t="s">
        <v>690</v>
      </c>
      <c r="BV9" s="49"/>
      <c r="BW9" s="49"/>
      <c r="BX9" s="49"/>
      <c r="BY9" s="49"/>
      <c r="BZ9" s="49" t="s">
        <v>727</v>
      </c>
      <c r="CA9" s="49"/>
      <c r="CB9" s="49"/>
      <c r="CC9" s="54" t="s">
        <v>753</v>
      </c>
      <c r="CD9" s="54"/>
      <c r="CE9" s="54"/>
      <c r="CF9" s="54"/>
      <c r="CG9" s="54"/>
      <c r="CH9" s="54"/>
    </row>
    <row r="10" spans="1:86" ht="409.5">
      <c r="A10" s="665" t="s">
        <v>1779</v>
      </c>
      <c r="B10" s="671" t="s">
        <v>1780</v>
      </c>
      <c r="C10" s="664" t="s">
        <v>409</v>
      </c>
      <c r="D10" s="671" t="s">
        <v>1781</v>
      </c>
      <c r="E10" s="671" t="s">
        <v>1782</v>
      </c>
      <c r="F10" s="671" t="s">
        <v>1783</v>
      </c>
      <c r="G10" s="664" t="s">
        <v>409</v>
      </c>
      <c r="H10" s="664" t="s">
        <v>1784</v>
      </c>
      <c r="BA10" s="137" t="s">
        <v>385</v>
      </c>
      <c r="BB10" s="137" t="s">
        <v>39</v>
      </c>
      <c r="BC10" s="54"/>
      <c r="BD10" s="54" t="s">
        <v>438</v>
      </c>
      <c r="BE10" s="136"/>
      <c r="BF10" s="136"/>
      <c r="BG10" s="54"/>
      <c r="BH10" s="54" t="s">
        <v>474</v>
      </c>
      <c r="BI10" s="54"/>
      <c r="BJ10" s="54"/>
      <c r="BK10" s="54"/>
      <c r="BL10" s="54"/>
      <c r="BM10" s="138" t="s">
        <v>660</v>
      </c>
      <c r="BN10" s="54"/>
      <c r="BO10" s="54" t="s">
        <v>676</v>
      </c>
      <c r="BP10" s="54"/>
      <c r="BQ10" s="54"/>
      <c r="BR10" s="54"/>
      <c r="BS10" s="54"/>
      <c r="BT10" s="54"/>
      <c r="BU10" s="49" t="s">
        <v>140</v>
      </c>
      <c r="BV10" s="49"/>
      <c r="BW10" s="49"/>
      <c r="BX10" s="49"/>
      <c r="BY10" s="49"/>
      <c r="BZ10" s="49" t="s">
        <v>728</v>
      </c>
      <c r="CA10" s="49"/>
      <c r="CB10" s="49"/>
      <c r="CC10" s="54" t="s">
        <v>203</v>
      </c>
      <c r="CD10" s="54"/>
      <c r="CE10" s="54"/>
      <c r="CF10" s="54"/>
      <c r="CG10" s="54"/>
      <c r="CH10" s="54"/>
    </row>
    <row r="11" spans="1:86" ht="409.5">
      <c r="A11" s="672" t="s">
        <v>1785</v>
      </c>
      <c r="B11" s="671" t="s">
        <v>1786</v>
      </c>
      <c r="C11" s="664" t="s">
        <v>409</v>
      </c>
      <c r="D11" s="671" t="s">
        <v>1787</v>
      </c>
      <c r="E11" s="671" t="s">
        <v>1788</v>
      </c>
      <c r="F11" s="671" t="s">
        <v>1789</v>
      </c>
      <c r="G11" s="664" t="s">
        <v>409</v>
      </c>
      <c r="H11" s="671"/>
      <c r="BA11" s="137" t="s">
        <v>356</v>
      </c>
      <c r="BB11" s="137" t="s">
        <v>357</v>
      </c>
      <c r="BC11" s="54"/>
      <c r="BD11" s="54"/>
      <c r="BE11" s="136"/>
      <c r="BF11" s="136"/>
      <c r="BG11" s="54"/>
      <c r="BH11" s="54"/>
      <c r="BI11" s="54"/>
      <c r="BJ11" s="54"/>
      <c r="BK11" s="54"/>
      <c r="BL11" s="54"/>
      <c r="BM11" s="138" t="s">
        <v>661</v>
      </c>
      <c r="BN11" s="54"/>
      <c r="BO11" s="54" t="s">
        <v>119</v>
      </c>
      <c r="BP11" s="54"/>
      <c r="BQ11" s="54"/>
      <c r="BR11" s="54"/>
      <c r="BS11" s="54"/>
      <c r="BT11" s="54"/>
      <c r="BU11" s="49" t="s">
        <v>691</v>
      </c>
      <c r="BV11" s="49"/>
      <c r="BW11" s="49"/>
      <c r="BX11" s="49"/>
      <c r="BY11" s="49"/>
      <c r="BZ11" s="49" t="s">
        <v>729</v>
      </c>
      <c r="CA11" s="49"/>
      <c r="CB11" s="49"/>
      <c r="CC11" s="54" t="s">
        <v>204</v>
      </c>
      <c r="CD11" s="54"/>
      <c r="CE11" s="54"/>
      <c r="CF11" s="54"/>
      <c r="CG11" s="54"/>
      <c r="CH11" s="54"/>
    </row>
    <row r="12" spans="1:86" ht="306">
      <c r="A12" s="663" t="s">
        <v>1790</v>
      </c>
      <c r="B12" s="662" t="s">
        <v>1791</v>
      </c>
      <c r="C12" s="661" t="s">
        <v>409</v>
      </c>
      <c r="D12" s="660" t="s">
        <v>1792</v>
      </c>
      <c r="E12" s="660" t="s">
        <v>1793</v>
      </c>
      <c r="F12" s="671" t="s">
        <v>1755</v>
      </c>
      <c r="G12" s="659" t="s">
        <v>409</v>
      </c>
      <c r="H12" s="658" t="s">
        <v>1794</v>
      </c>
      <c r="BA12" s="137" t="s">
        <v>358</v>
      </c>
      <c r="BB12" s="137" t="s">
        <v>125</v>
      </c>
      <c r="BC12" s="54"/>
      <c r="BD12" s="54"/>
      <c r="BE12" s="136"/>
      <c r="BF12" s="136"/>
      <c r="BG12" s="54"/>
      <c r="BH12" s="54"/>
      <c r="BI12" s="54"/>
      <c r="BJ12" s="54"/>
      <c r="BK12" s="54"/>
      <c r="BL12" s="54"/>
      <c r="BM12" s="138" t="s">
        <v>487</v>
      </c>
      <c r="BN12" s="54"/>
      <c r="BO12" s="54" t="s">
        <v>121</v>
      </c>
      <c r="BP12" s="54"/>
      <c r="BQ12" s="54"/>
      <c r="BR12" s="54"/>
      <c r="BS12" s="54"/>
      <c r="BT12" s="54"/>
      <c r="BU12" s="49" t="s">
        <v>692</v>
      </c>
      <c r="BV12" s="49"/>
      <c r="BW12" s="49"/>
      <c r="BX12" s="49"/>
      <c r="BY12" s="49"/>
      <c r="BZ12" s="49" t="s">
        <v>194</v>
      </c>
      <c r="CA12" s="49"/>
      <c r="CB12" s="49"/>
      <c r="CC12" s="54"/>
      <c r="CD12" s="54"/>
      <c r="CE12" s="54"/>
      <c r="CF12" s="54"/>
      <c r="CG12" s="54"/>
      <c r="CH12" s="54"/>
    </row>
    <row r="13" spans="1:86" ht="293.25">
      <c r="A13" s="672" t="s">
        <v>1795</v>
      </c>
      <c r="B13" s="671" t="s">
        <v>1796</v>
      </c>
      <c r="C13" s="671" t="s">
        <v>409</v>
      </c>
      <c r="D13" s="671" t="s">
        <v>409</v>
      </c>
      <c r="E13" s="671" t="s">
        <v>409</v>
      </c>
      <c r="F13" s="671" t="s">
        <v>1755</v>
      </c>
      <c r="G13" s="671" t="s">
        <v>409</v>
      </c>
      <c r="H13" s="671" t="s">
        <v>1774</v>
      </c>
      <c r="BA13" s="137" t="s">
        <v>359</v>
      </c>
      <c r="BB13" s="137" t="s">
        <v>48</v>
      </c>
      <c r="BC13" s="54"/>
      <c r="BD13" s="134" t="s">
        <v>442</v>
      </c>
      <c r="BE13" s="136"/>
      <c r="BF13" s="136"/>
      <c r="BG13" s="54"/>
      <c r="BH13" s="134" t="s">
        <v>72</v>
      </c>
      <c r="BI13" s="54"/>
      <c r="BJ13" s="54"/>
      <c r="BK13" s="134" t="s">
        <v>828</v>
      </c>
      <c r="BL13" s="54"/>
      <c r="BM13" s="138" t="s">
        <v>488</v>
      </c>
      <c r="BN13" s="54"/>
      <c r="BO13" s="54" t="s">
        <v>122</v>
      </c>
      <c r="BP13" s="54"/>
      <c r="BQ13" s="54"/>
      <c r="BR13" s="54"/>
      <c r="BS13" s="54"/>
      <c r="BT13" s="54"/>
      <c r="BU13" s="49" t="s">
        <v>716</v>
      </c>
      <c r="BV13" s="49"/>
      <c r="BW13" s="49"/>
      <c r="BX13" s="49"/>
      <c r="BY13" s="49"/>
      <c r="BZ13" s="49" t="s">
        <v>730</v>
      </c>
      <c r="CA13" s="49"/>
      <c r="CB13" s="49"/>
      <c r="CC13" s="54"/>
      <c r="CD13" s="54"/>
      <c r="CE13" s="54"/>
      <c r="CF13" s="54"/>
      <c r="CG13" s="54"/>
      <c r="CH13" s="54"/>
    </row>
    <row r="14" spans="1:86" ht="18" customHeight="1">
      <c r="A14" s="657" t="s">
        <v>1797</v>
      </c>
      <c r="B14" s="656" t="s">
        <v>1798</v>
      </c>
      <c r="C14" s="656" t="s">
        <v>1799</v>
      </c>
      <c r="D14" s="656" t="s">
        <v>1800</v>
      </c>
      <c r="E14" s="656" t="s">
        <v>1801</v>
      </c>
      <c r="F14" s="656" t="s">
        <v>1802</v>
      </c>
      <c r="G14" s="656" t="s">
        <v>409</v>
      </c>
      <c r="H14" s="656" t="s">
        <v>1803</v>
      </c>
      <c r="BA14" s="137" t="s">
        <v>387</v>
      </c>
      <c r="BB14" s="137" t="s">
        <v>339</v>
      </c>
      <c r="BC14" s="54"/>
      <c r="BD14" s="54" t="s">
        <v>54</v>
      </c>
      <c r="BE14" s="136"/>
      <c r="BF14" s="136"/>
      <c r="BG14" s="54"/>
      <c r="BH14" s="54" t="s">
        <v>64</v>
      </c>
      <c r="BI14" s="54"/>
      <c r="BJ14" s="54"/>
      <c r="BK14" t="s">
        <v>64</v>
      </c>
      <c r="BL14" s="54"/>
      <c r="BM14" s="138" t="s">
        <v>489</v>
      </c>
      <c r="BN14" s="54"/>
      <c r="BO14" s="54" t="s">
        <v>123</v>
      </c>
      <c r="BP14" s="54"/>
      <c r="BQ14" s="54"/>
      <c r="BR14" s="54"/>
      <c r="BS14" s="54"/>
      <c r="BT14" s="54"/>
      <c r="BU14" s="49" t="s">
        <v>693</v>
      </c>
      <c r="BV14" s="49"/>
      <c r="BW14" s="49"/>
      <c r="BX14" s="49"/>
      <c r="BY14" s="49"/>
      <c r="BZ14" s="49" t="s">
        <v>740</v>
      </c>
      <c r="CA14" s="49"/>
      <c r="CB14" s="49"/>
      <c r="CC14" s="54"/>
      <c r="CD14" s="54"/>
      <c r="CE14" s="54"/>
      <c r="CF14" s="54"/>
      <c r="CG14" s="54"/>
      <c r="CH14" s="54"/>
    </row>
    <row r="15" spans="1:86" ht="165.75">
      <c r="A15" s="657" t="s">
        <v>1804</v>
      </c>
      <c r="B15" s="656" t="s">
        <v>1805</v>
      </c>
      <c r="C15" s="656" t="s">
        <v>1799</v>
      </c>
      <c r="D15" s="656" t="s">
        <v>1800</v>
      </c>
      <c r="E15" s="656" t="s">
        <v>1806</v>
      </c>
      <c r="F15" s="656" t="s">
        <v>1807</v>
      </c>
      <c r="G15" s="656" t="s">
        <v>409</v>
      </c>
      <c r="H15" s="656" t="s">
        <v>1808</v>
      </c>
      <c r="BA15" s="137" t="s">
        <v>361</v>
      </c>
      <c r="BB15" s="137" t="s">
        <v>362</v>
      </c>
      <c r="BC15" s="54"/>
      <c r="BD15" s="54" t="s">
        <v>443</v>
      </c>
      <c r="BE15" s="136"/>
      <c r="BF15" s="136"/>
      <c r="BG15" s="54"/>
      <c r="BH15" s="54" t="s">
        <v>73</v>
      </c>
      <c r="BI15" s="54"/>
      <c r="BJ15" s="54"/>
      <c r="BK15" t="s">
        <v>766</v>
      </c>
      <c r="BL15" s="54"/>
      <c r="BM15" s="138" t="s">
        <v>490</v>
      </c>
      <c r="BN15" s="54"/>
      <c r="BO15" s="54" t="s">
        <v>678</v>
      </c>
      <c r="BP15" s="54"/>
      <c r="BQ15" s="54"/>
      <c r="BR15" s="54"/>
      <c r="BS15" s="54"/>
      <c r="BT15" s="54"/>
      <c r="BU15" s="49" t="s">
        <v>717</v>
      </c>
      <c r="BV15" s="49"/>
      <c r="BW15" s="49"/>
      <c r="BX15" s="49"/>
      <c r="BY15" s="49"/>
      <c r="BZ15" s="49" t="s">
        <v>731</v>
      </c>
      <c r="CA15" s="49"/>
      <c r="CB15" s="49"/>
      <c r="CC15" s="54"/>
      <c r="CD15" s="54"/>
      <c r="CE15" s="54"/>
      <c r="CF15" s="54"/>
      <c r="CG15" s="54"/>
      <c r="CH15" s="54"/>
    </row>
    <row r="16" spans="1:86">
      <c r="BA16" s="137" t="s">
        <v>349</v>
      </c>
      <c r="BB16" s="137" t="s">
        <v>350</v>
      </c>
      <c r="BC16" s="54"/>
      <c r="BD16" s="54" t="s">
        <v>183</v>
      </c>
      <c r="BE16" s="136"/>
      <c r="BF16" s="136"/>
      <c r="BG16" s="54"/>
      <c r="BH16" s="54" t="s">
        <v>756</v>
      </c>
      <c r="BI16" s="54"/>
      <c r="BJ16" s="54"/>
      <c r="BK16" s="54"/>
      <c r="BL16" s="54"/>
      <c r="BM16" s="138" t="s">
        <v>491</v>
      </c>
      <c r="BN16" s="54"/>
      <c r="BO16" s="54" t="s">
        <v>677</v>
      </c>
      <c r="BP16" s="54"/>
      <c r="BQ16" s="54"/>
      <c r="BR16" s="54"/>
      <c r="BS16" s="54"/>
      <c r="BT16" s="54"/>
      <c r="BU16" s="49" t="s">
        <v>694</v>
      </c>
      <c r="BV16" s="49"/>
      <c r="BW16" s="49"/>
      <c r="BX16" s="49"/>
      <c r="BY16" s="49"/>
      <c r="BZ16" s="49" t="s">
        <v>732</v>
      </c>
      <c r="CA16" s="49"/>
      <c r="CB16" s="49"/>
      <c r="CC16" s="54"/>
      <c r="CD16" s="54"/>
      <c r="CE16" s="54"/>
      <c r="CF16" s="54"/>
      <c r="CG16" s="54"/>
      <c r="CH16" s="54"/>
    </row>
    <row r="17" spans="53:86">
      <c r="BA17" s="137" t="s">
        <v>363</v>
      </c>
      <c r="BB17" s="137" t="s">
        <v>364</v>
      </c>
      <c r="BC17" s="54"/>
      <c r="BD17" s="54" t="s">
        <v>444</v>
      </c>
      <c r="BE17" s="136"/>
      <c r="BF17" s="136"/>
      <c r="BG17" s="54"/>
      <c r="BH17" s="54"/>
      <c r="BI17" s="54"/>
      <c r="BJ17" s="54"/>
      <c r="BK17" s="54"/>
      <c r="BL17" s="54"/>
      <c r="BM17" s="138" t="s">
        <v>662</v>
      </c>
      <c r="BN17" s="54"/>
      <c r="BO17" s="54" t="s">
        <v>679</v>
      </c>
      <c r="BP17" s="54"/>
      <c r="BQ17" s="54"/>
      <c r="BR17" s="54"/>
      <c r="BS17" s="54"/>
      <c r="BT17" s="54"/>
      <c r="BU17" s="49" t="s">
        <v>143</v>
      </c>
      <c r="BV17" s="49"/>
      <c r="BW17" s="49"/>
      <c r="BX17" s="49"/>
      <c r="BY17" s="49"/>
      <c r="BZ17" s="49" t="s">
        <v>743</v>
      </c>
      <c r="CA17" s="49"/>
      <c r="CB17" s="49"/>
      <c r="CC17" s="54"/>
      <c r="CD17" s="54"/>
      <c r="CE17" s="54"/>
      <c r="CF17" s="54"/>
      <c r="CG17" s="54"/>
      <c r="CH17" s="54"/>
    </row>
    <row r="18" spans="53:86">
      <c r="BA18" s="137" t="s">
        <v>365</v>
      </c>
      <c r="BB18" s="137" t="s">
        <v>366</v>
      </c>
      <c r="BC18" s="54"/>
      <c r="BD18" s="54" t="s">
        <v>194</v>
      </c>
      <c r="BE18" s="136"/>
      <c r="BF18" s="136"/>
      <c r="BG18" s="54"/>
      <c r="BH18" s="54"/>
      <c r="BI18" s="54"/>
      <c r="BJ18" s="54"/>
      <c r="BK18" s="54"/>
      <c r="BL18" s="54"/>
      <c r="BM18" s="138" t="s">
        <v>98</v>
      </c>
      <c r="BN18" s="54"/>
      <c r="BO18" s="54" t="s">
        <v>680</v>
      </c>
      <c r="BP18" s="54"/>
      <c r="BQ18" s="54"/>
      <c r="BR18" s="54"/>
      <c r="BS18" s="54"/>
      <c r="BT18" s="54"/>
      <c r="BU18" s="49" t="s">
        <v>718</v>
      </c>
      <c r="BV18" s="49"/>
      <c r="BW18" s="49"/>
      <c r="BX18" s="49"/>
      <c r="BY18" s="49"/>
      <c r="BZ18" s="49" t="s">
        <v>733</v>
      </c>
      <c r="CA18" s="49"/>
      <c r="CB18" s="49"/>
      <c r="CC18" s="54"/>
      <c r="CD18" s="54"/>
      <c r="CE18" s="54"/>
      <c r="CF18" s="54"/>
      <c r="CG18" s="54"/>
      <c r="CH18" s="54"/>
    </row>
    <row r="19" spans="53:86">
      <c r="BA19" s="137" t="s">
        <v>367</v>
      </c>
      <c r="BB19" s="137" t="s">
        <v>97</v>
      </c>
      <c r="BC19" s="54"/>
      <c r="BD19" s="54" t="s">
        <v>445</v>
      </c>
      <c r="BE19" s="136"/>
      <c r="BF19" s="136"/>
      <c r="BG19" s="54"/>
      <c r="BH19" s="54"/>
      <c r="BI19" s="54"/>
      <c r="BJ19" s="54"/>
      <c r="BK19" s="54"/>
      <c r="BL19" s="54"/>
      <c r="BM19" s="138" t="s">
        <v>492</v>
      </c>
      <c r="BN19" s="54"/>
      <c r="BO19" s="54" t="s">
        <v>681</v>
      </c>
      <c r="BP19" s="54"/>
      <c r="BQ19" s="54"/>
      <c r="BR19" s="54"/>
      <c r="BS19" s="54"/>
      <c r="BT19" s="54"/>
      <c r="BU19" s="49" t="s">
        <v>747</v>
      </c>
      <c r="BV19" s="49"/>
      <c r="BW19" s="49"/>
      <c r="BX19" s="49"/>
      <c r="BY19" s="49"/>
      <c r="BZ19" s="49" t="s">
        <v>734</v>
      </c>
      <c r="CA19" s="49"/>
      <c r="CB19" s="49"/>
      <c r="CC19" s="54"/>
      <c r="CD19" s="54"/>
      <c r="CE19" s="54"/>
      <c r="CF19" s="54"/>
      <c r="CG19" s="54"/>
      <c r="CH19" s="54"/>
    </row>
    <row r="20" spans="53:86">
      <c r="BA20" s="137" t="s">
        <v>369</v>
      </c>
      <c r="BB20" s="137" t="s">
        <v>341</v>
      </c>
      <c r="BC20" s="54"/>
      <c r="BD20" s="54" t="s">
        <v>446</v>
      </c>
      <c r="BE20" s="136"/>
      <c r="BF20" s="136"/>
      <c r="BG20" s="54"/>
      <c r="BH20" s="54"/>
      <c r="BI20" s="54"/>
      <c r="BJ20" s="54"/>
      <c r="BK20" s="54"/>
      <c r="BL20" s="54"/>
      <c r="BM20" s="138" t="s">
        <v>493</v>
      </c>
      <c r="BN20" s="54"/>
      <c r="BO20" s="54" t="s">
        <v>682</v>
      </c>
      <c r="BP20" s="54"/>
      <c r="BQ20" s="54"/>
      <c r="BR20" s="54"/>
      <c r="BS20" s="54"/>
      <c r="BT20" s="54"/>
      <c r="BU20" s="49" t="s">
        <v>748</v>
      </c>
      <c r="BV20" s="49"/>
      <c r="BW20" s="49"/>
      <c r="BX20" s="49"/>
      <c r="BY20" s="49"/>
      <c r="BZ20" s="49" t="s">
        <v>742</v>
      </c>
      <c r="CA20" s="49"/>
      <c r="CB20" s="49"/>
      <c r="CC20" s="54"/>
      <c r="CD20" s="54"/>
      <c r="CE20" s="54"/>
      <c r="CF20" s="54"/>
      <c r="CG20" s="54"/>
      <c r="CH20" s="54"/>
    </row>
    <row r="21" spans="53:86" ht="14.25" customHeight="1">
      <c r="BA21" s="137" t="s">
        <v>370</v>
      </c>
      <c r="BB21" s="137" t="s">
        <v>371</v>
      </c>
      <c r="BC21" s="54"/>
      <c r="BD21" s="54" t="s">
        <v>447</v>
      </c>
      <c r="BE21" s="136"/>
      <c r="BF21" s="136"/>
      <c r="BG21" s="54"/>
      <c r="BH21" s="54"/>
      <c r="BI21" s="54"/>
      <c r="BJ21" s="54"/>
      <c r="BK21" s="54"/>
      <c r="BL21" s="54"/>
      <c r="BM21" s="138" t="s">
        <v>494</v>
      </c>
      <c r="BN21" s="54"/>
      <c r="BO21" s="54" t="s">
        <v>683</v>
      </c>
      <c r="BP21" s="54"/>
      <c r="BQ21" s="54"/>
      <c r="BR21" s="54"/>
      <c r="BS21" s="54"/>
      <c r="BT21" s="54"/>
      <c r="BU21" s="49" t="s">
        <v>749</v>
      </c>
      <c r="BV21" s="49"/>
      <c r="BW21" s="49"/>
      <c r="BX21" s="49"/>
      <c r="BY21" s="49"/>
      <c r="BZ21" s="49" t="s">
        <v>741</v>
      </c>
      <c r="CA21" s="49"/>
      <c r="CB21" s="49"/>
      <c r="CC21" s="54"/>
      <c r="CD21" s="54"/>
      <c r="CE21" s="54"/>
      <c r="CF21" s="54"/>
      <c r="CG21" s="54"/>
      <c r="CH21" s="54"/>
    </row>
    <row r="22" spans="53:86">
      <c r="BA22" s="137" t="s">
        <v>368</v>
      </c>
      <c r="BB22" s="137" t="s">
        <v>337</v>
      </c>
      <c r="BC22" s="54"/>
      <c r="BD22" s="54" t="s">
        <v>448</v>
      </c>
      <c r="BE22" s="136"/>
      <c r="BF22" s="136"/>
      <c r="BG22" s="54"/>
      <c r="BH22" s="147" t="s">
        <v>762</v>
      </c>
      <c r="BI22" t="s">
        <v>817</v>
      </c>
      <c r="BJ22" s="54"/>
      <c r="BK22" s="54"/>
      <c r="BL22" s="54"/>
      <c r="BM22" s="138" t="s">
        <v>495</v>
      </c>
      <c r="BN22" s="54"/>
      <c r="BO22" s="54" t="s">
        <v>684</v>
      </c>
      <c r="BP22" s="54"/>
      <c r="BQ22" s="54"/>
      <c r="BR22" s="54"/>
      <c r="BS22" s="54"/>
      <c r="BT22" s="54"/>
      <c r="BU22" s="49" t="s">
        <v>750</v>
      </c>
      <c r="BV22" s="49"/>
      <c r="BW22" s="49"/>
      <c r="BX22" s="49"/>
      <c r="BY22" s="49"/>
      <c r="BZ22" s="49" t="s">
        <v>735</v>
      </c>
      <c r="CA22" s="49"/>
      <c r="CB22" s="49"/>
      <c r="CC22" s="54"/>
      <c r="CD22" s="54"/>
      <c r="CE22" s="54"/>
      <c r="CF22" s="54"/>
      <c r="CG22" s="54"/>
      <c r="CH22" s="54"/>
    </row>
    <row r="23" spans="53:86">
      <c r="BA23" s="137" t="s">
        <v>372</v>
      </c>
      <c r="BB23" s="137" t="s">
        <v>373</v>
      </c>
      <c r="BC23" s="54"/>
      <c r="BD23" s="54" t="s">
        <v>120</v>
      </c>
      <c r="BE23" s="136"/>
      <c r="BF23" s="136"/>
      <c r="BG23" s="54"/>
      <c r="BH23" s="54"/>
      <c r="BI23" s="54"/>
      <c r="BJ23" s="54"/>
      <c r="BK23" s="54"/>
      <c r="BL23" s="54"/>
      <c r="BM23" s="138" t="s">
        <v>496</v>
      </c>
      <c r="BN23" s="54"/>
      <c r="BO23" s="54" t="s">
        <v>685</v>
      </c>
      <c r="BP23" s="54"/>
      <c r="BQ23" s="54"/>
      <c r="BR23" s="54"/>
      <c r="BS23" s="54"/>
      <c r="BT23" s="54"/>
      <c r="BU23" s="49" t="s">
        <v>695</v>
      </c>
      <c r="BV23" s="49"/>
      <c r="BW23" s="49"/>
      <c r="BX23" s="49"/>
      <c r="BY23" s="49"/>
      <c r="BZ23" s="49" t="s">
        <v>461</v>
      </c>
      <c r="CA23" s="49"/>
      <c r="CB23" s="49"/>
      <c r="CC23" s="54"/>
      <c r="CD23" s="54"/>
      <c r="CE23" s="54"/>
      <c r="CF23" s="54"/>
      <c r="CG23" s="54"/>
      <c r="CH23" s="54"/>
    </row>
    <row r="24" spans="53:86" ht="15.75" customHeight="1">
      <c r="BA24" s="137" t="s">
        <v>374</v>
      </c>
      <c r="BB24" s="137" t="s">
        <v>340</v>
      </c>
      <c r="BC24" s="54"/>
      <c r="BD24" s="54" t="s">
        <v>449</v>
      </c>
      <c r="BE24" s="136"/>
      <c r="BF24" s="136"/>
      <c r="BG24" s="54"/>
      <c r="BH24" s="54"/>
      <c r="BI24" s="54"/>
      <c r="BJ24" s="54"/>
      <c r="BK24" s="54"/>
      <c r="BL24" s="54"/>
      <c r="BM24" s="138" t="s">
        <v>497</v>
      </c>
      <c r="BN24" s="54"/>
      <c r="BO24" s="54" t="s">
        <v>686</v>
      </c>
      <c r="BP24" s="54"/>
      <c r="BQ24" s="54"/>
      <c r="BR24" s="54"/>
      <c r="BS24" s="54"/>
      <c r="BT24" s="54"/>
      <c r="BU24" s="49" t="s">
        <v>696</v>
      </c>
      <c r="BV24" s="49"/>
      <c r="BW24" s="49"/>
      <c r="BX24" s="49"/>
      <c r="BY24" s="49"/>
      <c r="BZ24" s="49" t="s">
        <v>736</v>
      </c>
      <c r="CA24" s="49"/>
      <c r="CB24" s="49"/>
      <c r="CC24" s="54"/>
      <c r="CD24" s="54"/>
      <c r="CE24" s="54"/>
      <c r="CF24" s="54"/>
      <c r="CG24" s="54"/>
      <c r="CH24" s="54"/>
    </row>
    <row r="25" spans="53:86">
      <c r="BA25" s="137" t="s">
        <v>375</v>
      </c>
      <c r="BB25" s="137" t="s">
        <v>376</v>
      </c>
      <c r="BC25" s="54"/>
      <c r="BD25" s="54"/>
      <c r="BE25" s="136"/>
      <c r="BF25" s="136"/>
      <c r="BG25" s="54"/>
      <c r="BH25" s="54"/>
      <c r="BI25" s="54"/>
      <c r="BJ25" s="54"/>
      <c r="BK25" s="54"/>
      <c r="BL25" s="54"/>
      <c r="BM25" s="138" t="s">
        <v>498</v>
      </c>
      <c r="BN25" s="54"/>
      <c r="BO25" s="54" t="s">
        <v>674</v>
      </c>
      <c r="BP25" s="54"/>
      <c r="BQ25" s="54"/>
      <c r="BR25" s="54"/>
      <c r="BS25" s="54"/>
      <c r="BT25" s="54"/>
      <c r="BU25" s="49" t="s">
        <v>697</v>
      </c>
      <c r="BV25" s="49"/>
      <c r="BW25" s="49"/>
      <c r="BX25" s="49"/>
      <c r="BY25" s="49"/>
      <c r="BZ25" s="54"/>
      <c r="CA25" s="49"/>
      <c r="CB25" s="49"/>
      <c r="CC25" s="54"/>
      <c r="CD25" s="54"/>
      <c r="CE25" s="54"/>
      <c r="CF25" s="54"/>
      <c r="CG25" s="54"/>
      <c r="CH25" s="54"/>
    </row>
    <row r="26" spans="53:86">
      <c r="BA26" s="137" t="s">
        <v>377</v>
      </c>
      <c r="BB26" s="137" t="s">
        <v>378</v>
      </c>
      <c r="BC26" s="54"/>
      <c r="BD26" s="54"/>
      <c r="BE26" s="136"/>
      <c r="BF26" s="136"/>
      <c r="BG26" s="54"/>
      <c r="BH26" s="54"/>
      <c r="BI26" s="54"/>
      <c r="BJ26" s="54"/>
      <c r="BK26" s="54"/>
      <c r="BL26" s="54"/>
      <c r="BM26" s="138" t="s">
        <v>499</v>
      </c>
      <c r="BN26" s="54"/>
      <c r="BO26" s="54" t="s">
        <v>687</v>
      </c>
      <c r="BP26" s="54"/>
      <c r="BQ26" s="54"/>
      <c r="BR26" s="54"/>
      <c r="BS26" s="54"/>
      <c r="BT26" s="54"/>
      <c r="BU26" s="49" t="s">
        <v>698</v>
      </c>
      <c r="BV26" s="49"/>
      <c r="BW26" s="49"/>
      <c r="BX26" s="49"/>
      <c r="BY26" s="49"/>
      <c r="BZ26" s="49"/>
      <c r="CA26" s="49"/>
      <c r="CB26" s="49"/>
      <c r="CC26" s="54"/>
      <c r="CD26" s="54"/>
      <c r="CE26" s="54"/>
      <c r="CF26" s="54"/>
      <c r="CG26" s="54"/>
      <c r="CH26" s="54"/>
    </row>
    <row r="27" spans="53:86">
      <c r="BA27" s="137" t="s">
        <v>379</v>
      </c>
      <c r="BB27" s="137" t="s">
        <v>380</v>
      </c>
      <c r="BC27" s="54"/>
      <c r="BD27" s="134" t="s">
        <v>441</v>
      </c>
      <c r="BE27" s="136"/>
      <c r="BF27" s="136"/>
      <c r="BG27" s="54"/>
      <c r="BH27" s="134" t="s">
        <v>480</v>
      </c>
      <c r="BI27" s="54"/>
      <c r="BJ27" s="54"/>
      <c r="BK27" s="54"/>
      <c r="BL27" s="54"/>
      <c r="BM27" s="138" t="s">
        <v>500</v>
      </c>
      <c r="BN27" s="54"/>
      <c r="BO27" s="54" t="s">
        <v>675</v>
      </c>
      <c r="BP27" s="54"/>
      <c r="BQ27" s="54"/>
      <c r="BR27" s="54"/>
      <c r="BS27" s="54"/>
      <c r="BT27" s="54"/>
      <c r="BU27" s="49" t="s">
        <v>719</v>
      </c>
      <c r="BV27" s="49"/>
      <c r="BW27" s="49"/>
      <c r="BX27" s="49"/>
      <c r="BY27" s="49"/>
      <c r="BZ27" s="49" t="s">
        <v>744</v>
      </c>
      <c r="CA27" s="49"/>
      <c r="CB27" s="49"/>
      <c r="CC27" s="54"/>
      <c r="CD27" s="46" t="s">
        <v>220</v>
      </c>
      <c r="CE27" s="47"/>
      <c r="CF27" s="46" t="s">
        <v>221</v>
      </c>
      <c r="CG27" s="73"/>
      <c r="CH27" s="73"/>
    </row>
    <row r="28" spans="53:86">
      <c r="BA28" s="137" t="s">
        <v>381</v>
      </c>
      <c r="BB28" s="137" t="s">
        <v>382</v>
      </c>
      <c r="BC28" s="54"/>
      <c r="BD28" s="54" t="s">
        <v>450</v>
      </c>
      <c r="BE28" s="136"/>
      <c r="BF28" s="136"/>
      <c r="BG28" s="54"/>
      <c r="BH28" s="54" t="s">
        <v>479</v>
      </c>
      <c r="BI28" s="54"/>
      <c r="BJ28" s="54"/>
      <c r="BK28" s="54"/>
      <c r="BL28" s="54"/>
      <c r="BM28" s="138" t="s">
        <v>501</v>
      </c>
      <c r="BN28" s="54"/>
      <c r="BO28" s="54"/>
      <c r="BP28" s="54"/>
      <c r="BQ28" s="54"/>
      <c r="BR28" s="54"/>
      <c r="BS28" s="54"/>
      <c r="BT28" s="54"/>
      <c r="BU28" s="49" t="s">
        <v>699</v>
      </c>
      <c r="BV28" s="49"/>
      <c r="BW28" s="49"/>
      <c r="BX28" s="49"/>
      <c r="BY28" s="49"/>
      <c r="BZ28" s="49" t="s">
        <v>181</v>
      </c>
      <c r="CA28" s="49"/>
      <c r="CB28" s="49"/>
      <c r="CC28" s="54"/>
      <c r="CD28" s="47" t="s">
        <v>222</v>
      </c>
      <c r="CE28" s="47"/>
      <c r="CF28" s="47" t="s">
        <v>223</v>
      </c>
      <c r="CG28" s="73"/>
      <c r="CH28" s="73"/>
    </row>
    <row r="29" spans="53:86">
      <c r="BA29" s="137" t="s">
        <v>383</v>
      </c>
      <c r="BB29" s="137" t="s">
        <v>384</v>
      </c>
      <c r="BC29" s="54"/>
      <c r="BD29" s="54" t="s">
        <v>451</v>
      </c>
      <c r="BE29" s="136"/>
      <c r="BF29" s="136"/>
      <c r="BG29" s="54"/>
      <c r="BH29" s="54" t="s">
        <v>282</v>
      </c>
      <c r="BI29" s="54"/>
      <c r="BJ29" s="54"/>
      <c r="BK29" s="54"/>
      <c r="BL29" s="54"/>
      <c r="BM29" s="138" t="s">
        <v>502</v>
      </c>
      <c r="BN29" s="54"/>
      <c r="BO29" s="54"/>
      <c r="BP29" s="54"/>
      <c r="BQ29" s="54"/>
      <c r="BR29" s="54"/>
      <c r="BS29" s="54"/>
      <c r="BT29" s="54"/>
      <c r="BU29" s="49" t="s">
        <v>700</v>
      </c>
      <c r="BV29" s="49"/>
      <c r="BW29" s="49"/>
      <c r="BX29" s="49"/>
      <c r="BY29" s="49"/>
      <c r="BZ29" s="49" t="s">
        <v>738</v>
      </c>
      <c r="CA29" s="49"/>
      <c r="CB29" s="49"/>
      <c r="CC29" s="54"/>
      <c r="CD29" s="47" t="s">
        <v>224</v>
      </c>
      <c r="CE29" s="47"/>
      <c r="CF29" s="47" t="s">
        <v>225</v>
      </c>
      <c r="CG29" s="73"/>
      <c r="CH29" s="73"/>
    </row>
    <row r="30" spans="53:86">
      <c r="BA30" s="137" t="s">
        <v>386</v>
      </c>
      <c r="BB30" s="137" t="s">
        <v>4</v>
      </c>
      <c r="BC30" s="54"/>
      <c r="BD30" s="54" t="s">
        <v>56</v>
      </c>
      <c r="BE30" s="136"/>
      <c r="BF30" s="136"/>
      <c r="BG30" s="54"/>
      <c r="BH30" s="54" t="s">
        <v>478</v>
      </c>
      <c r="BI30" s="54"/>
      <c r="BJ30" s="54"/>
      <c r="BK30" s="54"/>
      <c r="BL30" s="54"/>
      <c r="BM30" s="138" t="s">
        <v>503</v>
      </c>
      <c r="BN30" s="54"/>
      <c r="BO30" s="54"/>
      <c r="BP30" s="54"/>
      <c r="BQ30" s="54"/>
      <c r="BR30" s="54"/>
      <c r="BS30" s="54"/>
      <c r="BT30" s="54"/>
      <c r="BU30" s="49" t="s">
        <v>701</v>
      </c>
      <c r="BV30" s="49"/>
      <c r="BW30" s="49"/>
      <c r="BX30" s="49"/>
      <c r="BY30" s="49"/>
      <c r="BZ30" s="49" t="s">
        <v>56</v>
      </c>
      <c r="CA30" s="49"/>
      <c r="CB30" s="49"/>
      <c r="CC30" s="54"/>
      <c r="CD30" s="47" t="s">
        <v>226</v>
      </c>
      <c r="CE30" s="47"/>
      <c r="CF30" s="47" t="s">
        <v>227</v>
      </c>
      <c r="CG30" s="73"/>
      <c r="CH30" s="73"/>
    </row>
    <row r="31" spans="53:86">
      <c r="BA31" s="54"/>
      <c r="BB31" s="54"/>
      <c r="BC31" s="54"/>
      <c r="BD31" s="54" t="s">
        <v>452</v>
      </c>
      <c r="BE31" s="54"/>
      <c r="BF31" s="54"/>
      <c r="BG31" s="54"/>
      <c r="BH31" s="54" t="s">
        <v>476</v>
      </c>
      <c r="BI31" s="54"/>
      <c r="BJ31" s="54"/>
      <c r="BK31" s="54"/>
      <c r="BL31" s="54"/>
      <c r="BM31" s="138" t="s">
        <v>504</v>
      </c>
      <c r="BN31" s="54"/>
      <c r="BO31" s="54"/>
      <c r="BP31" s="54"/>
      <c r="BQ31" s="54"/>
      <c r="BR31" s="54"/>
      <c r="BS31" s="54"/>
      <c r="BT31" s="54"/>
      <c r="BU31" s="49" t="s">
        <v>702</v>
      </c>
      <c r="BV31" s="49"/>
      <c r="BW31" s="49"/>
      <c r="BX31" s="49"/>
      <c r="BY31" s="49"/>
      <c r="BZ31" s="49" t="s">
        <v>746</v>
      </c>
      <c r="CA31" s="49"/>
      <c r="CB31" s="49"/>
      <c r="CC31" s="54"/>
      <c r="CD31" s="47" t="s">
        <v>228</v>
      </c>
      <c r="CE31" s="47"/>
      <c r="CF31" s="47" t="s">
        <v>229</v>
      </c>
      <c r="CG31" s="73"/>
      <c r="CH31" s="73"/>
    </row>
    <row r="32" spans="53:86">
      <c r="BA32" s="54"/>
      <c r="BB32" s="54"/>
      <c r="BC32" s="54"/>
      <c r="BD32" s="54" t="s">
        <v>453</v>
      </c>
      <c r="BE32" s="54"/>
      <c r="BF32" s="54"/>
      <c r="BG32" s="54"/>
      <c r="BH32" s="54" t="s">
        <v>477</v>
      </c>
      <c r="BI32" s="54"/>
      <c r="BJ32" s="54"/>
      <c r="BK32" s="54"/>
      <c r="BL32" s="54"/>
      <c r="BM32" s="138" t="s">
        <v>505</v>
      </c>
      <c r="BN32" s="54"/>
      <c r="BO32" s="54"/>
      <c r="BP32" s="54"/>
      <c r="BQ32" s="54"/>
      <c r="BR32" s="54"/>
      <c r="BS32" s="54"/>
      <c r="BT32" s="54"/>
      <c r="BU32" s="49" t="s">
        <v>703</v>
      </c>
      <c r="BV32" s="49"/>
      <c r="BW32" s="49"/>
      <c r="BX32" s="49"/>
      <c r="BY32" s="49"/>
      <c r="BZ32" s="49" t="s">
        <v>737</v>
      </c>
      <c r="CA32" s="49"/>
      <c r="CB32" s="49"/>
      <c r="CC32" s="54"/>
      <c r="CD32" s="47" t="s">
        <v>230</v>
      </c>
      <c r="CE32" s="47"/>
      <c r="CF32" s="47" t="s">
        <v>216</v>
      </c>
      <c r="CG32" s="73"/>
      <c r="CH32" s="73"/>
    </row>
    <row r="33" spans="53:86">
      <c r="BA33" s="134" t="s">
        <v>432</v>
      </c>
      <c r="BB33" s="54"/>
      <c r="BC33" s="54"/>
      <c r="BD33" s="54" t="s">
        <v>183</v>
      </c>
      <c r="BE33" s="54"/>
      <c r="BF33" s="54"/>
      <c r="BG33" s="54"/>
      <c r="BH33" s="54" t="s">
        <v>283</v>
      </c>
      <c r="BI33" s="54"/>
      <c r="BJ33" s="54"/>
      <c r="BK33" s="54"/>
      <c r="BL33" s="54"/>
      <c r="BM33" s="138" t="s">
        <v>506</v>
      </c>
      <c r="BN33" s="54"/>
      <c r="BO33" s="54"/>
      <c r="BP33" s="54"/>
      <c r="BQ33" s="54"/>
      <c r="BR33" s="54"/>
      <c r="BS33" s="54"/>
      <c r="BT33" s="54"/>
      <c r="BU33" s="49" t="s">
        <v>720</v>
      </c>
      <c r="BV33" s="49"/>
      <c r="BW33" s="49"/>
      <c r="BX33" s="49"/>
      <c r="BY33" s="49"/>
      <c r="BZ33" s="49" t="s">
        <v>183</v>
      </c>
      <c r="CA33" s="49"/>
      <c r="CB33" s="49"/>
      <c r="CC33" s="54"/>
      <c r="CD33" s="47" t="s">
        <v>231</v>
      </c>
      <c r="CE33" s="47"/>
      <c r="CF33" s="47" t="s">
        <v>214</v>
      </c>
      <c r="CG33" s="73"/>
      <c r="CH33" s="73"/>
    </row>
    <row r="34" spans="53:86">
      <c r="BA34" s="54" t="s">
        <v>18</v>
      </c>
      <c r="BB34" s="54"/>
      <c r="BC34" s="54"/>
      <c r="BD34" s="54" t="s">
        <v>444</v>
      </c>
      <c r="BE34" s="54"/>
      <c r="BF34" s="54"/>
      <c r="BG34" s="54"/>
      <c r="BH34" s="54"/>
      <c r="BI34" s="54"/>
      <c r="BJ34" s="54"/>
      <c r="BK34" s="54"/>
      <c r="BL34" s="54"/>
      <c r="BM34" s="138" t="s">
        <v>507</v>
      </c>
      <c r="BN34" s="54"/>
      <c r="BO34" s="54"/>
      <c r="BP34" s="54"/>
      <c r="BQ34" s="54"/>
      <c r="BR34" s="54"/>
      <c r="BS34" s="54"/>
      <c r="BT34" s="54"/>
      <c r="BU34" s="49" t="s">
        <v>704</v>
      </c>
      <c r="BV34" s="49"/>
      <c r="BW34" s="49"/>
      <c r="BX34" s="49"/>
      <c r="BY34" s="49"/>
      <c r="BZ34" s="49" t="s">
        <v>745</v>
      </c>
      <c r="CA34" s="49"/>
      <c r="CB34" s="49"/>
      <c r="CC34" s="54"/>
      <c r="CD34" s="47" t="s">
        <v>232</v>
      </c>
      <c r="CE34" s="47"/>
      <c r="CF34" s="47" t="s">
        <v>233</v>
      </c>
      <c r="CG34" s="73"/>
      <c r="CH34" s="73"/>
    </row>
    <row r="35" spans="53:86">
      <c r="BA35" s="54" t="s">
        <v>20</v>
      </c>
      <c r="BB35" s="54"/>
      <c r="BC35" s="54"/>
      <c r="BD35" s="54" t="s">
        <v>454</v>
      </c>
      <c r="BE35" s="54"/>
      <c r="BF35" s="54"/>
      <c r="BG35" s="54"/>
      <c r="BH35" s="54"/>
      <c r="BI35" s="54"/>
      <c r="BJ35" s="54"/>
      <c r="BK35" s="54"/>
      <c r="BL35" s="54"/>
      <c r="BM35" s="138" t="s">
        <v>508</v>
      </c>
      <c r="BN35" s="54"/>
      <c r="BO35" s="54"/>
      <c r="BP35" s="54"/>
      <c r="BQ35" s="54"/>
      <c r="BR35" s="54"/>
      <c r="BS35" s="54"/>
      <c r="BT35" s="54"/>
      <c r="BU35" s="49" t="s">
        <v>721</v>
      </c>
      <c r="BV35" s="49"/>
      <c r="BW35" s="49"/>
      <c r="BX35" s="49"/>
      <c r="BY35" s="49"/>
      <c r="BZ35" s="49" t="s">
        <v>194</v>
      </c>
      <c r="CA35" s="49"/>
      <c r="CB35" s="49"/>
      <c r="CC35" s="54"/>
      <c r="CD35" s="47" t="s">
        <v>234</v>
      </c>
      <c r="CE35" s="47"/>
      <c r="CF35" s="47" t="s">
        <v>215</v>
      </c>
      <c r="CG35" s="73"/>
      <c r="CH35" s="73"/>
    </row>
    <row r="36" spans="53:86">
      <c r="BA36" s="54" t="s">
        <v>22</v>
      </c>
      <c r="BB36" s="54"/>
      <c r="BC36" s="54"/>
      <c r="BD36" s="54" t="s">
        <v>455</v>
      </c>
      <c r="BE36" s="54"/>
      <c r="BF36" s="54"/>
      <c r="BG36" s="54"/>
      <c r="BH36" s="134" t="s">
        <v>650</v>
      </c>
      <c r="BI36" s="54"/>
      <c r="BJ36" s="54"/>
      <c r="BK36" s="54"/>
      <c r="BL36" s="54"/>
      <c r="BM36" s="138" t="s">
        <v>509</v>
      </c>
      <c r="BN36" s="54"/>
      <c r="BO36" s="54"/>
      <c r="BP36" s="54"/>
      <c r="BQ36" s="54"/>
      <c r="BR36" s="54"/>
      <c r="BS36" s="54"/>
      <c r="BT36" s="54"/>
      <c r="BU36" s="49" t="s">
        <v>705</v>
      </c>
      <c r="BV36" s="49"/>
      <c r="BW36" s="49"/>
      <c r="BX36" s="49"/>
      <c r="BY36" s="49"/>
      <c r="BZ36" s="49" t="s">
        <v>730</v>
      </c>
      <c r="CA36" s="49"/>
      <c r="CB36" s="49"/>
      <c r="CC36" s="54"/>
      <c r="CD36" s="47" t="s">
        <v>235</v>
      </c>
      <c r="CE36" s="47"/>
      <c r="CF36" s="47"/>
      <c r="CG36" s="73"/>
      <c r="CH36" s="73"/>
    </row>
    <row r="37" spans="53:86">
      <c r="BA37" s="54" t="s">
        <v>24</v>
      </c>
      <c r="BB37" s="54"/>
      <c r="BC37" s="54"/>
      <c r="BD37" s="49" t="s">
        <v>457</v>
      </c>
      <c r="BE37" s="54"/>
      <c r="BF37" s="54"/>
      <c r="BG37" s="54"/>
      <c r="BH37" s="54" t="s">
        <v>757</v>
      </c>
      <c r="BI37" s="54"/>
      <c r="BJ37" s="54"/>
      <c r="BK37" s="54"/>
      <c r="BL37" s="54"/>
      <c r="BM37" s="138" t="s">
        <v>510</v>
      </c>
      <c r="BN37" s="54"/>
      <c r="BO37" s="54"/>
      <c r="BP37" s="54"/>
      <c r="BQ37" s="54"/>
      <c r="BR37" s="54"/>
      <c r="BS37" s="54"/>
      <c r="BT37" s="54"/>
      <c r="BU37" s="49" t="s">
        <v>722</v>
      </c>
      <c r="BV37" s="49"/>
      <c r="BW37" s="49"/>
      <c r="BX37" s="49"/>
      <c r="BY37" s="49"/>
      <c r="BZ37" s="49" t="s">
        <v>740</v>
      </c>
      <c r="CA37" s="49"/>
      <c r="CB37" s="49"/>
      <c r="CC37" s="54"/>
      <c r="CD37" s="47" t="s">
        <v>236</v>
      </c>
      <c r="CE37" s="47"/>
      <c r="CF37" s="47"/>
      <c r="CG37" s="73"/>
      <c r="CH37" s="73"/>
    </row>
    <row r="38" spans="53:86">
      <c r="BA38" s="54" t="s">
        <v>421</v>
      </c>
      <c r="BB38" s="54"/>
      <c r="BC38" s="54"/>
      <c r="BD38" s="49" t="s">
        <v>456</v>
      </c>
      <c r="BE38" s="54"/>
      <c r="BF38" s="54"/>
      <c r="BG38" s="54"/>
      <c r="BH38" s="54" t="s">
        <v>651</v>
      </c>
      <c r="BI38" s="54"/>
      <c r="BJ38" s="54"/>
      <c r="BK38" s="54"/>
      <c r="BL38" s="54"/>
      <c r="BM38" s="138" t="s">
        <v>511</v>
      </c>
      <c r="BN38" s="54"/>
      <c r="BO38" s="54"/>
      <c r="BP38" s="54"/>
      <c r="BQ38" s="54"/>
      <c r="BR38" s="54"/>
      <c r="BS38" s="54"/>
      <c r="BT38" s="54"/>
      <c r="BU38" s="49" t="s">
        <v>706</v>
      </c>
      <c r="BV38" s="49"/>
      <c r="BW38" s="49"/>
      <c r="BX38" s="49"/>
      <c r="BY38" s="49"/>
      <c r="BZ38" s="49" t="s">
        <v>731</v>
      </c>
      <c r="CA38" s="49"/>
      <c r="CB38" s="49"/>
      <c r="CC38" s="54"/>
      <c r="CD38" s="47" t="s">
        <v>237</v>
      </c>
      <c r="CE38" s="47"/>
      <c r="CF38" s="47"/>
      <c r="CG38" s="73"/>
      <c r="CH38" s="73"/>
    </row>
    <row r="39" spans="53:86">
      <c r="BA39" s="54"/>
      <c r="BB39" s="54"/>
      <c r="BC39" s="54"/>
      <c r="BD39" s="49" t="s">
        <v>458</v>
      </c>
      <c r="BE39" s="54"/>
      <c r="BF39" s="54"/>
      <c r="BG39" s="54"/>
      <c r="BH39" s="54" t="s">
        <v>652</v>
      </c>
      <c r="BI39" s="54"/>
      <c r="BJ39" s="54"/>
      <c r="BK39" s="54"/>
      <c r="BL39" s="54"/>
      <c r="BM39" s="138" t="s">
        <v>512</v>
      </c>
      <c r="BN39" s="54"/>
      <c r="BO39" s="54"/>
      <c r="BP39" s="54"/>
      <c r="BQ39" s="54"/>
      <c r="BR39" s="54"/>
      <c r="BS39" s="54"/>
      <c r="BT39" s="54"/>
      <c r="BU39" s="49" t="s">
        <v>723</v>
      </c>
      <c r="BV39" s="49"/>
      <c r="BW39" s="49"/>
      <c r="BX39" s="49"/>
      <c r="BY39" s="49"/>
      <c r="BZ39" s="49" t="s">
        <v>732</v>
      </c>
      <c r="CA39" s="49"/>
      <c r="CB39" s="49"/>
      <c r="CC39" s="54"/>
      <c r="CD39" s="47" t="s">
        <v>238</v>
      </c>
      <c r="CE39" s="47"/>
      <c r="CF39" s="47"/>
      <c r="CG39" s="73"/>
      <c r="CH39" s="73"/>
    </row>
    <row r="40" spans="53:86">
      <c r="BA40" s="54"/>
      <c r="BB40" s="54"/>
      <c r="BC40" s="54"/>
      <c r="BD40" s="49" t="s">
        <v>459</v>
      </c>
      <c r="BE40" s="54"/>
      <c r="BF40" s="54"/>
      <c r="BG40" s="54"/>
      <c r="BH40" s="54" t="s">
        <v>653</v>
      </c>
      <c r="BI40" s="54"/>
      <c r="BJ40" s="54"/>
      <c r="BK40" s="54"/>
      <c r="BL40" s="54"/>
      <c r="BM40" s="138" t="s">
        <v>513</v>
      </c>
      <c r="BN40" s="54"/>
      <c r="BO40" s="54"/>
      <c r="BP40" s="54"/>
      <c r="BQ40" s="54"/>
      <c r="BR40" s="54"/>
      <c r="BS40" s="54"/>
      <c r="BT40" s="54"/>
      <c r="BU40" s="49" t="s">
        <v>724</v>
      </c>
      <c r="BV40" s="49"/>
      <c r="BW40" s="49"/>
      <c r="BX40" s="49"/>
      <c r="BY40" s="49"/>
      <c r="BZ40" s="49" t="s">
        <v>743</v>
      </c>
      <c r="CA40" s="49"/>
      <c r="CB40" s="49"/>
      <c r="CC40" s="54"/>
      <c r="CD40" s="47" t="s">
        <v>239</v>
      </c>
      <c r="CE40" s="47"/>
      <c r="CF40" s="47"/>
      <c r="CG40" s="73"/>
      <c r="CH40" s="73"/>
    </row>
    <row r="41" spans="53:86">
      <c r="BA41" s="54" t="s">
        <v>433</v>
      </c>
      <c r="BB41" s="54"/>
      <c r="BC41" s="54"/>
      <c r="BD41" s="49" t="s">
        <v>460</v>
      </c>
      <c r="BE41" s="54"/>
      <c r="BF41" s="54"/>
      <c r="BG41" s="54"/>
      <c r="BH41" s="54" t="s">
        <v>654</v>
      </c>
      <c r="BI41" s="54"/>
      <c r="BJ41" s="54"/>
      <c r="BK41" s="54"/>
      <c r="BL41" s="54"/>
      <c r="BM41" s="138" t="s">
        <v>514</v>
      </c>
      <c r="BN41" s="54"/>
      <c r="BO41" s="54"/>
      <c r="BP41" s="54"/>
      <c r="BQ41" s="54"/>
      <c r="BR41" s="54"/>
      <c r="BS41" s="54"/>
      <c r="BT41" s="54"/>
      <c r="BU41" s="49" t="s">
        <v>725</v>
      </c>
      <c r="BV41" s="49"/>
      <c r="BW41" s="49"/>
      <c r="BX41" s="49"/>
      <c r="BY41" s="49"/>
      <c r="BZ41" s="49" t="s">
        <v>733</v>
      </c>
      <c r="CA41" s="49"/>
      <c r="CB41" s="49"/>
      <c r="CC41" s="54"/>
      <c r="CD41" s="54"/>
      <c r="CE41" s="54"/>
      <c r="CF41" s="54"/>
      <c r="CG41" s="54"/>
      <c r="CH41" s="54"/>
    </row>
    <row r="42" spans="53:86">
      <c r="BA42" s="54" t="s">
        <v>40</v>
      </c>
      <c r="BB42" s="54"/>
      <c r="BC42" s="54"/>
      <c r="BD42" s="49" t="s">
        <v>461</v>
      </c>
      <c r="BE42" s="54"/>
      <c r="BF42" s="54"/>
      <c r="BG42" s="54"/>
      <c r="BH42" s="54" t="s">
        <v>655</v>
      </c>
      <c r="BI42" s="54"/>
      <c r="BJ42" s="54"/>
      <c r="BK42" s="54"/>
      <c r="BL42" s="54"/>
      <c r="BM42" s="138" t="s">
        <v>515</v>
      </c>
      <c r="BN42" s="54"/>
      <c r="BO42" s="54"/>
      <c r="BP42" s="54"/>
      <c r="BQ42" s="54"/>
      <c r="BR42" s="54"/>
      <c r="BS42" s="54"/>
      <c r="BT42" s="54"/>
      <c r="BU42" s="49" t="s">
        <v>707</v>
      </c>
      <c r="BV42" s="49"/>
      <c r="BW42" s="49"/>
      <c r="BX42" s="49"/>
      <c r="BY42" s="49"/>
      <c r="BZ42" s="49" t="s">
        <v>735</v>
      </c>
      <c r="CA42" s="49"/>
      <c r="CB42" s="49"/>
      <c r="CC42" s="54"/>
      <c r="CD42" s="54"/>
      <c r="CE42" s="54"/>
      <c r="CF42" s="54"/>
      <c r="CG42" s="54"/>
      <c r="CH42" s="54"/>
    </row>
    <row r="43" spans="53:86">
      <c r="BA43" s="54" t="s">
        <v>24</v>
      </c>
      <c r="BB43" s="54"/>
      <c r="BC43" s="54"/>
      <c r="BD43" s="49" t="s">
        <v>462</v>
      </c>
      <c r="BE43" s="54"/>
      <c r="BF43" s="54"/>
      <c r="BG43" s="54"/>
      <c r="BH43" s="54" t="s">
        <v>656</v>
      </c>
      <c r="BI43" s="54"/>
      <c r="BJ43" s="54"/>
      <c r="BK43" s="54"/>
      <c r="BL43" s="54"/>
      <c r="BM43" s="138" t="s">
        <v>516</v>
      </c>
      <c r="BN43" s="54"/>
      <c r="BO43" s="54"/>
      <c r="BP43" s="54"/>
      <c r="BQ43" s="54"/>
      <c r="BR43" s="54"/>
      <c r="BS43" s="54"/>
      <c r="BT43" s="54"/>
      <c r="BU43" s="49" t="s">
        <v>708</v>
      </c>
      <c r="BV43" s="49"/>
      <c r="BW43" s="49"/>
      <c r="BX43" s="49"/>
      <c r="BY43" s="49"/>
      <c r="BZ43" s="49" t="s">
        <v>461</v>
      </c>
      <c r="CA43" s="49"/>
      <c r="CB43" s="49"/>
      <c r="CC43" s="54"/>
      <c r="CD43" s="54"/>
      <c r="CE43" s="54"/>
      <c r="CF43" s="54"/>
      <c r="CG43" s="54"/>
      <c r="CH43" s="54"/>
    </row>
    <row r="44" spans="53:86">
      <c r="BA44" s="54" t="s">
        <v>421</v>
      </c>
      <c r="BB44" s="54"/>
      <c r="BC44" s="54"/>
      <c r="BD44" s="49" t="s">
        <v>463</v>
      </c>
      <c r="BE44" s="54"/>
      <c r="BF44" s="54"/>
      <c r="BG44" s="54"/>
      <c r="BH44" s="54" t="s">
        <v>657</v>
      </c>
      <c r="BI44" s="54"/>
      <c r="BJ44" s="54"/>
      <c r="BK44" s="54"/>
      <c r="BL44" s="54"/>
      <c r="BM44" s="138" t="s">
        <v>517</v>
      </c>
      <c r="BN44" s="54"/>
      <c r="BO44" s="54"/>
      <c r="BP44" s="54"/>
      <c r="BQ44" s="54"/>
      <c r="BR44" s="54"/>
      <c r="BS44" s="54"/>
      <c r="BT44" s="54"/>
      <c r="BU44" s="49" t="s">
        <v>710</v>
      </c>
      <c r="BV44" s="49"/>
      <c r="BW44" s="49"/>
      <c r="BX44" s="49"/>
      <c r="BY44" s="49"/>
      <c r="BZ44" s="49" t="s">
        <v>736</v>
      </c>
      <c r="CA44" s="49"/>
      <c r="CB44" s="49"/>
      <c r="CC44" s="54"/>
      <c r="CD44" s="54"/>
      <c r="CE44" s="54"/>
      <c r="CF44" s="54"/>
      <c r="CG44" s="54"/>
      <c r="CH44" s="54"/>
    </row>
    <row r="45" spans="53:86">
      <c r="BA45" s="54"/>
      <c r="BB45" s="54"/>
      <c r="BC45" s="54"/>
      <c r="BD45" s="54" t="s">
        <v>449</v>
      </c>
      <c r="BE45" s="54"/>
      <c r="BF45" s="54"/>
      <c r="BG45" s="54"/>
      <c r="BH45" s="54" t="s">
        <v>658</v>
      </c>
      <c r="BI45" s="54"/>
      <c r="BJ45" s="54"/>
      <c r="BK45" s="54"/>
      <c r="BL45" s="54"/>
      <c r="BM45" s="138" t="s">
        <v>518</v>
      </c>
      <c r="BN45" s="54"/>
      <c r="BO45" s="54"/>
      <c r="BP45" s="54"/>
      <c r="BQ45" s="54"/>
      <c r="BR45" s="54"/>
      <c r="BS45" s="54"/>
      <c r="BT45" s="54"/>
      <c r="BU45" s="49" t="s">
        <v>711</v>
      </c>
      <c r="BV45" s="49"/>
      <c r="BW45" s="49"/>
      <c r="BX45" s="49"/>
      <c r="BY45" s="49"/>
      <c r="BZ45" s="54"/>
      <c r="CA45" s="49"/>
      <c r="CB45" s="49"/>
      <c r="CC45" s="54"/>
      <c r="CD45" s="54"/>
      <c r="CE45" s="54"/>
      <c r="CF45" s="54"/>
      <c r="CG45" s="54"/>
      <c r="CH45" s="54"/>
    </row>
    <row r="46" spans="53:86">
      <c r="BA46" s="54"/>
      <c r="BB46" s="54"/>
      <c r="BC46" s="54"/>
      <c r="BD46" s="54"/>
      <c r="BE46" s="54"/>
      <c r="BF46" s="54"/>
      <c r="BG46" s="54"/>
      <c r="BH46" s="54" t="s">
        <v>114</v>
      </c>
      <c r="BI46" s="54"/>
      <c r="BJ46" s="54"/>
      <c r="BK46" s="54"/>
      <c r="BL46" s="54"/>
      <c r="BM46" s="138" t="s">
        <v>519</v>
      </c>
      <c r="BN46" s="54"/>
      <c r="BO46" s="54"/>
      <c r="BP46" s="54"/>
      <c r="BQ46" s="54"/>
      <c r="BR46" s="54"/>
      <c r="BS46" s="54"/>
      <c r="BT46" s="54"/>
      <c r="BU46" s="54"/>
      <c r="BV46" s="49"/>
      <c r="BW46" s="49"/>
      <c r="BX46" s="49"/>
      <c r="BY46" s="49"/>
      <c r="BZ46" s="54"/>
      <c r="CA46" s="49"/>
      <c r="CB46" s="49"/>
      <c r="CC46" s="54"/>
      <c r="CD46" s="54"/>
      <c r="CE46" s="54"/>
      <c r="CF46" s="54"/>
      <c r="CG46" s="54"/>
      <c r="CH46" s="54"/>
    </row>
    <row r="47" spans="53:86">
      <c r="BA47" s="134" t="s">
        <v>305</v>
      </c>
      <c r="BB47" s="54"/>
      <c r="BC47" s="54"/>
      <c r="BD47" s="54"/>
      <c r="BE47" s="54"/>
      <c r="BF47" s="54"/>
      <c r="BG47" s="54"/>
      <c r="BH47" s="54" t="s">
        <v>115</v>
      </c>
      <c r="BI47" s="54"/>
      <c r="BJ47" s="54"/>
      <c r="BK47" s="54"/>
      <c r="BL47" s="54"/>
      <c r="BM47" s="138" t="s">
        <v>520</v>
      </c>
      <c r="BN47" s="54"/>
      <c r="BO47" s="54"/>
      <c r="BP47" s="54"/>
      <c r="BQ47" s="54"/>
      <c r="BR47" s="54"/>
      <c r="BS47" s="54"/>
      <c r="BT47" s="54"/>
      <c r="BU47" s="54"/>
      <c r="BV47" s="49"/>
      <c r="BW47" s="49"/>
      <c r="BX47" s="49"/>
      <c r="BY47" s="49"/>
      <c r="BZ47" s="49"/>
      <c r="CA47" s="49"/>
      <c r="CB47" s="49"/>
      <c r="CC47" s="54"/>
      <c r="CD47" s="54"/>
      <c r="CE47" s="54"/>
      <c r="CF47" s="54"/>
      <c r="CG47" s="54"/>
      <c r="CH47" s="54"/>
    </row>
    <row r="48" spans="53:86">
      <c r="BA48" s="54" t="s">
        <v>7</v>
      </c>
      <c r="BB48" s="54"/>
      <c r="BC48" s="54"/>
      <c r="BD48" s="134" t="s">
        <v>290</v>
      </c>
      <c r="BE48" s="54"/>
      <c r="BF48" s="54"/>
      <c r="BG48" s="54"/>
      <c r="BH48" s="54" t="s">
        <v>116</v>
      </c>
      <c r="BI48" s="54"/>
      <c r="BJ48" s="54"/>
      <c r="BK48" s="54"/>
      <c r="BL48" s="54"/>
      <c r="BM48" s="138" t="s">
        <v>521</v>
      </c>
      <c r="BN48" s="54"/>
      <c r="BO48" s="54"/>
      <c r="BP48" s="54"/>
      <c r="BQ48" s="54"/>
      <c r="BR48" s="54"/>
      <c r="BS48" s="54"/>
      <c r="BT48" s="54"/>
      <c r="BU48" s="49"/>
      <c r="BV48" s="49"/>
      <c r="BW48" s="49"/>
      <c r="BX48" s="49"/>
      <c r="BY48" s="49"/>
      <c r="BZ48" s="49"/>
      <c r="CA48" s="49"/>
      <c r="CB48" s="49"/>
      <c r="CC48" s="54"/>
      <c r="CD48" s="54"/>
      <c r="CE48" s="54"/>
      <c r="CF48" s="54"/>
      <c r="CG48" s="54"/>
      <c r="CH48" s="54"/>
    </row>
    <row r="49" spans="53:86">
      <c r="BA49" s="54" t="s">
        <v>99</v>
      </c>
      <c r="BB49" s="54"/>
      <c r="BC49" s="54"/>
      <c r="BD49" s="54" t="s">
        <v>464</v>
      </c>
      <c r="BE49" s="54"/>
      <c r="BF49" s="54"/>
      <c r="BG49" s="54"/>
      <c r="BH49" s="54"/>
      <c r="BI49" s="54"/>
      <c r="BJ49" s="54"/>
      <c r="BK49" s="54"/>
      <c r="BL49" s="54"/>
      <c r="BM49" s="138" t="s">
        <v>522</v>
      </c>
      <c r="BN49" s="54"/>
      <c r="BO49" s="54"/>
      <c r="BP49" s="54"/>
      <c r="BQ49" s="54"/>
      <c r="BR49" s="54"/>
      <c r="BS49" s="54"/>
      <c r="BT49" s="54"/>
      <c r="BU49" s="54"/>
      <c r="BV49" s="49"/>
      <c r="BW49" s="49"/>
      <c r="BX49" s="49"/>
      <c r="BY49" s="49"/>
      <c r="BZ49" s="49"/>
      <c r="CA49" s="49"/>
      <c r="CB49" s="49"/>
      <c r="CC49" s="54"/>
      <c r="CD49" s="54"/>
      <c r="CE49" s="54"/>
      <c r="CF49" s="54"/>
      <c r="CG49" s="54"/>
      <c r="CH49" s="54"/>
    </row>
    <row r="50" spans="53:86">
      <c r="BA50" s="54" t="s">
        <v>211</v>
      </c>
      <c r="BB50" s="54"/>
      <c r="BC50" s="54"/>
      <c r="BD50" s="54" t="s">
        <v>465</v>
      </c>
      <c r="BE50" s="54"/>
      <c r="BF50" s="54"/>
      <c r="BG50" s="54"/>
      <c r="BH50" s="54"/>
      <c r="BI50" s="54"/>
      <c r="BJ50" s="54"/>
      <c r="BK50" s="54"/>
      <c r="BL50" s="54"/>
      <c r="BM50" s="138" t="s">
        <v>523</v>
      </c>
      <c r="BN50" s="54"/>
      <c r="BO50" s="54"/>
      <c r="BP50" s="54"/>
      <c r="BQ50" s="54"/>
      <c r="BR50" s="54"/>
      <c r="BS50" s="54"/>
      <c r="BT50" s="54"/>
      <c r="BU50" s="54"/>
      <c r="BV50" s="49"/>
      <c r="BW50" s="49"/>
      <c r="BX50" s="49"/>
      <c r="BY50" s="49"/>
      <c r="BZ50" s="49"/>
      <c r="CA50" s="49"/>
      <c r="CB50" s="49"/>
      <c r="CC50" s="54"/>
      <c r="CD50" s="54"/>
      <c r="CE50" s="54"/>
      <c r="CF50" s="54"/>
      <c r="CG50" s="54"/>
      <c r="CH50" s="54"/>
    </row>
    <row r="51" spans="53:86">
      <c r="BA51" s="54" t="s">
        <v>423</v>
      </c>
      <c r="BB51" s="54"/>
      <c r="BC51" s="54"/>
      <c r="BD51" s="54" t="s">
        <v>466</v>
      </c>
      <c r="BE51" s="54"/>
      <c r="BF51" s="54"/>
      <c r="BG51" s="54"/>
      <c r="BH51" s="54"/>
      <c r="BI51" s="54"/>
      <c r="BJ51" s="54"/>
      <c r="BK51" s="54"/>
      <c r="BL51" s="54"/>
      <c r="BM51" s="138" t="s">
        <v>524</v>
      </c>
      <c r="BN51" s="54"/>
      <c r="BO51" s="54"/>
      <c r="BP51" s="54"/>
      <c r="BQ51" s="54"/>
      <c r="BR51" s="54"/>
      <c r="BS51" s="54"/>
      <c r="BT51" s="54"/>
      <c r="BU51" s="54"/>
      <c r="BV51" s="49"/>
      <c r="BW51" s="49"/>
      <c r="BX51" s="49"/>
      <c r="BY51" s="49"/>
      <c r="BZ51" s="49"/>
      <c r="CA51" s="49"/>
      <c r="CB51" s="49"/>
      <c r="CC51" s="54"/>
      <c r="CD51" s="54"/>
      <c r="CE51" s="54"/>
      <c r="CF51" s="54"/>
      <c r="CG51" s="54"/>
      <c r="CH51" s="54"/>
    </row>
    <row r="52" spans="53:86">
      <c r="BA52" s="54" t="s">
        <v>424</v>
      </c>
      <c r="BB52" s="54"/>
      <c r="BC52" s="54"/>
      <c r="BD52" s="54"/>
      <c r="BE52" s="54"/>
      <c r="BF52" s="54"/>
      <c r="BG52" s="54"/>
      <c r="BH52" s="54"/>
      <c r="BI52" s="54"/>
      <c r="BJ52" s="54"/>
      <c r="BK52" s="54"/>
      <c r="BL52" s="54"/>
      <c r="BM52" s="138" t="s">
        <v>93</v>
      </c>
      <c r="BN52" s="54"/>
      <c r="BO52" s="54"/>
      <c r="BP52" s="54"/>
      <c r="BQ52" s="54"/>
      <c r="BR52" s="54"/>
      <c r="BS52" s="54"/>
      <c r="BT52" s="54"/>
      <c r="BU52" s="54"/>
      <c r="BV52" s="49"/>
      <c r="BW52" s="49"/>
      <c r="BX52" s="49"/>
      <c r="BY52" s="49"/>
      <c r="BZ52" s="49"/>
      <c r="CA52" s="49"/>
      <c r="CB52" s="49"/>
      <c r="CC52" s="54"/>
      <c r="CD52" s="54"/>
      <c r="CE52" s="54"/>
      <c r="CF52" s="54"/>
      <c r="CG52" s="54"/>
      <c r="CH52" s="54"/>
    </row>
    <row r="53" spans="53:86">
      <c r="BA53" s="54" t="s">
        <v>276</v>
      </c>
      <c r="BB53" s="54"/>
      <c r="BC53" s="54"/>
      <c r="BD53" s="54"/>
      <c r="BE53" s="54"/>
      <c r="BF53" s="54"/>
      <c r="BG53" s="54"/>
      <c r="BH53" s="54"/>
      <c r="BI53" s="54"/>
      <c r="BJ53" s="54"/>
      <c r="BK53" s="54"/>
      <c r="BL53" s="54"/>
      <c r="BM53" s="138" t="s">
        <v>525</v>
      </c>
      <c r="BN53" s="54"/>
      <c r="BO53" s="54"/>
      <c r="BP53" s="54"/>
      <c r="BQ53" s="54"/>
      <c r="BR53" s="54"/>
      <c r="BS53" s="54"/>
      <c r="BT53" s="54"/>
      <c r="BU53" s="54"/>
      <c r="BV53" s="54"/>
      <c r="BW53" s="54"/>
      <c r="BX53" s="54"/>
      <c r="BY53" s="54"/>
      <c r="BZ53" s="54"/>
      <c r="CA53" s="54"/>
      <c r="CB53" s="54"/>
      <c r="CC53" s="54"/>
      <c r="CD53" s="54"/>
      <c r="CE53" s="54"/>
      <c r="CF53" s="54"/>
      <c r="CG53" s="54"/>
      <c r="CH53" s="54"/>
    </row>
    <row r="54" spans="53:86">
      <c r="BA54" s="54" t="s">
        <v>425</v>
      </c>
      <c r="BB54" s="54"/>
      <c r="BC54" s="54"/>
      <c r="BD54" s="54"/>
      <c r="BE54" s="54"/>
      <c r="BF54" s="54"/>
      <c r="BG54" s="54"/>
      <c r="BH54" s="54"/>
      <c r="BI54" s="54"/>
      <c r="BJ54" s="54"/>
      <c r="BK54" s="54"/>
      <c r="BL54" s="54"/>
      <c r="BM54" s="138" t="s">
        <v>526</v>
      </c>
      <c r="BN54" s="54"/>
      <c r="BO54" s="54"/>
      <c r="BP54" s="54"/>
      <c r="BQ54" s="54"/>
      <c r="BR54" s="54"/>
      <c r="BS54" s="54"/>
      <c r="BT54" s="54"/>
      <c r="BU54" s="54"/>
      <c r="BV54" s="54"/>
      <c r="BW54" s="54"/>
      <c r="BX54" s="54"/>
      <c r="BY54" s="54"/>
      <c r="BZ54" s="54"/>
      <c r="CA54" s="54"/>
      <c r="CB54" s="54"/>
      <c r="CC54" s="54"/>
      <c r="CD54" s="54"/>
      <c r="CE54" s="54"/>
      <c r="CF54" s="54"/>
      <c r="CG54" s="54"/>
      <c r="CH54" s="54"/>
    </row>
    <row r="55" spans="53:86">
      <c r="BA55" s="54" t="s">
        <v>426</v>
      </c>
      <c r="BB55" s="54"/>
      <c r="BC55" s="54"/>
      <c r="BD55" s="54"/>
      <c r="BE55" s="54"/>
      <c r="BF55" s="54"/>
      <c r="BG55" s="54"/>
      <c r="BH55" s="54"/>
      <c r="BI55" s="54"/>
      <c r="BJ55" s="54"/>
      <c r="BK55" s="54"/>
      <c r="BL55" s="54"/>
      <c r="BM55" s="138" t="s">
        <v>527</v>
      </c>
      <c r="BN55" s="54"/>
      <c r="BO55" s="54"/>
      <c r="BP55" s="54"/>
      <c r="BQ55" s="54"/>
      <c r="BR55" s="54"/>
      <c r="BS55" s="54"/>
      <c r="BT55" s="54"/>
      <c r="BU55" s="54"/>
      <c r="BV55" s="54"/>
      <c r="BW55" s="54"/>
      <c r="BX55" s="54"/>
      <c r="BY55" s="54"/>
      <c r="BZ55" s="54"/>
      <c r="CA55" s="54"/>
      <c r="CB55" s="54"/>
      <c r="CC55" s="54"/>
      <c r="CD55" s="54"/>
      <c r="CE55" s="54"/>
      <c r="CF55" s="54"/>
      <c r="CG55" s="54"/>
      <c r="CH55" s="54"/>
    </row>
    <row r="56" spans="53:86">
      <c r="BA56" s="54" t="s">
        <v>427</v>
      </c>
      <c r="BB56" s="54"/>
      <c r="BC56" s="54"/>
      <c r="BD56" s="54"/>
      <c r="BE56" s="54"/>
      <c r="BF56" s="54"/>
      <c r="BG56" s="54"/>
      <c r="BH56" s="54"/>
      <c r="BI56" s="54"/>
      <c r="BJ56" s="54"/>
      <c r="BK56" s="54"/>
      <c r="BL56" s="54"/>
      <c r="BM56" s="138" t="s">
        <v>528</v>
      </c>
      <c r="BN56" s="54"/>
      <c r="BO56" s="54"/>
      <c r="BP56" s="54"/>
      <c r="BQ56" s="54"/>
      <c r="BR56" s="54"/>
      <c r="BS56" s="54"/>
      <c r="BT56" s="54"/>
      <c r="BU56" s="54"/>
      <c r="BV56" s="54"/>
      <c r="BW56" s="54"/>
      <c r="BX56" s="54"/>
      <c r="BY56" s="54"/>
      <c r="BZ56" s="54"/>
      <c r="CA56" s="54"/>
      <c r="CB56" s="54"/>
      <c r="CC56" s="54"/>
      <c r="CD56" s="54"/>
      <c r="CE56" s="54"/>
      <c r="CF56" s="54"/>
      <c r="CG56" s="54"/>
      <c r="CH56" s="54"/>
    </row>
    <row r="57" spans="53:86">
      <c r="BA57" s="54" t="s">
        <v>428</v>
      </c>
      <c r="BB57" s="54"/>
      <c r="BC57" s="54"/>
      <c r="BD57" s="54"/>
      <c r="BE57" s="54"/>
      <c r="BF57" s="54"/>
      <c r="BG57" s="54"/>
      <c r="BH57" s="54"/>
      <c r="BI57" s="54"/>
      <c r="BJ57" s="54"/>
      <c r="BK57" s="54"/>
      <c r="BL57" s="54"/>
      <c r="BM57" s="138" t="s">
        <v>529</v>
      </c>
      <c r="BN57" s="54"/>
      <c r="BO57" s="54"/>
      <c r="BP57" s="54"/>
      <c r="BQ57" s="54"/>
      <c r="BR57" s="54"/>
      <c r="BS57" s="54"/>
      <c r="BT57" s="54"/>
      <c r="BU57" s="54"/>
      <c r="BV57" s="54"/>
      <c r="BW57" s="54"/>
      <c r="BX57" s="54"/>
      <c r="BY57" s="54"/>
      <c r="BZ57" s="54"/>
      <c r="CA57" s="54"/>
      <c r="CB57" s="54"/>
      <c r="CC57" s="54"/>
      <c r="CD57" s="54"/>
      <c r="CE57" s="54"/>
      <c r="CF57" s="54"/>
      <c r="CG57" s="54"/>
      <c r="CH57" s="54"/>
    </row>
    <row r="58" spans="53:86">
      <c r="BA58" s="54" t="s">
        <v>429</v>
      </c>
      <c r="BB58" s="54"/>
      <c r="BC58" s="54"/>
      <c r="BD58" s="54"/>
      <c r="BE58" s="54"/>
      <c r="BF58" s="54"/>
      <c r="BG58" s="54"/>
      <c r="BH58" s="54"/>
      <c r="BI58" s="54"/>
      <c r="BJ58" s="54"/>
      <c r="BK58" s="54"/>
      <c r="BL58" s="54"/>
      <c r="BM58" s="138" t="s">
        <v>530</v>
      </c>
      <c r="BN58" s="54"/>
      <c r="BO58" s="54"/>
      <c r="BP58" s="54"/>
      <c r="BQ58" s="54"/>
      <c r="BR58" s="54"/>
      <c r="BS58" s="54"/>
      <c r="BT58" s="54"/>
      <c r="BU58" s="54"/>
      <c r="BV58" s="54"/>
      <c r="BW58" s="54"/>
      <c r="BX58" s="54"/>
      <c r="BY58" s="54"/>
      <c r="BZ58" s="54"/>
      <c r="CA58" s="54"/>
      <c r="CB58" s="54"/>
      <c r="CC58" s="54"/>
      <c r="CD58" s="54"/>
      <c r="CE58" s="54"/>
      <c r="CF58" s="54"/>
      <c r="CG58" s="54"/>
      <c r="CH58" s="54"/>
    </row>
    <row r="59" spans="53:86">
      <c r="BA59" s="54" t="s">
        <v>430</v>
      </c>
      <c r="BB59" s="54"/>
      <c r="BC59" s="54"/>
      <c r="BD59" s="54"/>
      <c r="BE59" s="54"/>
      <c r="BF59" s="54"/>
      <c r="BG59" s="54"/>
      <c r="BH59" s="54"/>
      <c r="BI59" s="54"/>
      <c r="BJ59" s="54"/>
      <c r="BK59" s="54"/>
      <c r="BL59" s="54"/>
      <c r="BM59" s="138" t="s">
        <v>531</v>
      </c>
      <c r="BN59" s="54"/>
      <c r="BO59" s="54"/>
      <c r="BP59" s="54"/>
      <c r="BQ59" s="54"/>
      <c r="BR59" s="54"/>
      <c r="BS59" s="54"/>
      <c r="BT59" s="54"/>
      <c r="BU59" s="54"/>
      <c r="BV59" s="54"/>
      <c r="BW59" s="54"/>
      <c r="BX59" s="54"/>
      <c r="BY59" s="54"/>
      <c r="BZ59" s="54"/>
      <c r="CA59" s="54"/>
      <c r="CB59" s="54"/>
      <c r="CC59" s="54"/>
      <c r="CD59" s="54"/>
      <c r="CE59" s="54"/>
      <c r="CF59" s="54"/>
      <c r="CG59" s="54"/>
      <c r="CH59" s="54"/>
    </row>
    <row r="60" spans="53:86">
      <c r="BA60" s="54" t="s">
        <v>431</v>
      </c>
      <c r="BB60" s="54"/>
      <c r="BC60" s="54"/>
      <c r="BD60" s="54"/>
      <c r="BE60" s="54"/>
      <c r="BF60" s="54"/>
      <c r="BG60" s="54"/>
      <c r="BH60" s="54"/>
      <c r="BI60" s="54"/>
      <c r="BJ60" s="54"/>
      <c r="BK60" s="54"/>
      <c r="BL60" s="54"/>
      <c r="BM60" s="138" t="s">
        <v>532</v>
      </c>
      <c r="BN60" s="54"/>
      <c r="BO60" s="54"/>
      <c r="BP60" s="54"/>
      <c r="BQ60" s="54"/>
      <c r="BR60" s="54"/>
      <c r="BS60" s="54"/>
      <c r="BT60" s="54"/>
      <c r="BU60" s="54"/>
      <c r="BV60" s="54"/>
      <c r="BW60" s="54"/>
      <c r="BX60" s="54"/>
      <c r="BY60" s="54"/>
      <c r="BZ60" s="54"/>
      <c r="CA60" s="54"/>
      <c r="CB60" s="54"/>
      <c r="CC60" s="54"/>
      <c r="CD60" s="54"/>
      <c r="CE60" s="54"/>
      <c r="CF60" s="54"/>
      <c r="CG60" s="54"/>
      <c r="CH60" s="54"/>
    </row>
    <row r="61" spans="53:86">
      <c r="BA61" s="54"/>
      <c r="BB61" s="54"/>
      <c r="BC61" s="54"/>
      <c r="BD61" s="54"/>
      <c r="BE61" s="54"/>
      <c r="BF61" s="54"/>
      <c r="BG61" s="54"/>
      <c r="BH61" s="54"/>
      <c r="BI61" s="54"/>
      <c r="BJ61" s="54"/>
      <c r="BK61" s="54"/>
      <c r="BL61" s="54"/>
      <c r="BM61" s="138" t="s">
        <v>533</v>
      </c>
      <c r="BN61" s="54"/>
      <c r="BO61" s="54"/>
      <c r="BP61" s="54"/>
      <c r="BQ61" s="54"/>
      <c r="BR61" s="54"/>
      <c r="BS61" s="54"/>
      <c r="BT61" s="54"/>
      <c r="BU61" s="54"/>
      <c r="BV61" s="54"/>
      <c r="BW61" s="54"/>
      <c r="BX61" s="54"/>
      <c r="BY61" s="54"/>
      <c r="BZ61" s="54"/>
      <c r="CA61" s="54"/>
      <c r="CB61" s="54"/>
      <c r="CC61" s="54"/>
      <c r="CD61" s="54"/>
      <c r="CE61" s="54"/>
      <c r="CF61" s="54"/>
      <c r="CG61" s="54"/>
      <c r="CH61" s="54"/>
    </row>
    <row r="62" spans="53:86">
      <c r="BA62" s="54"/>
      <c r="BB62" s="54"/>
      <c r="BC62" s="54"/>
      <c r="BD62" s="54"/>
      <c r="BE62" s="54"/>
      <c r="BF62" s="54"/>
      <c r="BG62" s="54"/>
      <c r="BH62" s="54"/>
      <c r="BI62" s="54"/>
      <c r="BJ62" s="54"/>
      <c r="BK62" s="54"/>
      <c r="BL62" s="54"/>
      <c r="BM62" s="138" t="s">
        <v>534</v>
      </c>
      <c r="BN62" s="54"/>
      <c r="BO62" s="54"/>
      <c r="BP62" s="54"/>
      <c r="BQ62" s="54"/>
      <c r="BR62" s="54"/>
      <c r="BS62" s="54"/>
      <c r="BT62" s="54"/>
      <c r="BU62" s="54"/>
      <c r="BV62" s="54"/>
      <c r="BW62" s="54"/>
      <c r="BX62" s="54"/>
      <c r="BY62" s="54"/>
      <c r="BZ62" s="54"/>
      <c r="CA62" s="54"/>
      <c r="CB62" s="54"/>
      <c r="CC62" s="54"/>
      <c r="CD62" s="54"/>
      <c r="CE62" s="54"/>
      <c r="CF62" s="54"/>
      <c r="CG62" s="54"/>
      <c r="CH62" s="54"/>
    </row>
    <row r="63" spans="53:86">
      <c r="BA63" s="150" t="s">
        <v>767</v>
      </c>
      <c r="BB63" s="54"/>
      <c r="BC63" s="54"/>
      <c r="BD63" s="54"/>
      <c r="BE63" s="54"/>
      <c r="BF63" s="54"/>
      <c r="BG63" s="54"/>
      <c r="BH63" s="54"/>
      <c r="BI63" s="54"/>
      <c r="BJ63" s="54"/>
      <c r="BK63" s="54"/>
      <c r="BL63" s="54"/>
      <c r="BM63" s="138" t="s">
        <v>663</v>
      </c>
      <c r="BN63" s="54"/>
      <c r="BO63" s="54"/>
      <c r="BP63" s="54"/>
      <c r="BQ63" s="54"/>
      <c r="BR63" s="54"/>
      <c r="BS63" s="54"/>
      <c r="BT63" s="54"/>
      <c r="BU63" s="54"/>
      <c r="BV63" s="54"/>
      <c r="BW63" s="54"/>
      <c r="BX63" s="54"/>
      <c r="BY63" s="54"/>
      <c r="BZ63" s="54"/>
      <c r="CA63" s="54"/>
      <c r="CB63" s="54"/>
      <c r="CC63" s="54"/>
      <c r="CD63" s="54"/>
      <c r="CE63" s="54"/>
      <c r="CF63" s="54"/>
      <c r="CG63" s="54"/>
      <c r="CH63" s="54"/>
    </row>
    <row r="64" spans="53:86" ht="15">
      <c r="BA64" s="151" t="s">
        <v>768</v>
      </c>
      <c r="BB64" s="54"/>
      <c r="BC64" s="54"/>
      <c r="BD64" s="54"/>
      <c r="BE64" s="54"/>
      <c r="BF64" s="54"/>
      <c r="BG64" s="54"/>
      <c r="BH64" s="54"/>
      <c r="BI64" s="54"/>
      <c r="BJ64" s="54"/>
      <c r="BK64" s="54"/>
      <c r="BL64" s="54"/>
      <c r="BM64" s="139" t="s">
        <v>535</v>
      </c>
      <c r="BN64" s="54"/>
      <c r="BO64" s="54"/>
      <c r="BP64" s="54"/>
      <c r="BQ64" s="54"/>
      <c r="BR64" s="54"/>
      <c r="BS64" s="54"/>
      <c r="BT64" s="54"/>
      <c r="BU64" s="54"/>
      <c r="BV64" s="54"/>
      <c r="BW64" s="54"/>
      <c r="BX64" s="54"/>
      <c r="BY64" s="54"/>
      <c r="BZ64" s="54"/>
      <c r="CA64" s="54"/>
      <c r="CB64" s="54"/>
      <c r="CC64" s="54"/>
      <c r="CD64" s="54"/>
      <c r="CE64" s="54"/>
      <c r="CF64" s="54"/>
      <c r="CG64" s="54"/>
      <c r="CH64" s="54"/>
    </row>
    <row r="65" spans="53:86">
      <c r="BA65" s="152" t="s">
        <v>210</v>
      </c>
      <c r="BB65" s="54"/>
      <c r="BC65" s="54"/>
      <c r="BD65" s="54"/>
      <c r="BE65" s="54"/>
      <c r="BF65" s="54"/>
      <c r="BG65" s="54"/>
      <c r="BH65" s="54"/>
      <c r="BI65" s="54"/>
      <c r="BJ65" s="54"/>
      <c r="BK65" s="54"/>
      <c r="BL65" s="54"/>
      <c r="BM65" s="138" t="s">
        <v>536</v>
      </c>
      <c r="BN65" s="54"/>
      <c r="BO65" s="54"/>
      <c r="BP65" s="54"/>
      <c r="BQ65" s="54"/>
      <c r="BR65" s="54"/>
      <c r="BS65" s="54"/>
      <c r="BT65" s="54"/>
      <c r="BU65" s="54"/>
      <c r="BV65" s="54"/>
      <c r="BW65" s="54"/>
      <c r="BX65" s="54"/>
      <c r="BY65" s="54"/>
      <c r="BZ65" s="54"/>
      <c r="CA65" s="54"/>
      <c r="CB65" s="54"/>
      <c r="CC65" s="54"/>
      <c r="CD65" s="54"/>
      <c r="CE65" s="54"/>
      <c r="CF65" s="54"/>
      <c r="CG65" s="54"/>
      <c r="CH65" s="54"/>
    </row>
    <row r="66" spans="53:86" ht="25.5">
      <c r="BA66" s="152" t="s">
        <v>825</v>
      </c>
      <c r="BB66" s="54"/>
      <c r="BC66" s="54"/>
      <c r="BD66" s="54"/>
      <c r="BE66" s="54"/>
      <c r="BF66" s="54"/>
      <c r="BG66" s="54"/>
      <c r="BH66" s="54"/>
      <c r="BI66" s="54"/>
      <c r="BJ66" s="54"/>
      <c r="BK66" s="54"/>
      <c r="BL66" s="54"/>
      <c r="BM66" s="138" t="s">
        <v>537</v>
      </c>
      <c r="BN66" s="54"/>
      <c r="BO66" s="54"/>
      <c r="BP66" s="54"/>
      <c r="BQ66" s="54"/>
      <c r="BR66" s="54"/>
      <c r="BS66" s="54"/>
      <c r="BT66" s="54"/>
      <c r="BU66" s="54"/>
      <c r="BV66" s="54"/>
      <c r="BW66" s="54"/>
      <c r="BX66" s="54"/>
      <c r="BY66" s="54"/>
      <c r="BZ66" s="54"/>
      <c r="CA66" s="54"/>
      <c r="CB66" s="54"/>
      <c r="CC66" s="54"/>
      <c r="CD66" s="54"/>
      <c r="CE66" s="54"/>
      <c r="CF66" s="54"/>
      <c r="CG66" s="54"/>
      <c r="CH66" s="54"/>
    </row>
    <row r="67" spans="53:86">
      <c r="BA67" s="152" t="s">
        <v>826</v>
      </c>
      <c r="BB67" s="54"/>
      <c r="BC67" s="54"/>
      <c r="BD67" s="54"/>
      <c r="BE67" s="54"/>
      <c r="BF67" s="54"/>
      <c r="BG67" s="54"/>
      <c r="BH67" s="54"/>
      <c r="BI67" s="54"/>
      <c r="BJ67" s="54"/>
      <c r="BK67" s="54"/>
      <c r="BL67" s="54"/>
      <c r="BM67" s="138" t="s">
        <v>538</v>
      </c>
      <c r="BN67" s="54"/>
      <c r="BO67" s="54"/>
      <c r="BP67" s="54"/>
      <c r="BQ67" s="54"/>
      <c r="BR67" s="54"/>
      <c r="BS67" s="54"/>
      <c r="BT67" s="54"/>
      <c r="BU67" s="54"/>
      <c r="BV67" s="54"/>
      <c r="BW67" s="54"/>
      <c r="BX67" s="54"/>
      <c r="BY67" s="54"/>
      <c r="BZ67" s="54"/>
      <c r="CA67" s="54"/>
      <c r="CB67" s="54"/>
      <c r="CC67" s="54"/>
      <c r="CD67" s="54"/>
      <c r="CE67" s="54"/>
      <c r="CF67" s="54"/>
      <c r="CG67" s="54"/>
      <c r="CH67" s="54"/>
    </row>
    <row r="68" spans="53:86">
      <c r="BA68" s="152" t="s">
        <v>63</v>
      </c>
      <c r="BB68" s="54"/>
      <c r="BC68" s="54"/>
      <c r="BD68" s="54"/>
      <c r="BE68" s="54"/>
      <c r="BF68" s="54"/>
      <c r="BG68" s="54"/>
      <c r="BH68" s="54"/>
      <c r="BI68" s="54"/>
      <c r="BJ68" s="54"/>
      <c r="BK68" s="54"/>
      <c r="BL68" s="54"/>
      <c r="BM68" s="138" t="s">
        <v>539</v>
      </c>
      <c r="BN68" s="54"/>
      <c r="BO68" s="54"/>
      <c r="BP68" s="54"/>
      <c r="BQ68" s="54"/>
      <c r="BR68" s="54"/>
      <c r="BS68" s="54"/>
      <c r="BT68" s="54"/>
      <c r="BU68" s="54"/>
      <c r="BV68" s="54"/>
      <c r="BW68" s="54"/>
      <c r="BX68" s="54"/>
      <c r="BY68" s="54"/>
      <c r="BZ68" s="54"/>
      <c r="CA68" s="54"/>
      <c r="CB68" s="54"/>
      <c r="CC68" s="54"/>
      <c r="CD68" s="54"/>
      <c r="CE68" s="54"/>
      <c r="CF68" s="54"/>
      <c r="CG68" s="54"/>
      <c r="CH68" s="54"/>
    </row>
    <row r="69" spans="53:86">
      <c r="BA69" s="152" t="s">
        <v>827</v>
      </c>
      <c r="BB69" s="54"/>
      <c r="BC69" s="54"/>
      <c r="BD69" s="54"/>
      <c r="BE69" s="54"/>
      <c r="BF69" s="54"/>
      <c r="BG69" s="54"/>
      <c r="BH69" s="54"/>
      <c r="BI69" s="54"/>
      <c r="BJ69" s="54"/>
      <c r="BK69" s="54"/>
      <c r="BL69" s="54"/>
      <c r="BM69" s="138" t="s">
        <v>540</v>
      </c>
      <c r="BN69" s="54"/>
      <c r="BO69" s="54"/>
      <c r="BP69" s="54"/>
      <c r="BQ69" s="54"/>
      <c r="BR69" s="54"/>
      <c r="BS69" s="54"/>
      <c r="BT69" s="54"/>
      <c r="BU69" s="54"/>
      <c r="BV69" s="54"/>
      <c r="BW69" s="54"/>
      <c r="BX69" s="54"/>
      <c r="BY69" s="54"/>
      <c r="BZ69" s="54"/>
      <c r="CA69" s="54"/>
      <c r="CB69" s="54"/>
      <c r="CC69" s="54"/>
      <c r="CD69" s="54"/>
      <c r="CE69" s="54"/>
      <c r="CF69" s="54"/>
      <c r="CG69" s="54"/>
      <c r="CH69" s="54"/>
    </row>
    <row r="70" spans="53:86" ht="15">
      <c r="BA70" s="151" t="s">
        <v>769</v>
      </c>
      <c r="BB70" s="54"/>
      <c r="BC70" s="54"/>
      <c r="BD70" s="54"/>
      <c r="BE70" s="54"/>
      <c r="BF70" s="54"/>
      <c r="BG70" s="54"/>
      <c r="BH70" s="54"/>
      <c r="BI70" s="54"/>
      <c r="BJ70" s="54"/>
      <c r="BK70" s="54"/>
      <c r="BL70" s="54"/>
      <c r="BM70" s="138" t="s">
        <v>541</v>
      </c>
      <c r="BN70" s="54"/>
      <c r="BO70" s="54"/>
      <c r="BP70" s="54"/>
      <c r="BQ70" s="54"/>
      <c r="BR70" s="54"/>
      <c r="BS70" s="54"/>
      <c r="BT70" s="54"/>
      <c r="BU70" s="54"/>
      <c r="BV70" s="54"/>
      <c r="BW70" s="54"/>
      <c r="BX70" s="54"/>
      <c r="BY70" s="54"/>
      <c r="BZ70" s="54"/>
      <c r="CA70" s="54"/>
      <c r="CB70" s="54"/>
      <c r="CC70" s="54"/>
      <c r="CD70" s="54"/>
      <c r="CE70" s="54"/>
      <c r="CF70" s="54"/>
      <c r="CG70" s="54"/>
      <c r="CH70" s="54"/>
    </row>
    <row r="71" spans="53:86">
      <c r="BA71" t="s">
        <v>770</v>
      </c>
      <c r="BB71" s="54"/>
      <c r="BC71" s="54"/>
      <c r="BD71" s="54"/>
      <c r="BE71" s="54"/>
      <c r="BF71" s="54"/>
      <c r="BG71" s="54"/>
      <c r="BH71" s="54"/>
      <c r="BI71" s="54"/>
      <c r="BJ71" s="54"/>
      <c r="BK71" s="54"/>
      <c r="BL71" s="54"/>
      <c r="BM71" s="138" t="s">
        <v>542</v>
      </c>
      <c r="BN71" s="54"/>
      <c r="BO71" s="54"/>
      <c r="BP71" s="54"/>
      <c r="BQ71" s="54"/>
      <c r="BR71" s="54"/>
      <c r="BS71" s="54"/>
      <c r="BT71" s="54"/>
      <c r="BU71" s="54"/>
      <c r="BV71" s="54"/>
      <c r="BW71" s="54"/>
      <c r="BX71" s="54"/>
      <c r="BY71" s="54"/>
      <c r="BZ71" s="54"/>
      <c r="CA71" s="54"/>
      <c r="CB71" s="54"/>
      <c r="CC71" s="54"/>
      <c r="CD71" s="54"/>
      <c r="CE71" s="54"/>
      <c r="CF71" s="54"/>
      <c r="CG71" s="54"/>
      <c r="CH71" s="54"/>
    </row>
    <row r="72" spans="53:86">
      <c r="BA72" t="s">
        <v>771</v>
      </c>
      <c r="BB72" s="54"/>
      <c r="BC72" s="54"/>
      <c r="BD72" s="54"/>
      <c r="BE72" s="54"/>
      <c r="BF72" s="54"/>
      <c r="BG72" s="54"/>
      <c r="BH72" s="54"/>
      <c r="BI72" s="54"/>
      <c r="BJ72" s="54"/>
      <c r="BK72" s="54"/>
      <c r="BL72" s="54"/>
      <c r="BM72" s="138" t="s">
        <v>543</v>
      </c>
      <c r="BN72" s="54"/>
      <c r="BO72" s="54"/>
      <c r="BP72" s="54"/>
      <c r="BQ72" s="54"/>
      <c r="BR72" s="54"/>
      <c r="BS72" s="54"/>
      <c r="BT72" s="54"/>
      <c r="BU72" s="54"/>
      <c r="BV72" s="54"/>
      <c r="BW72" s="54"/>
      <c r="BX72" s="54"/>
      <c r="BY72" s="54"/>
      <c r="BZ72" s="54"/>
      <c r="CA72" s="54"/>
      <c r="CB72" s="54"/>
      <c r="CC72" s="54"/>
      <c r="CD72" s="54"/>
      <c r="CE72" s="54"/>
      <c r="CF72" s="54"/>
      <c r="CG72" s="54"/>
      <c r="CH72" s="54"/>
    </row>
    <row r="73" spans="53:86">
      <c r="BA73" t="s">
        <v>772</v>
      </c>
      <c r="BB73" s="54"/>
      <c r="BC73" s="54"/>
      <c r="BD73" s="54"/>
      <c r="BE73" s="54"/>
      <c r="BF73" s="54"/>
      <c r="BG73" s="54"/>
      <c r="BH73" s="54"/>
      <c r="BI73" s="54"/>
      <c r="BJ73" s="54"/>
      <c r="BK73" s="54"/>
      <c r="BL73" s="54"/>
      <c r="BM73" s="138" t="s">
        <v>544</v>
      </c>
      <c r="BN73" s="54"/>
      <c r="BO73" s="54"/>
      <c r="BP73" s="54"/>
      <c r="BQ73" s="54"/>
      <c r="BR73" s="54"/>
      <c r="BS73" s="54"/>
      <c r="BT73" s="54"/>
      <c r="BU73" s="54"/>
      <c r="BV73" s="54"/>
      <c r="BW73" s="54"/>
      <c r="BX73" s="54"/>
      <c r="BY73" s="54"/>
      <c r="BZ73" s="54"/>
      <c r="CA73" s="54"/>
      <c r="CB73" s="54"/>
      <c r="CC73" s="54"/>
      <c r="CD73" s="54"/>
      <c r="CE73" s="54"/>
      <c r="CF73" s="54"/>
      <c r="CG73" s="54"/>
      <c r="CH73" s="54"/>
    </row>
    <row r="74" spans="53:86">
      <c r="BA74" t="s">
        <v>773</v>
      </c>
      <c r="BB74" s="54"/>
      <c r="BC74" s="54"/>
      <c r="BD74" s="54"/>
      <c r="BE74" s="54"/>
      <c r="BF74" s="54"/>
      <c r="BG74" s="54"/>
      <c r="BH74" s="54"/>
      <c r="BI74" s="54"/>
      <c r="BJ74" s="54"/>
      <c r="BK74" s="54"/>
      <c r="BL74" s="54"/>
      <c r="BM74" s="138" t="s">
        <v>545</v>
      </c>
      <c r="BN74" s="54"/>
      <c r="BO74" s="54"/>
      <c r="BP74" s="54"/>
      <c r="BQ74" s="54"/>
      <c r="BR74" s="54"/>
      <c r="BS74" s="54"/>
      <c r="BT74" s="54"/>
      <c r="BU74" s="54"/>
      <c r="BV74" s="54"/>
      <c r="BW74" s="54"/>
      <c r="BX74" s="54"/>
      <c r="BY74" s="54"/>
      <c r="BZ74" s="54"/>
      <c r="CA74" s="54"/>
      <c r="CB74" s="54"/>
      <c r="CC74" s="54"/>
      <c r="CD74" s="54"/>
      <c r="CE74" s="54"/>
      <c r="CF74" s="54"/>
      <c r="CG74" s="54"/>
      <c r="CH74" s="54"/>
    </row>
    <row r="75" spans="53:86">
      <c r="BA75" t="s">
        <v>774</v>
      </c>
      <c r="BB75" s="54"/>
      <c r="BC75" s="54"/>
      <c r="BD75" s="54"/>
      <c r="BE75" s="54"/>
      <c r="BF75" s="54"/>
      <c r="BG75" s="54"/>
      <c r="BH75" s="54"/>
      <c r="BI75" s="54"/>
      <c r="BJ75" s="54"/>
      <c r="BK75" s="54"/>
      <c r="BL75" s="54"/>
      <c r="BM75" s="138" t="s">
        <v>546</v>
      </c>
      <c r="BN75" s="54"/>
      <c r="BO75" s="54"/>
      <c r="BP75" s="54"/>
      <c r="BQ75" s="54"/>
      <c r="BR75" s="54"/>
      <c r="BS75" s="54"/>
      <c r="BT75" s="54"/>
      <c r="BU75" s="54"/>
      <c r="BV75" s="54"/>
      <c r="BW75" s="54"/>
      <c r="BX75" s="54"/>
      <c r="BY75" s="54"/>
      <c r="BZ75" s="54"/>
      <c r="CA75" s="54"/>
      <c r="CB75" s="54"/>
      <c r="CC75" s="54"/>
      <c r="CD75" s="54"/>
      <c r="CE75" s="54"/>
      <c r="CF75" s="54"/>
      <c r="CG75" s="54"/>
      <c r="CH75" s="54"/>
    </row>
    <row r="76" spans="53:86">
      <c r="BA76" t="s">
        <v>775</v>
      </c>
      <c r="BB76" s="54"/>
      <c r="BC76" s="54"/>
      <c r="BD76" s="54"/>
      <c r="BE76" s="54"/>
      <c r="BF76" s="54"/>
      <c r="BG76" s="54"/>
      <c r="BH76" s="54"/>
      <c r="BI76" s="54"/>
      <c r="BJ76" s="54"/>
      <c r="BK76" s="54"/>
      <c r="BL76" s="54"/>
      <c r="BM76" s="138" t="s">
        <v>547</v>
      </c>
      <c r="BN76" s="54"/>
      <c r="BO76" s="54"/>
      <c r="BP76" s="54"/>
      <c r="BQ76" s="54"/>
      <c r="BR76" s="54"/>
      <c r="BS76" s="54"/>
      <c r="BT76" s="54"/>
      <c r="BU76" s="54"/>
      <c r="BV76" s="54"/>
      <c r="BW76" s="54"/>
      <c r="BX76" s="54"/>
      <c r="BY76" s="54"/>
      <c r="BZ76" s="54"/>
      <c r="CA76" s="54"/>
      <c r="CB76" s="54"/>
      <c r="CC76" s="54"/>
      <c r="CD76" s="54"/>
      <c r="CE76" s="54"/>
      <c r="CF76" s="54"/>
      <c r="CG76" s="54"/>
      <c r="CH76" s="54"/>
    </row>
    <row r="77" spans="53:86">
      <c r="BA77" t="s">
        <v>776</v>
      </c>
      <c r="BB77" s="54"/>
      <c r="BC77" s="54"/>
      <c r="BD77" s="54"/>
      <c r="BE77" s="54"/>
      <c r="BF77" s="54"/>
      <c r="BG77" s="54"/>
      <c r="BH77" s="54"/>
      <c r="BI77" s="54"/>
      <c r="BJ77" s="54"/>
      <c r="BK77" s="54"/>
      <c r="BL77" s="54"/>
      <c r="BM77" s="138" t="s">
        <v>548</v>
      </c>
      <c r="BN77" s="54"/>
      <c r="BO77" s="54"/>
      <c r="BP77" s="54"/>
      <c r="BQ77" s="54"/>
      <c r="BR77" s="54"/>
      <c r="BS77" s="54"/>
      <c r="BT77" s="54"/>
      <c r="BU77" s="54"/>
      <c r="BV77" s="54"/>
      <c r="BW77" s="54"/>
      <c r="BX77" s="54"/>
      <c r="BY77" s="54"/>
      <c r="BZ77" s="54"/>
      <c r="CA77" s="54"/>
      <c r="CB77" s="54"/>
      <c r="CC77" s="54"/>
      <c r="CD77" s="54"/>
      <c r="CE77" s="54"/>
      <c r="CF77" s="54"/>
      <c r="CG77" s="54"/>
      <c r="CH77" s="54"/>
    </row>
    <row r="78" spans="53:86">
      <c r="BA78" t="s">
        <v>777</v>
      </c>
      <c r="BB78" s="54"/>
      <c r="BC78" s="54"/>
      <c r="BD78" s="54"/>
      <c r="BE78" s="54"/>
      <c r="BF78" s="54"/>
      <c r="BG78" s="54"/>
      <c r="BH78" s="54"/>
      <c r="BI78" s="54"/>
      <c r="BJ78" s="54"/>
      <c r="BK78" s="54"/>
      <c r="BL78" s="54"/>
      <c r="BM78" s="138" t="s">
        <v>549</v>
      </c>
      <c r="BN78" s="54"/>
      <c r="BO78" s="54"/>
      <c r="BP78" s="54"/>
      <c r="BQ78" s="54"/>
      <c r="BR78" s="54"/>
      <c r="BS78" s="54"/>
      <c r="BT78" s="54"/>
      <c r="BU78" s="54"/>
      <c r="BV78" s="54"/>
      <c r="BW78" s="54"/>
      <c r="BX78" s="54"/>
      <c r="BY78" s="54"/>
      <c r="BZ78" s="54"/>
      <c r="CA78" s="54"/>
      <c r="CB78" s="54"/>
      <c r="CC78" s="54"/>
      <c r="CD78" s="54"/>
      <c r="CE78" s="54"/>
      <c r="CF78" s="54"/>
      <c r="CG78" s="54"/>
      <c r="CH78" s="54"/>
    </row>
    <row r="79" spans="53:86">
      <c r="BA79" t="s">
        <v>778</v>
      </c>
      <c r="BB79" s="54"/>
      <c r="BC79" s="54"/>
      <c r="BD79" s="54"/>
      <c r="BE79" s="54"/>
      <c r="BF79" s="54"/>
      <c r="BG79" s="54"/>
      <c r="BH79" s="54"/>
      <c r="BI79" s="54"/>
      <c r="BJ79" s="54"/>
      <c r="BK79" s="54"/>
      <c r="BL79" s="54"/>
      <c r="BM79" s="138" t="s">
        <v>550</v>
      </c>
      <c r="BN79" s="54"/>
      <c r="BO79" s="54"/>
      <c r="BP79" s="54"/>
      <c r="BQ79" s="54"/>
      <c r="BR79" s="54"/>
      <c r="BS79" s="54"/>
      <c r="BT79" s="54"/>
      <c r="BU79" s="54"/>
      <c r="BV79" s="54"/>
      <c r="BW79" s="54"/>
      <c r="BX79" s="54"/>
      <c r="BY79" s="54"/>
      <c r="BZ79" s="54"/>
      <c r="CA79" s="54"/>
      <c r="CB79" s="54"/>
      <c r="CC79" s="54"/>
      <c r="CD79" s="54"/>
      <c r="CE79" s="54"/>
      <c r="CF79" s="54"/>
      <c r="CG79" s="54"/>
      <c r="CH79" s="54"/>
    </row>
    <row r="80" spans="53:86" ht="15">
      <c r="BA80" s="151" t="s">
        <v>821</v>
      </c>
      <c r="BB80" s="54"/>
      <c r="BC80" s="54"/>
      <c r="BD80" s="54"/>
      <c r="BE80" s="54"/>
      <c r="BF80" s="54"/>
      <c r="BG80" s="54"/>
      <c r="BH80" s="54"/>
      <c r="BI80" s="54"/>
      <c r="BJ80" s="54"/>
      <c r="BK80" s="54"/>
      <c r="BL80" s="54"/>
      <c r="BM80" s="138"/>
      <c r="BN80" s="54"/>
      <c r="BO80" s="54"/>
      <c r="BP80" s="54"/>
      <c r="BQ80" s="54"/>
      <c r="BR80" s="54"/>
      <c r="BS80" s="54"/>
      <c r="BT80" s="54"/>
      <c r="BU80" s="54"/>
      <c r="BV80" s="54"/>
      <c r="BW80" s="54"/>
      <c r="BX80" s="54"/>
      <c r="BY80" s="54"/>
      <c r="BZ80" s="54"/>
      <c r="CA80" s="54"/>
      <c r="CB80" s="54"/>
      <c r="CC80" s="54"/>
      <c r="CD80" s="54"/>
      <c r="CE80" s="54"/>
      <c r="CF80" s="54"/>
      <c r="CG80" s="54"/>
      <c r="CH80" s="54"/>
    </row>
    <row r="81" spans="53:86">
      <c r="BA81" t="s">
        <v>818</v>
      </c>
      <c r="BB81" s="54"/>
      <c r="BC81" s="54"/>
      <c r="BD81" s="54"/>
      <c r="BE81" s="54"/>
      <c r="BF81" s="54"/>
      <c r="BG81" s="54"/>
      <c r="BH81" s="54"/>
      <c r="BI81" s="54"/>
      <c r="BJ81" s="54"/>
      <c r="BK81" s="54"/>
      <c r="BL81" s="54"/>
      <c r="BM81" s="138"/>
      <c r="BN81" s="54"/>
      <c r="BO81" s="54"/>
      <c r="BP81" s="54"/>
      <c r="BQ81" s="54"/>
      <c r="BR81" s="54"/>
      <c r="BS81" s="54"/>
      <c r="BT81" s="54"/>
      <c r="BU81" s="54"/>
      <c r="BV81" s="54"/>
      <c r="BW81" s="54"/>
      <c r="BX81" s="54"/>
      <c r="BY81" s="54"/>
      <c r="BZ81" s="54"/>
      <c r="CA81" s="54"/>
      <c r="CB81" s="54"/>
      <c r="CC81" s="54"/>
      <c r="CD81" s="54"/>
      <c r="CE81" s="54"/>
      <c r="CF81" s="54"/>
      <c r="CG81" s="54"/>
      <c r="CH81" s="54"/>
    </row>
    <row r="82" spans="53:86">
      <c r="BA82" t="s">
        <v>819</v>
      </c>
      <c r="BB82" s="54"/>
      <c r="BC82" s="54"/>
      <c r="BD82" s="54"/>
      <c r="BE82" s="54"/>
      <c r="BF82" s="54"/>
      <c r="BG82" s="54"/>
      <c r="BH82" s="54"/>
      <c r="BI82" s="54"/>
      <c r="BJ82" s="54"/>
      <c r="BK82" s="54"/>
      <c r="BL82" s="54"/>
      <c r="BM82" s="138"/>
      <c r="BN82" s="54"/>
      <c r="BO82" s="54"/>
      <c r="BP82" s="54"/>
      <c r="BQ82" s="54"/>
      <c r="BR82" s="54"/>
      <c r="BS82" s="54"/>
      <c r="BT82" s="54"/>
      <c r="BU82" s="54"/>
      <c r="BV82" s="54"/>
      <c r="BW82" s="54"/>
      <c r="BX82" s="54"/>
      <c r="BY82" s="54"/>
      <c r="BZ82" s="54"/>
      <c r="CA82" s="54"/>
      <c r="CB82" s="54"/>
      <c r="CC82" s="54"/>
      <c r="CD82" s="54"/>
      <c r="CE82" s="54"/>
      <c r="CF82" s="54"/>
      <c r="CG82" s="54"/>
      <c r="CH82" s="54"/>
    </row>
    <row r="83" spans="53:86">
      <c r="BA83" t="s">
        <v>820</v>
      </c>
      <c r="BB83" s="54"/>
      <c r="BC83" s="54"/>
      <c r="BD83" s="54"/>
      <c r="BE83" s="54"/>
      <c r="BF83" s="54"/>
      <c r="BG83" s="54"/>
      <c r="BH83" s="54"/>
      <c r="BI83" s="54"/>
      <c r="BJ83" s="54"/>
      <c r="BK83" s="54"/>
      <c r="BL83" s="54"/>
      <c r="BM83" s="138"/>
      <c r="BN83" s="54"/>
      <c r="BO83" s="54"/>
      <c r="BP83" s="54"/>
      <c r="BQ83" s="54"/>
      <c r="BR83" s="54"/>
      <c r="BS83" s="54"/>
      <c r="BT83" s="54"/>
      <c r="BU83" s="54"/>
      <c r="BV83" s="54"/>
      <c r="BW83" s="54"/>
      <c r="BX83" s="54"/>
      <c r="BY83" s="54"/>
      <c r="BZ83" s="54"/>
      <c r="CA83" s="54"/>
      <c r="CB83" s="54"/>
      <c r="CC83" s="54"/>
      <c r="CD83" s="54"/>
      <c r="CE83" s="54"/>
      <c r="CF83" s="54"/>
      <c r="CG83" s="54"/>
      <c r="CH83" s="54"/>
    </row>
    <row r="84" spans="53:86" ht="15">
      <c r="BA84" s="151" t="s">
        <v>779</v>
      </c>
      <c r="BB84" s="54"/>
      <c r="BC84" s="54"/>
      <c r="BD84" s="54"/>
      <c r="BE84" s="54"/>
      <c r="BF84" s="54"/>
      <c r="BG84" s="54"/>
      <c r="BH84" s="54"/>
      <c r="BI84" s="54"/>
      <c r="BJ84" s="54"/>
      <c r="BK84" s="54"/>
      <c r="BL84" s="54"/>
      <c r="BM84" s="139" t="s">
        <v>551</v>
      </c>
      <c r="BN84" s="54"/>
      <c r="BO84" s="54"/>
      <c r="BP84" s="54"/>
      <c r="BQ84" s="54"/>
      <c r="BR84" s="54"/>
      <c r="BS84" s="54"/>
      <c r="BT84" s="54"/>
      <c r="BU84" s="54"/>
      <c r="BV84" s="54"/>
      <c r="BW84" s="54"/>
      <c r="BX84" s="54"/>
      <c r="BY84" s="54"/>
      <c r="BZ84" s="54"/>
      <c r="CA84" s="54"/>
      <c r="CB84" s="54"/>
      <c r="CC84" s="54"/>
      <c r="CD84" s="54"/>
      <c r="CE84" s="54"/>
      <c r="CF84" s="54"/>
      <c r="CG84" s="54"/>
      <c r="CH84" s="54"/>
    </row>
    <row r="85" spans="53:86">
      <c r="BA85" t="s">
        <v>780</v>
      </c>
      <c r="BB85" s="54"/>
      <c r="BC85" s="54"/>
      <c r="BD85" s="54"/>
      <c r="BE85" s="54"/>
      <c r="BF85" s="54"/>
      <c r="BG85" s="54"/>
      <c r="BH85" s="54"/>
      <c r="BI85" s="54"/>
      <c r="BJ85" s="54"/>
      <c r="BK85" s="54"/>
      <c r="BL85" s="54"/>
      <c r="BM85" s="138" t="s">
        <v>552</v>
      </c>
      <c r="BN85" s="54"/>
      <c r="BO85" s="54"/>
      <c r="BP85" s="54"/>
      <c r="BQ85" s="54"/>
      <c r="BR85" s="54"/>
      <c r="BS85" s="54"/>
      <c r="BT85" s="54"/>
      <c r="BU85" s="54"/>
      <c r="BV85" s="54"/>
      <c r="BW85" s="54"/>
      <c r="BX85" s="54"/>
      <c r="BY85" s="54"/>
      <c r="BZ85" s="54"/>
      <c r="CA85" s="54"/>
      <c r="CB85" s="54"/>
      <c r="CC85" s="54"/>
      <c r="CD85" s="54"/>
      <c r="CE85" s="54"/>
      <c r="CF85" s="54"/>
      <c r="CG85" s="54"/>
      <c r="CH85" s="54"/>
    </row>
    <row r="86" spans="53:86">
      <c r="BA86" t="s">
        <v>781</v>
      </c>
      <c r="BB86" s="54"/>
      <c r="BC86" s="54"/>
      <c r="BD86" s="54"/>
      <c r="BE86" s="54"/>
      <c r="BF86" s="54"/>
      <c r="BG86" s="54"/>
      <c r="BH86" s="54"/>
      <c r="BI86" s="54"/>
      <c r="BJ86" s="54"/>
      <c r="BK86" s="54"/>
      <c r="BL86" s="54"/>
      <c r="BM86" s="138" t="s">
        <v>553</v>
      </c>
      <c r="BN86" s="54"/>
      <c r="BO86" s="54"/>
      <c r="BP86" s="54"/>
      <c r="BQ86" s="54"/>
      <c r="BR86" s="54"/>
      <c r="BS86" s="54"/>
      <c r="BT86" s="54"/>
      <c r="BU86" s="54"/>
      <c r="BV86" s="54"/>
      <c r="BW86" s="54"/>
      <c r="BX86" s="54"/>
      <c r="BY86" s="54"/>
      <c r="BZ86" s="54"/>
      <c r="CA86" s="54"/>
      <c r="CB86" s="54"/>
      <c r="CC86" s="54"/>
      <c r="CD86" s="54"/>
      <c r="CE86" s="54"/>
      <c r="CF86" s="54"/>
      <c r="CG86" s="54"/>
      <c r="CH86" s="54"/>
    </row>
    <row r="87" spans="53:86">
      <c r="BA87" t="s">
        <v>782</v>
      </c>
      <c r="BB87" s="54"/>
      <c r="BC87" s="54"/>
      <c r="BD87" s="54"/>
      <c r="BE87" s="54"/>
      <c r="BF87" s="54"/>
      <c r="BG87" s="54"/>
      <c r="BH87" s="54"/>
      <c r="BI87" s="54"/>
      <c r="BJ87" s="54"/>
      <c r="BK87" s="54"/>
      <c r="BL87" s="54"/>
      <c r="BM87" s="138" t="s">
        <v>554</v>
      </c>
      <c r="BN87" s="54"/>
      <c r="BO87" s="54"/>
      <c r="BP87" s="54"/>
      <c r="BQ87" s="54"/>
      <c r="BR87" s="54"/>
      <c r="BS87" s="54"/>
      <c r="BT87" s="54"/>
      <c r="BU87" s="54"/>
      <c r="BV87" s="54"/>
      <c r="BW87" s="54"/>
      <c r="BX87" s="54"/>
      <c r="BY87" s="54"/>
      <c r="BZ87" s="54"/>
      <c r="CA87" s="54"/>
      <c r="CB87" s="54"/>
      <c r="CC87" s="54"/>
      <c r="CD87" s="54"/>
      <c r="CE87" s="54"/>
      <c r="CF87" s="54"/>
      <c r="CG87" s="54"/>
      <c r="CH87" s="54"/>
    </row>
    <row r="88" spans="53:86">
      <c r="BA88" t="s">
        <v>783</v>
      </c>
      <c r="BB88" s="54"/>
      <c r="BC88" s="54"/>
      <c r="BD88" s="54"/>
      <c r="BE88" s="54"/>
      <c r="BF88" s="54"/>
      <c r="BG88" s="54"/>
      <c r="BH88" s="54"/>
      <c r="BI88" s="54"/>
      <c r="BJ88" s="54"/>
      <c r="BK88" s="54"/>
      <c r="BL88" s="54"/>
      <c r="BM88" s="138" t="s">
        <v>555</v>
      </c>
      <c r="BN88" s="54"/>
      <c r="BO88" s="54"/>
      <c r="BP88" s="54"/>
      <c r="BQ88" s="54"/>
      <c r="BR88" s="54"/>
      <c r="BS88" s="54"/>
      <c r="BT88" s="54"/>
      <c r="BU88" s="54"/>
      <c r="BV88" s="54"/>
      <c r="BW88" s="54"/>
      <c r="BX88" s="54"/>
      <c r="BY88" s="54"/>
      <c r="BZ88" s="54"/>
      <c r="CA88" s="54"/>
      <c r="CB88" s="54"/>
      <c r="CC88" s="54"/>
      <c r="CD88" s="54"/>
      <c r="CE88" s="54"/>
      <c r="CF88" s="54"/>
      <c r="CG88" s="54"/>
      <c r="CH88" s="54"/>
    </row>
    <row r="89" spans="53:86">
      <c r="BA89" t="s">
        <v>81</v>
      </c>
      <c r="BB89" s="54"/>
      <c r="BC89" s="54"/>
      <c r="BD89" s="54"/>
      <c r="BE89" s="54"/>
      <c r="BF89" s="54"/>
      <c r="BG89" s="54"/>
      <c r="BH89" s="54"/>
      <c r="BI89" s="54"/>
      <c r="BJ89" s="54"/>
      <c r="BK89" s="54"/>
      <c r="BL89" s="54"/>
      <c r="BM89" s="138" t="s">
        <v>100</v>
      </c>
      <c r="BN89" s="54"/>
      <c r="BO89" s="54"/>
      <c r="BP89" s="54"/>
      <c r="BQ89" s="54"/>
      <c r="BR89" s="54"/>
      <c r="BS89" s="54"/>
      <c r="BT89" s="54"/>
      <c r="BU89" s="54"/>
      <c r="BV89" s="54"/>
      <c r="BW89" s="54"/>
      <c r="BX89" s="54"/>
      <c r="BY89" s="54"/>
      <c r="BZ89" s="54"/>
      <c r="CA89" s="54"/>
      <c r="CB89" s="54"/>
      <c r="CC89" s="54"/>
      <c r="CD89" s="54"/>
      <c r="CE89" s="54"/>
      <c r="CF89" s="54"/>
      <c r="CG89" s="54"/>
      <c r="CH89" s="54"/>
    </row>
    <row r="90" spans="53:86">
      <c r="BA90" t="s">
        <v>784</v>
      </c>
      <c r="BB90" s="54"/>
      <c r="BC90" s="54"/>
      <c r="BD90" s="54"/>
      <c r="BE90" s="54"/>
      <c r="BF90" s="54"/>
      <c r="BG90" s="54"/>
      <c r="BH90" s="54"/>
      <c r="BI90" s="54"/>
      <c r="BJ90" s="54"/>
      <c r="BK90" s="54"/>
      <c r="BL90" s="54"/>
      <c r="BM90" s="138" t="s">
        <v>664</v>
      </c>
      <c r="BN90" s="54"/>
      <c r="BO90" s="54"/>
      <c r="BP90" s="54"/>
      <c r="BQ90" s="54"/>
      <c r="BR90" s="54"/>
      <c r="BS90" s="54"/>
      <c r="BT90" s="54"/>
      <c r="BU90" s="54"/>
      <c r="BV90" s="54"/>
      <c r="BW90" s="54"/>
      <c r="BX90" s="54"/>
      <c r="BY90" s="54"/>
      <c r="BZ90" s="54"/>
      <c r="CA90" s="54"/>
      <c r="CB90" s="54"/>
      <c r="CC90" s="54"/>
      <c r="CD90" s="54"/>
      <c r="CE90" s="54"/>
      <c r="CF90" s="54"/>
      <c r="CG90" s="54"/>
      <c r="CH90" s="54"/>
    </row>
    <row r="91" spans="53:86">
      <c r="BA91" t="s">
        <v>785</v>
      </c>
      <c r="BB91" s="54"/>
      <c r="BC91" s="54"/>
      <c r="BD91" s="54"/>
      <c r="BE91" s="54"/>
      <c r="BF91" s="54"/>
      <c r="BG91" s="54"/>
      <c r="BH91" s="54"/>
      <c r="BI91" s="54"/>
      <c r="BJ91" s="54"/>
      <c r="BK91" s="54"/>
      <c r="BL91" s="54"/>
      <c r="BM91" s="138" t="s">
        <v>556</v>
      </c>
      <c r="BN91" s="54"/>
      <c r="BO91" s="54"/>
      <c r="BP91" s="54"/>
      <c r="BQ91" s="54"/>
      <c r="BR91" s="54"/>
      <c r="BS91" s="54"/>
      <c r="BT91" s="54"/>
      <c r="BU91" s="54"/>
      <c r="BV91" s="54"/>
      <c r="BW91" s="54"/>
      <c r="BX91" s="54"/>
      <c r="BY91" s="54"/>
      <c r="BZ91" s="54"/>
      <c r="CA91" s="54"/>
      <c r="CB91" s="54"/>
      <c r="CC91" s="54"/>
      <c r="CD91" s="54"/>
      <c r="CE91" s="54"/>
      <c r="CF91" s="54"/>
      <c r="CG91" s="54"/>
      <c r="CH91" s="54"/>
    </row>
    <row r="92" spans="53:86">
      <c r="BA92" t="s">
        <v>786</v>
      </c>
      <c r="BB92" s="54"/>
      <c r="BC92" s="54"/>
      <c r="BD92" s="54"/>
      <c r="BE92" s="54"/>
      <c r="BF92" s="54"/>
      <c r="BG92" s="54"/>
      <c r="BH92" s="54"/>
      <c r="BI92" s="54"/>
      <c r="BJ92" s="54"/>
      <c r="BK92" s="54"/>
      <c r="BL92" s="54"/>
      <c r="BM92" s="138" t="s">
        <v>557</v>
      </c>
      <c r="BN92" s="54"/>
      <c r="BO92" s="54"/>
      <c r="BP92" s="54"/>
      <c r="BQ92" s="54"/>
      <c r="BR92" s="54"/>
      <c r="BS92" s="54"/>
      <c r="BT92" s="54"/>
      <c r="BU92" s="54"/>
      <c r="BV92" s="54"/>
      <c r="BW92" s="54"/>
      <c r="BX92" s="54"/>
      <c r="BY92" s="54"/>
      <c r="BZ92" s="54"/>
      <c r="CA92" s="54"/>
      <c r="CB92" s="54"/>
      <c r="CC92" s="54"/>
      <c r="CD92" s="54"/>
      <c r="CE92" s="54"/>
      <c r="CF92" s="54"/>
      <c r="CG92" s="54"/>
      <c r="CH92" s="54"/>
    </row>
    <row r="93" spans="53:86">
      <c r="BA93" t="s">
        <v>787</v>
      </c>
      <c r="BB93" s="54"/>
      <c r="BC93" s="54"/>
      <c r="BD93" s="54"/>
      <c r="BE93" s="54"/>
      <c r="BF93" s="54"/>
      <c r="BG93" s="54"/>
      <c r="BH93" s="54"/>
      <c r="BI93" s="54"/>
      <c r="BJ93" s="54"/>
      <c r="BK93" s="54"/>
      <c r="BL93" s="54"/>
      <c r="BM93" s="138" t="s">
        <v>558</v>
      </c>
      <c r="BN93" s="54"/>
      <c r="BO93" s="54"/>
      <c r="BP93" s="54"/>
      <c r="BQ93" s="54"/>
      <c r="BR93" s="54"/>
      <c r="BS93" s="54"/>
      <c r="BT93" s="54"/>
      <c r="BU93" s="54"/>
      <c r="BV93" s="54"/>
      <c r="BW93" s="54"/>
      <c r="BX93" s="54"/>
      <c r="BY93" s="54"/>
      <c r="BZ93" s="54"/>
      <c r="CA93" s="54"/>
      <c r="CB93" s="54"/>
      <c r="CC93" s="54"/>
      <c r="CD93" s="54"/>
      <c r="CE93" s="54"/>
      <c r="CF93" s="54"/>
      <c r="CG93" s="54"/>
      <c r="CH93" s="54"/>
    </row>
    <row r="94" spans="53:86">
      <c r="BA94" t="s">
        <v>788</v>
      </c>
      <c r="BB94" s="54"/>
      <c r="BC94" s="54"/>
      <c r="BD94" s="54"/>
      <c r="BE94" s="54"/>
      <c r="BF94" s="54"/>
      <c r="BG94" s="54"/>
      <c r="BH94" s="54"/>
      <c r="BI94" s="54"/>
      <c r="BJ94" s="54"/>
      <c r="BK94" s="54"/>
      <c r="BL94" s="54"/>
      <c r="BM94" s="138" t="s">
        <v>559</v>
      </c>
      <c r="BN94" s="54"/>
      <c r="BO94" s="54"/>
      <c r="BP94" s="54"/>
      <c r="BQ94" s="54"/>
      <c r="BR94" s="54"/>
      <c r="BS94" s="54"/>
      <c r="BT94" s="54"/>
      <c r="BU94" s="54"/>
      <c r="BV94" s="54"/>
      <c r="BW94" s="54"/>
      <c r="BX94" s="54"/>
      <c r="BY94" s="54"/>
      <c r="BZ94" s="54"/>
      <c r="CA94" s="54"/>
      <c r="CB94" s="54"/>
      <c r="CC94" s="54"/>
      <c r="CD94" s="54"/>
      <c r="CE94" s="54"/>
      <c r="CF94" s="54"/>
      <c r="CG94" s="54"/>
      <c r="CH94" s="54"/>
    </row>
    <row r="95" spans="53:86">
      <c r="BA95" t="s">
        <v>789</v>
      </c>
      <c r="BB95" s="54"/>
      <c r="BC95" s="54"/>
      <c r="BD95" s="54"/>
      <c r="BE95" s="54"/>
      <c r="BF95" s="54"/>
      <c r="BG95" s="54"/>
      <c r="BH95" s="54"/>
      <c r="BI95" s="54"/>
      <c r="BJ95" s="54"/>
      <c r="BK95" s="54"/>
      <c r="BL95" s="54"/>
      <c r="BM95" s="138" t="s">
        <v>560</v>
      </c>
      <c r="BN95" s="54"/>
      <c r="BO95" s="54"/>
      <c r="BP95" s="54"/>
      <c r="BQ95" s="54"/>
      <c r="BR95" s="54"/>
      <c r="BS95" s="54"/>
      <c r="BT95" s="54"/>
      <c r="BU95" s="54"/>
      <c r="BV95" s="54"/>
      <c r="BW95" s="54"/>
      <c r="BX95" s="54"/>
      <c r="BY95" s="54"/>
      <c r="BZ95" s="54"/>
      <c r="CA95" s="54"/>
      <c r="CB95" s="54"/>
      <c r="CC95" s="54"/>
      <c r="CD95" s="54"/>
      <c r="CE95" s="54"/>
      <c r="CF95" s="54"/>
      <c r="CG95" s="54"/>
      <c r="CH95" s="54"/>
    </row>
    <row r="96" spans="53:86">
      <c r="BA96" t="s">
        <v>790</v>
      </c>
      <c r="BB96" s="54"/>
      <c r="BC96" s="54"/>
      <c r="BD96" s="54"/>
      <c r="BE96" s="54"/>
      <c r="BF96" s="54"/>
      <c r="BG96" s="54"/>
      <c r="BH96" s="54"/>
      <c r="BI96" s="54"/>
      <c r="BJ96" s="54"/>
      <c r="BK96" s="54"/>
      <c r="BL96" s="54"/>
      <c r="BM96" s="139" t="s">
        <v>561</v>
      </c>
      <c r="BN96" s="54"/>
      <c r="BO96" s="54"/>
      <c r="BP96" s="54"/>
      <c r="BQ96" s="54"/>
      <c r="BR96" s="54"/>
      <c r="BS96" s="54"/>
      <c r="BT96" s="54"/>
      <c r="BU96" s="54"/>
      <c r="BV96" s="54"/>
      <c r="BW96" s="54"/>
      <c r="BX96" s="54"/>
      <c r="BY96" s="54"/>
      <c r="BZ96" s="54"/>
      <c r="CA96" s="54"/>
      <c r="CB96" s="54"/>
      <c r="CC96" s="54"/>
      <c r="CD96" s="54"/>
      <c r="CE96" s="54"/>
      <c r="CF96" s="54"/>
      <c r="CG96" s="54"/>
      <c r="CH96" s="54"/>
    </row>
    <row r="97" spans="53:86">
      <c r="BA97" t="s">
        <v>791</v>
      </c>
      <c r="BB97" s="54"/>
      <c r="BC97" s="54"/>
      <c r="BD97" s="54"/>
      <c r="BE97" s="54"/>
      <c r="BF97" s="54"/>
      <c r="BG97" s="54"/>
      <c r="BH97" s="54"/>
      <c r="BI97" s="54"/>
      <c r="BJ97" s="54"/>
      <c r="BK97" s="54"/>
      <c r="BL97" s="54"/>
      <c r="BM97" s="138" t="s">
        <v>562</v>
      </c>
      <c r="BN97" s="54"/>
      <c r="BO97" s="54"/>
      <c r="BP97" s="54"/>
      <c r="BQ97" s="54"/>
      <c r="BR97" s="54"/>
      <c r="BS97" s="54"/>
      <c r="BT97" s="54"/>
      <c r="BU97" s="54"/>
      <c r="BV97" s="54"/>
      <c r="BW97" s="54"/>
      <c r="BX97" s="54"/>
      <c r="BY97" s="54"/>
      <c r="BZ97" s="54"/>
      <c r="CA97" s="54"/>
      <c r="CB97" s="54"/>
      <c r="CC97" s="54"/>
      <c r="CD97" s="54"/>
      <c r="CE97" s="54"/>
      <c r="CF97" s="54"/>
      <c r="CG97" s="54"/>
      <c r="CH97" s="54"/>
    </row>
    <row r="98" spans="53:86">
      <c r="BA98" t="s">
        <v>792</v>
      </c>
      <c r="BB98" s="54"/>
      <c r="BC98" s="54"/>
      <c r="BD98" s="54"/>
      <c r="BE98" s="54"/>
      <c r="BF98" s="54"/>
      <c r="BG98" s="54"/>
      <c r="BH98" s="54"/>
      <c r="BI98" s="54"/>
      <c r="BJ98" s="54"/>
      <c r="BK98" s="54"/>
      <c r="BL98" s="54"/>
      <c r="BM98" s="138" t="s">
        <v>563</v>
      </c>
      <c r="BN98" s="54"/>
      <c r="BO98" s="54"/>
      <c r="BP98" s="54"/>
      <c r="BQ98" s="54"/>
      <c r="BR98" s="54"/>
      <c r="BS98" s="54"/>
      <c r="BT98" s="54"/>
      <c r="BU98" s="54"/>
      <c r="BV98" s="54"/>
      <c r="BW98" s="54"/>
      <c r="BX98" s="54"/>
      <c r="BY98" s="54"/>
      <c r="BZ98" s="54"/>
      <c r="CA98" s="54"/>
      <c r="CB98" s="54"/>
      <c r="CC98" s="54"/>
      <c r="CD98" s="54"/>
      <c r="CE98" s="54"/>
      <c r="CF98" s="54"/>
      <c r="CG98" s="54"/>
      <c r="CH98" s="54"/>
    </row>
    <row r="99" spans="53:86">
      <c r="BA99" t="s">
        <v>793</v>
      </c>
      <c r="BB99" s="54"/>
      <c r="BC99" s="54"/>
      <c r="BD99" s="54"/>
      <c r="BE99" s="54"/>
      <c r="BF99" s="54"/>
      <c r="BG99" s="54"/>
      <c r="BH99" s="54"/>
      <c r="BI99" s="54"/>
      <c r="BJ99" s="54"/>
      <c r="BK99" s="54"/>
      <c r="BL99" s="54"/>
      <c r="BM99" s="138" t="s">
        <v>564</v>
      </c>
      <c r="BN99" s="54"/>
      <c r="BO99" s="54"/>
      <c r="BP99" s="54"/>
      <c r="BQ99" s="54"/>
      <c r="BR99" s="54"/>
      <c r="BS99" s="54"/>
      <c r="BT99" s="54"/>
      <c r="BU99" s="54"/>
      <c r="BV99" s="54"/>
      <c r="BW99" s="54"/>
      <c r="BX99" s="54"/>
      <c r="BY99" s="54"/>
      <c r="BZ99" s="54"/>
      <c r="CA99" s="54"/>
      <c r="CB99" s="54"/>
      <c r="CC99" s="54"/>
      <c r="CD99" s="54"/>
      <c r="CE99" s="54"/>
      <c r="CF99" s="54"/>
      <c r="CG99" s="54"/>
      <c r="CH99" s="54"/>
    </row>
    <row r="100" spans="53:86">
      <c r="BA100" t="s">
        <v>794</v>
      </c>
      <c r="BB100" s="54"/>
      <c r="BC100" s="54"/>
      <c r="BD100" s="54"/>
      <c r="BE100" s="54"/>
      <c r="BF100" s="54"/>
      <c r="BG100" s="54"/>
      <c r="BH100" s="54"/>
      <c r="BI100" s="54"/>
      <c r="BJ100" s="54"/>
      <c r="BK100" s="54"/>
      <c r="BL100" s="54"/>
      <c r="BM100" s="138" t="s">
        <v>565</v>
      </c>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53:86">
      <c r="BA101" t="s">
        <v>795</v>
      </c>
      <c r="BB101" s="54"/>
      <c r="BC101" s="54"/>
      <c r="BD101" s="54"/>
      <c r="BE101" s="54"/>
      <c r="BF101" s="54"/>
      <c r="BG101" s="54"/>
      <c r="BH101" s="54"/>
      <c r="BI101" s="54"/>
      <c r="BJ101" s="54"/>
      <c r="BK101" s="54"/>
      <c r="BL101" s="54"/>
      <c r="BM101" s="138" t="s">
        <v>566</v>
      </c>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53:86">
      <c r="BA102" t="s">
        <v>796</v>
      </c>
      <c r="BB102" s="54"/>
      <c r="BC102" s="54"/>
      <c r="BD102" s="54"/>
      <c r="BE102" s="54"/>
      <c r="BF102" s="54"/>
      <c r="BG102" s="54"/>
      <c r="BH102" s="54"/>
      <c r="BI102" s="54"/>
      <c r="BJ102" s="54"/>
      <c r="BK102" s="54"/>
      <c r="BL102" s="54"/>
      <c r="BM102" s="138" t="s">
        <v>665</v>
      </c>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53:86">
      <c r="BA103" t="s">
        <v>797</v>
      </c>
      <c r="BB103" s="54"/>
      <c r="BC103" s="54"/>
      <c r="BD103" s="54"/>
      <c r="BE103" s="54"/>
      <c r="BF103" s="54"/>
      <c r="BG103" s="54"/>
      <c r="BH103" s="54"/>
      <c r="BI103" s="54"/>
      <c r="BJ103" s="54"/>
      <c r="BK103" s="54"/>
      <c r="BL103" s="54"/>
      <c r="BM103" s="138" t="s">
        <v>567</v>
      </c>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53:86" ht="15">
      <c r="BA104" s="151" t="s">
        <v>798</v>
      </c>
      <c r="BB104" s="54"/>
      <c r="BC104" s="54"/>
      <c r="BD104" s="54"/>
      <c r="BE104" s="54"/>
      <c r="BF104" s="54"/>
      <c r="BG104" s="54"/>
      <c r="BH104" s="54"/>
      <c r="BI104" s="54"/>
      <c r="BJ104" s="54"/>
      <c r="BK104" s="54"/>
      <c r="BL104" s="54"/>
      <c r="BM104" s="138" t="s">
        <v>96</v>
      </c>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53:86">
      <c r="BA105" t="s">
        <v>822</v>
      </c>
      <c r="BB105" s="54"/>
      <c r="BC105" s="54"/>
      <c r="BD105" s="54"/>
      <c r="BE105" s="54"/>
      <c r="BF105" s="54"/>
      <c r="BG105" s="54"/>
      <c r="BH105" s="54"/>
      <c r="BI105" s="54"/>
      <c r="BJ105" s="54"/>
      <c r="BK105" s="54"/>
      <c r="BL105" s="54"/>
      <c r="BM105" s="138" t="s">
        <v>568</v>
      </c>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53:86">
      <c r="BA106" t="s">
        <v>823</v>
      </c>
      <c r="BB106" s="54"/>
      <c r="BC106" s="54"/>
      <c r="BD106" s="54"/>
      <c r="BE106" s="54"/>
      <c r="BF106" s="54"/>
      <c r="BG106" s="54"/>
      <c r="BH106" s="54"/>
      <c r="BI106" s="54"/>
      <c r="BJ106" s="54"/>
      <c r="BK106" s="54"/>
      <c r="BL106" s="54"/>
      <c r="BM106" s="138" t="s">
        <v>569</v>
      </c>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53:86">
      <c r="BA107" t="s">
        <v>824</v>
      </c>
      <c r="BB107" s="54"/>
      <c r="BC107" s="54"/>
      <c r="BD107" s="54"/>
      <c r="BE107" s="54"/>
      <c r="BF107" s="54"/>
      <c r="BG107" s="54"/>
      <c r="BH107" s="54"/>
      <c r="BI107" s="54"/>
      <c r="BJ107" s="54"/>
      <c r="BK107" s="54"/>
      <c r="BL107" s="54"/>
      <c r="BM107" s="138" t="s">
        <v>570</v>
      </c>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53:86" ht="15">
      <c r="BA108" s="151" t="s">
        <v>799</v>
      </c>
      <c r="BB108" s="54"/>
      <c r="BC108" s="54"/>
      <c r="BD108" s="54"/>
      <c r="BE108" s="54"/>
      <c r="BF108" s="54"/>
      <c r="BG108" s="54"/>
      <c r="BH108" s="54"/>
      <c r="BI108" s="54"/>
      <c r="BJ108" s="54"/>
      <c r="BK108" s="54"/>
      <c r="BL108" s="54"/>
      <c r="BM108" s="138" t="s">
        <v>571</v>
      </c>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53:86">
      <c r="BA109" t="s">
        <v>800</v>
      </c>
      <c r="BB109" s="54"/>
      <c r="BC109" s="54"/>
      <c r="BD109" s="54"/>
      <c r="BE109" s="54"/>
      <c r="BF109" s="54"/>
      <c r="BG109" s="54"/>
      <c r="BH109" s="54"/>
      <c r="BI109" s="54"/>
      <c r="BJ109" s="54"/>
      <c r="BK109" s="54"/>
      <c r="BL109" s="54"/>
      <c r="BM109" s="138" t="s">
        <v>572</v>
      </c>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53:86" ht="15">
      <c r="BA110" s="151" t="s">
        <v>801</v>
      </c>
      <c r="BB110" s="54"/>
      <c r="BC110" s="54"/>
      <c r="BD110" s="54"/>
      <c r="BE110" s="54"/>
      <c r="BF110" s="54"/>
      <c r="BG110" s="54"/>
      <c r="BH110" s="54"/>
      <c r="BI110" s="54"/>
      <c r="BJ110" s="54"/>
      <c r="BK110" s="54"/>
      <c r="BL110" s="54"/>
      <c r="BM110" s="138" t="s">
        <v>573</v>
      </c>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53:86">
      <c r="BA111" t="s">
        <v>802</v>
      </c>
      <c r="BB111" s="54"/>
      <c r="BC111" s="54"/>
      <c r="BD111" s="54"/>
      <c r="BE111" s="54"/>
      <c r="BF111" s="54"/>
      <c r="BG111" s="54"/>
      <c r="BH111" s="54"/>
      <c r="BI111" s="54"/>
      <c r="BJ111" s="54"/>
      <c r="BK111" s="54"/>
      <c r="BL111" s="54"/>
      <c r="BM111" s="138" t="s">
        <v>666</v>
      </c>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53:86">
      <c r="BA112" t="s">
        <v>803</v>
      </c>
      <c r="BB112" s="54"/>
      <c r="BC112" s="54"/>
      <c r="BD112" s="54"/>
      <c r="BE112" s="54"/>
      <c r="BF112" s="54"/>
      <c r="BG112" s="54"/>
      <c r="BH112" s="54"/>
      <c r="BI112" s="54"/>
      <c r="BJ112" s="54"/>
      <c r="BK112" s="54"/>
      <c r="BL112" s="54"/>
      <c r="BM112" s="138" t="s">
        <v>82</v>
      </c>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53:86">
      <c r="BA113" t="s">
        <v>804</v>
      </c>
      <c r="BB113" s="54"/>
      <c r="BC113" s="54"/>
      <c r="BD113" s="54"/>
      <c r="BE113" s="54"/>
      <c r="BF113" s="54"/>
      <c r="BG113" s="54"/>
      <c r="BH113" s="54"/>
      <c r="BI113" s="54"/>
      <c r="BJ113" s="54"/>
      <c r="BK113" s="54"/>
      <c r="BL113" s="54"/>
      <c r="BM113" s="138" t="s">
        <v>574</v>
      </c>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53:86">
      <c r="BA114" t="s">
        <v>805</v>
      </c>
      <c r="BB114" s="54"/>
      <c r="BC114" s="54"/>
      <c r="BD114" s="54"/>
      <c r="BE114" s="54"/>
      <c r="BF114" s="54"/>
      <c r="BG114" s="54"/>
      <c r="BH114" s="54"/>
      <c r="BI114" s="54"/>
      <c r="BJ114" s="54"/>
      <c r="BK114" s="54"/>
      <c r="BL114" s="54"/>
      <c r="BM114" s="138" t="s">
        <v>575</v>
      </c>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53:86" ht="15">
      <c r="BA115" s="151" t="s">
        <v>806</v>
      </c>
      <c r="BB115" s="54"/>
      <c r="BC115" s="54"/>
      <c r="BD115" s="54"/>
      <c r="BE115" s="54"/>
      <c r="BF115" s="54"/>
      <c r="BG115" s="54"/>
      <c r="BH115" s="54"/>
      <c r="BI115" s="54"/>
      <c r="BJ115" s="54"/>
      <c r="BK115" s="54"/>
      <c r="BL115" s="54"/>
      <c r="BM115" s="138" t="s">
        <v>576</v>
      </c>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53:86">
      <c r="BA116" t="s">
        <v>807</v>
      </c>
      <c r="BB116" s="54"/>
      <c r="BC116" s="54"/>
      <c r="BD116" s="54"/>
      <c r="BE116" s="54"/>
      <c r="BF116" s="54"/>
      <c r="BG116" s="54"/>
      <c r="BH116" s="54"/>
      <c r="BI116" s="54"/>
      <c r="BJ116" s="54"/>
      <c r="BK116" s="54"/>
      <c r="BL116" s="54"/>
      <c r="BM116" s="138" t="s">
        <v>577</v>
      </c>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53:86">
      <c r="BA117" t="s">
        <v>808</v>
      </c>
      <c r="BB117" s="54"/>
      <c r="BC117" s="54"/>
      <c r="BD117" s="54"/>
      <c r="BE117" s="54"/>
      <c r="BF117" s="54"/>
      <c r="BG117" s="54"/>
      <c r="BH117" s="54"/>
      <c r="BI117" s="54"/>
      <c r="BJ117" s="54"/>
      <c r="BK117" s="54"/>
      <c r="BL117" s="54"/>
      <c r="BM117" s="138" t="s">
        <v>578</v>
      </c>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53:86">
      <c r="BA118" t="s">
        <v>809</v>
      </c>
      <c r="BB118" s="54"/>
      <c r="BC118" s="54"/>
      <c r="BD118" s="54"/>
      <c r="BE118" s="54"/>
      <c r="BF118" s="54"/>
      <c r="BG118" s="54"/>
      <c r="BH118" s="54"/>
      <c r="BI118" s="54"/>
      <c r="BJ118" s="54"/>
      <c r="BK118" s="54"/>
      <c r="BL118" s="54"/>
      <c r="BM118" s="138" t="s">
        <v>579</v>
      </c>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53:86">
      <c r="BA119" t="s">
        <v>810</v>
      </c>
      <c r="BB119" s="54"/>
      <c r="BC119" s="54"/>
      <c r="BD119" s="54"/>
      <c r="BE119" s="54"/>
      <c r="BF119" s="54"/>
      <c r="BG119" s="54"/>
      <c r="BH119" s="54"/>
      <c r="BI119" s="54"/>
      <c r="BJ119" s="54"/>
      <c r="BK119" s="54"/>
      <c r="BL119" s="54"/>
      <c r="BM119" s="138" t="s">
        <v>580</v>
      </c>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53:86">
      <c r="BA120" t="s">
        <v>811</v>
      </c>
      <c r="BB120" s="54"/>
      <c r="BC120" s="54"/>
      <c r="BD120" s="54"/>
      <c r="BE120" s="54"/>
      <c r="BF120" s="54"/>
      <c r="BG120" s="54"/>
      <c r="BH120" s="54"/>
      <c r="BI120" s="54"/>
      <c r="BJ120" s="54"/>
      <c r="BK120" s="54"/>
      <c r="BL120" s="54"/>
      <c r="BM120" s="138" t="s">
        <v>83</v>
      </c>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53:86">
      <c r="BA121" t="s">
        <v>812</v>
      </c>
      <c r="BB121" s="54"/>
      <c r="BC121" s="54"/>
      <c r="BD121" s="54"/>
      <c r="BE121" s="54"/>
      <c r="BF121" s="54"/>
      <c r="BG121" s="54"/>
      <c r="BH121" s="54"/>
      <c r="BI121" s="54"/>
      <c r="BJ121" s="54"/>
      <c r="BK121" s="54"/>
      <c r="BL121" s="54"/>
      <c r="BM121" s="138" t="s">
        <v>581</v>
      </c>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53:86" ht="15">
      <c r="BA122" s="151" t="s">
        <v>813</v>
      </c>
      <c r="BB122" s="54"/>
      <c r="BC122" s="54"/>
      <c r="BD122" s="54"/>
      <c r="BE122" s="54"/>
      <c r="BF122" s="54"/>
      <c r="BG122" s="54"/>
      <c r="BH122" s="54"/>
      <c r="BI122" s="54"/>
      <c r="BJ122" s="54"/>
      <c r="BK122" s="54"/>
      <c r="BL122" s="54"/>
      <c r="BM122" s="138" t="s">
        <v>582</v>
      </c>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53:86">
      <c r="BA123" t="s">
        <v>814</v>
      </c>
      <c r="BB123" s="54"/>
      <c r="BC123" s="54"/>
      <c r="BD123" s="54"/>
      <c r="BE123" s="54"/>
      <c r="BF123" s="54"/>
      <c r="BG123" s="54"/>
      <c r="BH123" s="54"/>
      <c r="BI123" s="54"/>
      <c r="BJ123" s="54"/>
      <c r="BK123" s="54"/>
      <c r="BL123" s="54"/>
      <c r="BM123" s="138" t="s">
        <v>583</v>
      </c>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53:86" ht="15">
      <c r="BA124" s="151" t="s">
        <v>815</v>
      </c>
      <c r="BB124" s="54"/>
      <c r="BC124" s="54"/>
      <c r="BD124" s="54"/>
      <c r="BE124" s="54"/>
      <c r="BF124" s="54"/>
      <c r="BG124" s="54"/>
      <c r="BH124" s="54"/>
      <c r="BI124" s="54"/>
      <c r="BJ124" s="54"/>
      <c r="BK124" s="54"/>
      <c r="BL124" s="54"/>
      <c r="BM124" s="138" t="s">
        <v>584</v>
      </c>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53:86">
      <c r="BA125" t="s">
        <v>816</v>
      </c>
      <c r="BB125" s="54"/>
      <c r="BC125" s="54"/>
      <c r="BD125" s="54"/>
      <c r="BE125" s="54"/>
      <c r="BF125" s="54"/>
      <c r="BG125" s="54"/>
      <c r="BH125" s="54"/>
      <c r="BI125" s="54"/>
      <c r="BJ125" s="54"/>
      <c r="BK125" s="54"/>
      <c r="BL125" s="54"/>
      <c r="BM125" s="138" t="s">
        <v>585</v>
      </c>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53:86">
      <c r="BA126" s="54"/>
      <c r="BB126" s="54"/>
      <c r="BC126" s="54"/>
      <c r="BD126" s="54"/>
      <c r="BE126" s="54"/>
      <c r="BF126" s="54"/>
      <c r="BG126" s="54"/>
      <c r="BH126" s="54"/>
      <c r="BI126" s="54"/>
      <c r="BJ126" s="54"/>
      <c r="BK126" s="54"/>
      <c r="BL126" s="54"/>
      <c r="BM126" s="138" t="s">
        <v>586</v>
      </c>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53:86">
      <c r="BA127" s="54"/>
      <c r="BB127" s="54"/>
      <c r="BC127" s="54"/>
      <c r="BD127" s="54"/>
      <c r="BE127" s="54"/>
      <c r="BF127" s="54"/>
      <c r="BG127" s="54"/>
      <c r="BH127" s="54"/>
      <c r="BI127" s="54"/>
      <c r="BJ127" s="54"/>
      <c r="BK127" s="54"/>
      <c r="BL127" s="54"/>
      <c r="BM127" s="138" t="s">
        <v>587</v>
      </c>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53:86">
      <c r="BA128" s="54"/>
      <c r="BB128" s="54"/>
      <c r="BC128" s="54"/>
      <c r="BD128" s="54"/>
      <c r="BE128" s="54"/>
      <c r="BF128" s="54"/>
      <c r="BG128" s="54"/>
      <c r="BH128" s="54"/>
      <c r="BI128" s="54"/>
      <c r="BJ128" s="54"/>
      <c r="BK128" s="54"/>
      <c r="BL128" s="54"/>
      <c r="BM128" s="138" t="s">
        <v>588</v>
      </c>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53:86">
      <c r="BA129" s="54"/>
      <c r="BB129" s="54"/>
      <c r="BC129" s="54"/>
      <c r="BD129" s="54"/>
      <c r="BE129" s="54"/>
      <c r="BF129" s="54"/>
      <c r="BG129" s="54"/>
      <c r="BH129" s="54"/>
      <c r="BI129" s="54"/>
      <c r="BJ129" s="54"/>
      <c r="BK129" s="54"/>
      <c r="BL129" s="54"/>
      <c r="BM129" s="138" t="s">
        <v>589</v>
      </c>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53:86">
      <c r="BA130" s="54"/>
      <c r="BB130" s="54"/>
      <c r="BC130" s="54"/>
      <c r="BD130" s="54"/>
      <c r="BE130" s="54"/>
      <c r="BF130" s="54"/>
      <c r="BG130" s="54"/>
      <c r="BH130" s="54"/>
      <c r="BI130" s="54"/>
      <c r="BJ130" s="54"/>
      <c r="BK130" s="54"/>
      <c r="BL130" s="54"/>
      <c r="BM130" s="138" t="s">
        <v>590</v>
      </c>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53:86">
      <c r="BA131" s="54"/>
      <c r="BB131" s="54"/>
      <c r="BC131" s="54"/>
      <c r="BD131" s="54"/>
      <c r="BE131" s="54"/>
      <c r="BF131" s="54"/>
      <c r="BG131" s="54"/>
      <c r="BH131" s="54"/>
      <c r="BI131" s="54"/>
      <c r="BJ131" s="54"/>
      <c r="BK131" s="54"/>
      <c r="BL131" s="54"/>
      <c r="BM131" s="138" t="s">
        <v>591</v>
      </c>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53:86">
      <c r="BA132" s="54"/>
      <c r="BB132" s="54"/>
      <c r="BC132" s="54"/>
      <c r="BD132" s="54"/>
      <c r="BE132" s="54"/>
      <c r="BF132" s="54"/>
      <c r="BG132" s="54"/>
      <c r="BH132" s="54"/>
      <c r="BI132" s="54"/>
      <c r="BJ132" s="54"/>
      <c r="BK132" s="54"/>
      <c r="BL132" s="54"/>
      <c r="BM132" s="138" t="s">
        <v>592</v>
      </c>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53:86">
      <c r="BA133" s="54"/>
      <c r="BB133" s="54"/>
      <c r="BC133" s="54"/>
      <c r="BD133" s="54"/>
      <c r="BE133" s="54"/>
      <c r="BF133" s="54"/>
      <c r="BG133" s="54"/>
      <c r="BH133" s="54"/>
      <c r="BI133" s="54"/>
      <c r="BJ133" s="54"/>
      <c r="BK133" s="54"/>
      <c r="BL133" s="54"/>
      <c r="BM133" s="138" t="s">
        <v>593</v>
      </c>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53:86">
      <c r="BA134" s="54"/>
      <c r="BB134" s="54"/>
      <c r="BC134" s="54"/>
      <c r="BD134" s="54"/>
      <c r="BE134" s="54"/>
      <c r="BF134" s="54"/>
      <c r="BG134" s="54"/>
      <c r="BH134" s="54"/>
      <c r="BI134" s="54"/>
      <c r="BJ134" s="54"/>
      <c r="BK134" s="54"/>
      <c r="BL134" s="54"/>
      <c r="BM134" s="138" t="s">
        <v>594</v>
      </c>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53:86">
      <c r="BA135" s="54"/>
      <c r="BB135" s="54"/>
      <c r="BC135" s="54"/>
      <c r="BD135" s="54"/>
      <c r="BE135" s="54"/>
      <c r="BF135" s="54"/>
      <c r="BG135" s="54"/>
      <c r="BH135" s="54"/>
      <c r="BI135" s="54"/>
      <c r="BJ135" s="54"/>
      <c r="BK135" s="54"/>
      <c r="BL135" s="54"/>
      <c r="BM135" s="138" t="s">
        <v>595</v>
      </c>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53:86">
      <c r="BA136" s="54"/>
      <c r="BB136" s="54"/>
      <c r="BC136" s="54"/>
      <c r="BD136" s="54"/>
      <c r="BE136" s="54"/>
      <c r="BF136" s="54"/>
      <c r="BG136" s="54"/>
      <c r="BH136" s="54"/>
      <c r="BI136" s="54"/>
      <c r="BJ136" s="54"/>
      <c r="BK136" s="54"/>
      <c r="BL136" s="54"/>
      <c r="BM136" s="138" t="s">
        <v>596</v>
      </c>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53:86">
      <c r="BA137" s="54"/>
      <c r="BB137" s="54"/>
      <c r="BC137" s="54"/>
      <c r="BD137" s="54"/>
      <c r="BE137" s="54"/>
      <c r="BF137" s="54"/>
      <c r="BG137" s="54"/>
      <c r="BH137" s="54"/>
      <c r="BI137" s="54"/>
      <c r="BJ137" s="54"/>
      <c r="BK137" s="54"/>
      <c r="BL137" s="54"/>
      <c r="BM137" s="138" t="s">
        <v>597</v>
      </c>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53:86">
      <c r="BA138" s="54"/>
      <c r="BB138" s="54"/>
      <c r="BC138" s="54"/>
      <c r="BD138" s="54"/>
      <c r="BE138" s="54"/>
      <c r="BF138" s="54"/>
      <c r="BG138" s="54"/>
      <c r="BH138" s="54"/>
      <c r="BI138" s="54"/>
      <c r="BJ138" s="54"/>
      <c r="BK138" s="54"/>
      <c r="BL138" s="54"/>
      <c r="BM138" s="138" t="s">
        <v>667</v>
      </c>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53:86">
      <c r="BA139" s="54"/>
      <c r="BB139" s="54"/>
      <c r="BC139" s="54"/>
      <c r="BD139" s="54"/>
      <c r="BE139" s="54"/>
      <c r="BF139" s="54"/>
      <c r="BG139" s="54"/>
      <c r="BH139" s="54"/>
      <c r="BI139" s="54"/>
      <c r="BJ139" s="54"/>
      <c r="BK139" s="54"/>
      <c r="BL139" s="54"/>
      <c r="BM139" s="138" t="s">
        <v>598</v>
      </c>
      <c r="BN139" s="54"/>
      <c r="BO139" s="54"/>
      <c r="BP139" s="54"/>
      <c r="BQ139" s="54"/>
      <c r="BR139" s="54"/>
      <c r="BS139" s="54"/>
      <c r="BT139" s="54"/>
      <c r="BU139" s="54"/>
      <c r="BV139" s="54"/>
      <c r="BW139" s="54"/>
      <c r="BX139" s="54"/>
      <c r="BY139" s="54"/>
      <c r="BZ139" s="54"/>
      <c r="CA139" s="54"/>
      <c r="CB139" s="54"/>
      <c r="CC139" s="54"/>
      <c r="CD139" s="54"/>
      <c r="CE139" s="54"/>
      <c r="CF139" s="54"/>
      <c r="CG139" s="54"/>
      <c r="CH139" s="54"/>
    </row>
    <row r="140" spans="53:86">
      <c r="BA140" s="54"/>
      <c r="BB140" s="54"/>
      <c r="BC140" s="54"/>
      <c r="BD140" s="54"/>
      <c r="BE140" s="54"/>
      <c r="BF140" s="54"/>
      <c r="BG140" s="54"/>
      <c r="BH140" s="54"/>
      <c r="BI140" s="54"/>
      <c r="BJ140" s="54"/>
      <c r="BK140" s="54"/>
      <c r="BL140" s="54"/>
      <c r="BM140" s="139" t="s">
        <v>599</v>
      </c>
      <c r="BN140" s="54"/>
      <c r="BO140" s="54"/>
      <c r="BP140" s="54"/>
      <c r="BQ140" s="54"/>
      <c r="BR140" s="54"/>
      <c r="BS140" s="54"/>
      <c r="BT140" s="54"/>
      <c r="BU140" s="54"/>
      <c r="BV140" s="54"/>
      <c r="BW140" s="54"/>
      <c r="BX140" s="54"/>
      <c r="BY140" s="54"/>
      <c r="BZ140" s="54"/>
      <c r="CA140" s="54"/>
      <c r="CB140" s="54"/>
      <c r="CC140" s="54"/>
      <c r="CD140" s="54"/>
      <c r="CE140" s="54"/>
      <c r="CF140" s="54"/>
      <c r="CG140" s="54"/>
      <c r="CH140" s="54"/>
    </row>
    <row r="141" spans="53:86">
      <c r="BA141" s="54"/>
      <c r="BB141" s="54"/>
      <c r="BC141" s="54"/>
      <c r="BD141" s="54"/>
      <c r="BE141" s="54"/>
      <c r="BF141" s="54"/>
      <c r="BG141" s="54"/>
      <c r="BH141" s="54"/>
      <c r="BI141" s="54"/>
      <c r="BJ141" s="54"/>
      <c r="BK141" s="54"/>
      <c r="BL141" s="54"/>
      <c r="BM141" s="138" t="s">
        <v>600</v>
      </c>
      <c r="BN141" s="54"/>
      <c r="BO141" s="54"/>
      <c r="BP141" s="54"/>
      <c r="BQ141" s="54"/>
      <c r="BR141" s="54"/>
      <c r="BS141" s="54"/>
      <c r="BT141" s="54"/>
      <c r="BU141" s="54"/>
      <c r="BV141" s="54"/>
      <c r="BW141" s="54"/>
      <c r="BX141" s="54"/>
      <c r="BY141" s="54"/>
      <c r="BZ141" s="54"/>
      <c r="CA141" s="54"/>
      <c r="CB141" s="54"/>
      <c r="CC141" s="54"/>
      <c r="CD141" s="54"/>
      <c r="CE141" s="54"/>
      <c r="CF141" s="54"/>
      <c r="CG141" s="54"/>
      <c r="CH141" s="54"/>
    </row>
    <row r="142" spans="53:86">
      <c r="BA142" s="54"/>
      <c r="BB142" s="54"/>
      <c r="BC142" s="54"/>
      <c r="BD142" s="54"/>
      <c r="BE142" s="54"/>
      <c r="BF142" s="54"/>
      <c r="BG142" s="54"/>
      <c r="BH142" s="54"/>
      <c r="BI142" s="54"/>
      <c r="BJ142" s="54"/>
      <c r="BK142" s="54"/>
      <c r="BL142" s="54"/>
      <c r="BM142" s="138" t="s">
        <v>601</v>
      </c>
      <c r="BN142" s="54"/>
      <c r="BO142" s="54"/>
      <c r="BP142" s="54"/>
      <c r="BQ142" s="54"/>
      <c r="BR142" s="54"/>
      <c r="BS142" s="54"/>
      <c r="BT142" s="54"/>
      <c r="BU142" s="54"/>
      <c r="BV142" s="54"/>
      <c r="BW142" s="54"/>
      <c r="BX142" s="54"/>
      <c r="BY142" s="54"/>
      <c r="BZ142" s="54"/>
      <c r="CA142" s="54"/>
      <c r="CB142" s="54"/>
      <c r="CC142" s="54"/>
      <c r="CD142" s="54"/>
      <c r="CE142" s="54"/>
      <c r="CF142" s="54"/>
      <c r="CG142" s="54"/>
      <c r="CH142" s="54"/>
    </row>
    <row r="143" spans="53:86">
      <c r="BA143" s="54"/>
      <c r="BB143" s="54"/>
      <c r="BC143" s="54"/>
      <c r="BD143" s="54"/>
      <c r="BE143" s="54"/>
      <c r="BF143" s="54"/>
      <c r="BG143" s="54"/>
      <c r="BH143" s="54"/>
      <c r="BI143" s="54"/>
      <c r="BJ143" s="54"/>
      <c r="BK143" s="54"/>
      <c r="BL143" s="54"/>
      <c r="BM143" s="138" t="s">
        <v>602</v>
      </c>
      <c r="BN143" s="54"/>
      <c r="BO143" s="54"/>
      <c r="BP143" s="54"/>
      <c r="BQ143" s="54"/>
      <c r="BR143" s="54"/>
      <c r="BS143" s="54"/>
      <c r="BT143" s="54"/>
      <c r="BU143" s="54"/>
      <c r="BV143" s="54"/>
      <c r="BW143" s="54"/>
      <c r="BX143" s="54"/>
      <c r="BY143" s="54"/>
      <c r="BZ143" s="54"/>
      <c r="CA143" s="54"/>
      <c r="CB143" s="54"/>
      <c r="CC143" s="54"/>
      <c r="CD143" s="54"/>
      <c r="CE143" s="54"/>
      <c r="CF143" s="54"/>
      <c r="CG143" s="54"/>
      <c r="CH143" s="54"/>
    </row>
    <row r="144" spans="53:86">
      <c r="BA144" s="54"/>
      <c r="BB144" s="54"/>
      <c r="BC144" s="54"/>
      <c r="BD144" s="54"/>
      <c r="BE144" s="54"/>
      <c r="BF144" s="54"/>
      <c r="BG144" s="54"/>
      <c r="BH144" s="54"/>
      <c r="BI144" s="54"/>
      <c r="BJ144" s="54"/>
      <c r="BK144" s="54"/>
      <c r="BL144" s="54"/>
      <c r="BM144" s="138" t="s">
        <v>603</v>
      </c>
      <c r="BN144" s="54"/>
      <c r="BO144" s="54"/>
      <c r="BP144" s="54"/>
      <c r="BQ144" s="54"/>
      <c r="BR144" s="54"/>
      <c r="BS144" s="54"/>
      <c r="BT144" s="54"/>
      <c r="BU144" s="54"/>
      <c r="BV144" s="54"/>
      <c r="BW144" s="54"/>
      <c r="BX144" s="54"/>
      <c r="BY144" s="54"/>
      <c r="BZ144" s="54"/>
      <c r="CA144" s="54"/>
      <c r="CB144" s="54"/>
      <c r="CC144" s="54"/>
      <c r="CD144" s="54"/>
      <c r="CE144" s="54"/>
      <c r="CF144" s="54"/>
      <c r="CG144" s="54"/>
      <c r="CH144" s="54"/>
    </row>
    <row r="145" spans="53:86">
      <c r="BA145" s="54"/>
      <c r="BB145" s="54"/>
      <c r="BC145" s="54"/>
      <c r="BD145" s="54"/>
      <c r="BE145" s="54"/>
      <c r="BF145" s="54"/>
      <c r="BG145" s="54"/>
      <c r="BH145" s="54"/>
      <c r="BI145" s="54"/>
      <c r="BJ145" s="54"/>
      <c r="BK145" s="54"/>
      <c r="BL145" s="54"/>
      <c r="BM145" s="138" t="s">
        <v>604</v>
      </c>
      <c r="BN145" s="54"/>
      <c r="BO145" s="54"/>
      <c r="BP145" s="54"/>
      <c r="BQ145" s="54"/>
      <c r="BR145" s="54"/>
      <c r="BS145" s="54"/>
      <c r="BT145" s="54"/>
      <c r="BU145" s="54"/>
      <c r="BV145" s="54"/>
      <c r="BW145" s="54"/>
      <c r="BX145" s="54"/>
      <c r="BY145" s="54"/>
      <c r="BZ145" s="54"/>
      <c r="CA145" s="54"/>
      <c r="CB145" s="54"/>
      <c r="CC145" s="54"/>
      <c r="CD145" s="54"/>
      <c r="CE145" s="54"/>
      <c r="CF145" s="54"/>
      <c r="CG145" s="54"/>
      <c r="CH145" s="54"/>
    </row>
    <row r="146" spans="53:86">
      <c r="BA146" s="54"/>
      <c r="BB146" s="54"/>
      <c r="BC146" s="54"/>
      <c r="BD146" s="54"/>
      <c r="BE146" s="54"/>
      <c r="BF146" s="54"/>
      <c r="BG146" s="54"/>
      <c r="BH146" s="54"/>
      <c r="BI146" s="54"/>
      <c r="BJ146" s="54"/>
      <c r="BK146" s="54"/>
      <c r="BL146" s="54"/>
      <c r="BM146" s="138" t="s">
        <v>605</v>
      </c>
      <c r="BN146" s="54"/>
      <c r="BO146" s="54"/>
      <c r="BP146" s="54"/>
      <c r="BQ146" s="54"/>
      <c r="BR146" s="54"/>
      <c r="BS146" s="54"/>
      <c r="BT146" s="54"/>
      <c r="BU146" s="54"/>
      <c r="BV146" s="54"/>
      <c r="BW146" s="54"/>
      <c r="BX146" s="54"/>
      <c r="BY146" s="54"/>
      <c r="BZ146" s="54"/>
      <c r="CA146" s="54"/>
      <c r="CB146" s="54"/>
      <c r="CC146" s="54"/>
      <c r="CD146" s="54"/>
      <c r="CE146" s="54"/>
      <c r="CF146" s="54"/>
      <c r="CG146" s="54"/>
      <c r="CH146" s="54"/>
    </row>
    <row r="147" spans="53:86">
      <c r="BA147" s="54"/>
      <c r="BB147" s="54"/>
      <c r="BC147" s="54"/>
      <c r="BD147" s="54"/>
      <c r="BE147" s="54"/>
      <c r="BF147" s="54"/>
      <c r="BG147" s="54"/>
      <c r="BH147" s="54"/>
      <c r="BI147" s="54"/>
      <c r="BJ147" s="54"/>
      <c r="BK147" s="54"/>
      <c r="BL147" s="54"/>
      <c r="BM147" s="138" t="s">
        <v>606</v>
      </c>
      <c r="BN147" s="54"/>
      <c r="BO147" s="54"/>
      <c r="BP147" s="54"/>
      <c r="BQ147" s="54"/>
      <c r="BR147" s="54"/>
      <c r="BS147" s="54"/>
      <c r="BT147" s="54"/>
      <c r="BU147" s="54"/>
      <c r="BV147" s="54"/>
      <c r="BW147" s="54"/>
      <c r="BX147" s="54"/>
      <c r="BY147" s="54"/>
      <c r="BZ147" s="54"/>
      <c r="CA147" s="54"/>
      <c r="CB147" s="54"/>
      <c r="CC147" s="54"/>
      <c r="CD147" s="54"/>
      <c r="CE147" s="54"/>
      <c r="CF147" s="54"/>
      <c r="CG147" s="54"/>
      <c r="CH147" s="54"/>
    </row>
    <row r="148" spans="53:86">
      <c r="BA148" s="54"/>
      <c r="BB148" s="54"/>
      <c r="BC148" s="54"/>
      <c r="BD148" s="54"/>
      <c r="BE148" s="54"/>
      <c r="BF148" s="54"/>
      <c r="BG148" s="54"/>
      <c r="BH148" s="54"/>
      <c r="BI148" s="54"/>
      <c r="BJ148" s="54"/>
      <c r="BK148" s="54"/>
      <c r="BL148" s="54"/>
      <c r="BM148" s="138" t="s">
        <v>607</v>
      </c>
      <c r="BN148" s="54"/>
      <c r="BO148" s="54"/>
      <c r="BP148" s="54"/>
      <c r="BQ148" s="54"/>
      <c r="BR148" s="54"/>
      <c r="BS148" s="54"/>
      <c r="BT148" s="54"/>
      <c r="BU148" s="54"/>
      <c r="BV148" s="54"/>
      <c r="BW148" s="54"/>
      <c r="BX148" s="54"/>
      <c r="BY148" s="54"/>
      <c r="BZ148" s="54"/>
      <c r="CA148" s="54"/>
      <c r="CB148" s="54"/>
      <c r="CC148" s="54"/>
      <c r="CD148" s="54"/>
      <c r="CE148" s="54"/>
      <c r="CF148" s="54"/>
      <c r="CG148" s="54"/>
      <c r="CH148" s="54"/>
    </row>
    <row r="149" spans="53:86">
      <c r="BA149" s="54"/>
      <c r="BB149" s="54"/>
      <c r="BC149" s="54"/>
      <c r="BD149" s="54"/>
      <c r="BE149" s="54"/>
      <c r="BF149" s="54"/>
      <c r="BG149" s="54"/>
      <c r="BH149" s="54"/>
      <c r="BI149" s="54"/>
      <c r="BJ149" s="54"/>
      <c r="BK149" s="54"/>
      <c r="BL149" s="54"/>
      <c r="BM149" s="138" t="s">
        <v>608</v>
      </c>
      <c r="BN149" s="54"/>
      <c r="BO149" s="54"/>
      <c r="BP149" s="54"/>
      <c r="BQ149" s="54"/>
      <c r="BR149" s="54"/>
      <c r="BS149" s="54"/>
      <c r="BT149" s="54"/>
      <c r="BU149" s="54"/>
      <c r="BV149" s="54"/>
      <c r="BW149" s="54"/>
      <c r="BX149" s="54"/>
      <c r="BY149" s="54"/>
      <c r="BZ149" s="54"/>
      <c r="CA149" s="54"/>
      <c r="CB149" s="54"/>
      <c r="CC149" s="54"/>
      <c r="CD149" s="54"/>
      <c r="CE149" s="54"/>
      <c r="CF149" s="54"/>
      <c r="CG149" s="54"/>
      <c r="CH149" s="54"/>
    </row>
    <row r="150" spans="53:86">
      <c r="BA150" s="54"/>
      <c r="BB150" s="54"/>
      <c r="BC150" s="54"/>
      <c r="BD150" s="54"/>
      <c r="BE150" s="54"/>
      <c r="BF150" s="54"/>
      <c r="BG150" s="54"/>
      <c r="BH150" s="54"/>
      <c r="BI150" s="54"/>
      <c r="BJ150" s="54"/>
      <c r="BK150" s="54"/>
      <c r="BL150" s="54"/>
      <c r="BM150" s="138" t="s">
        <v>609</v>
      </c>
      <c r="BN150" s="54"/>
      <c r="BO150" s="54"/>
      <c r="BP150" s="54"/>
      <c r="BQ150" s="54"/>
      <c r="BR150" s="54"/>
      <c r="BS150" s="54"/>
      <c r="BT150" s="54"/>
      <c r="BU150" s="54"/>
      <c r="BV150" s="54"/>
      <c r="BW150" s="54"/>
      <c r="BX150" s="54"/>
      <c r="BY150" s="54"/>
      <c r="BZ150" s="54"/>
      <c r="CA150" s="54"/>
      <c r="CB150" s="54"/>
      <c r="CC150" s="54"/>
      <c r="CD150" s="54"/>
      <c r="CE150" s="54"/>
      <c r="CF150" s="54"/>
      <c r="CG150" s="54"/>
      <c r="CH150" s="54"/>
    </row>
    <row r="151" spans="53:86">
      <c r="BA151" s="54"/>
      <c r="BB151" s="54"/>
      <c r="BC151" s="54"/>
      <c r="BD151" s="54"/>
      <c r="BE151" s="54"/>
      <c r="BF151" s="54"/>
      <c r="BG151" s="54"/>
      <c r="BH151" s="54"/>
      <c r="BI151" s="54"/>
      <c r="BJ151" s="54"/>
      <c r="BK151" s="54"/>
      <c r="BL151" s="54"/>
      <c r="BM151" s="138" t="s">
        <v>610</v>
      </c>
      <c r="BN151" s="54"/>
      <c r="BO151" s="54"/>
      <c r="BP151" s="54"/>
      <c r="BQ151" s="54"/>
      <c r="BR151" s="54"/>
      <c r="BS151" s="54"/>
      <c r="BT151" s="54"/>
      <c r="BU151" s="54"/>
      <c r="BV151" s="54"/>
      <c r="BW151" s="54"/>
      <c r="BX151" s="54"/>
      <c r="BY151" s="54"/>
      <c r="BZ151" s="54"/>
      <c r="CA151" s="54"/>
      <c r="CB151" s="54"/>
      <c r="CC151" s="54"/>
      <c r="CD151" s="54"/>
      <c r="CE151" s="54"/>
      <c r="CF151" s="54"/>
      <c r="CG151" s="54"/>
      <c r="CH151" s="54"/>
    </row>
    <row r="152" spans="53:86">
      <c r="BA152" s="54"/>
      <c r="BB152" s="54"/>
      <c r="BC152" s="54"/>
      <c r="BD152" s="54"/>
      <c r="BE152" s="54"/>
      <c r="BF152" s="54"/>
      <c r="BG152" s="54"/>
      <c r="BH152" s="54"/>
      <c r="BI152" s="54"/>
      <c r="BJ152" s="54"/>
      <c r="BK152" s="54"/>
      <c r="BL152" s="54"/>
      <c r="BM152" s="138" t="s">
        <v>611</v>
      </c>
      <c r="BN152" s="54"/>
      <c r="BO152" s="54"/>
      <c r="BP152" s="54"/>
      <c r="BQ152" s="54"/>
      <c r="BR152" s="54"/>
      <c r="BS152" s="54"/>
      <c r="BT152" s="54"/>
      <c r="BU152" s="54"/>
      <c r="BV152" s="54"/>
      <c r="BW152" s="54"/>
      <c r="BX152" s="54"/>
      <c r="BY152" s="54"/>
      <c r="BZ152" s="54"/>
      <c r="CA152" s="54"/>
      <c r="CB152" s="54"/>
      <c r="CC152" s="54"/>
      <c r="CD152" s="54"/>
      <c r="CE152" s="54"/>
      <c r="CF152" s="54"/>
      <c r="CG152" s="54"/>
      <c r="CH152" s="54"/>
    </row>
    <row r="153" spans="53:86">
      <c r="BA153" s="54"/>
      <c r="BB153" s="54"/>
      <c r="BC153" s="54"/>
      <c r="BD153" s="54"/>
      <c r="BE153" s="54"/>
      <c r="BF153" s="54"/>
      <c r="BG153" s="54"/>
      <c r="BH153" s="54"/>
      <c r="BI153" s="54"/>
      <c r="BJ153" s="54"/>
      <c r="BK153" s="54"/>
      <c r="BL153" s="54"/>
      <c r="BM153" s="138" t="s">
        <v>612</v>
      </c>
      <c r="BN153" s="54"/>
      <c r="BO153" s="54"/>
      <c r="BP153" s="54"/>
      <c r="BQ153" s="54"/>
      <c r="BR153" s="54"/>
      <c r="BS153" s="54"/>
      <c r="BT153" s="54"/>
      <c r="BU153" s="54"/>
      <c r="BV153" s="54"/>
      <c r="BW153" s="54"/>
      <c r="BX153" s="54"/>
      <c r="BY153" s="54"/>
      <c r="BZ153" s="54"/>
      <c r="CA153" s="54"/>
      <c r="CB153" s="54"/>
      <c r="CC153" s="54"/>
      <c r="CD153" s="54"/>
      <c r="CE153" s="54"/>
      <c r="CF153" s="54"/>
      <c r="CG153" s="54"/>
      <c r="CH153" s="54"/>
    </row>
    <row r="154" spans="53:86">
      <c r="BA154" s="54"/>
      <c r="BB154" s="54"/>
      <c r="BC154" s="54"/>
      <c r="BD154" s="54"/>
      <c r="BE154" s="54"/>
      <c r="BF154" s="54"/>
      <c r="BG154" s="54"/>
      <c r="BH154" s="54"/>
      <c r="BI154" s="54"/>
      <c r="BJ154" s="54"/>
      <c r="BK154" s="54"/>
      <c r="BL154" s="54"/>
      <c r="BM154" s="138" t="s">
        <v>668</v>
      </c>
      <c r="BN154" s="54"/>
      <c r="BO154" s="54"/>
      <c r="BP154" s="54"/>
      <c r="BQ154" s="54"/>
      <c r="BR154" s="54"/>
      <c r="BS154" s="54"/>
      <c r="BT154" s="54"/>
      <c r="BU154" s="54"/>
      <c r="BV154" s="54"/>
      <c r="BW154" s="54"/>
      <c r="BX154" s="54"/>
      <c r="BY154" s="54"/>
      <c r="BZ154" s="54"/>
      <c r="CA154" s="54"/>
      <c r="CB154" s="54"/>
      <c r="CC154" s="54"/>
      <c r="CD154" s="54"/>
      <c r="CE154" s="54"/>
      <c r="CF154" s="54"/>
      <c r="CG154" s="54"/>
      <c r="CH154" s="54"/>
    </row>
    <row r="155" spans="53:86">
      <c r="BA155" s="54"/>
      <c r="BB155" s="54"/>
      <c r="BC155" s="54"/>
      <c r="BD155" s="54"/>
      <c r="BE155" s="54"/>
      <c r="BF155" s="54"/>
      <c r="BG155" s="54"/>
      <c r="BH155" s="54"/>
      <c r="BI155" s="54"/>
      <c r="BJ155" s="54"/>
      <c r="BK155" s="54"/>
      <c r="BL155" s="54"/>
      <c r="BM155" s="138" t="s">
        <v>613</v>
      </c>
      <c r="BN155" s="54"/>
      <c r="BO155" s="54"/>
      <c r="BP155" s="54"/>
      <c r="BQ155" s="54"/>
      <c r="BR155" s="54"/>
      <c r="BS155" s="54"/>
      <c r="BT155" s="54"/>
      <c r="BU155" s="54"/>
      <c r="BV155" s="54"/>
      <c r="BW155" s="54"/>
      <c r="BX155" s="54"/>
      <c r="BY155" s="54"/>
      <c r="BZ155" s="54"/>
      <c r="CA155" s="54"/>
      <c r="CB155" s="54"/>
      <c r="CC155" s="54"/>
      <c r="CD155" s="54"/>
      <c r="CE155" s="54"/>
      <c r="CF155" s="54"/>
      <c r="CG155" s="54"/>
      <c r="CH155" s="54"/>
    </row>
    <row r="156" spans="53:86">
      <c r="BA156" s="54"/>
      <c r="BB156" s="54"/>
      <c r="BC156" s="54"/>
      <c r="BD156" s="54"/>
      <c r="BE156" s="54"/>
      <c r="BF156" s="54"/>
      <c r="BG156" s="54"/>
      <c r="BH156" s="54"/>
      <c r="BI156" s="54"/>
      <c r="BJ156" s="54"/>
      <c r="BK156" s="54"/>
      <c r="BL156" s="54"/>
      <c r="BM156" s="138" t="s">
        <v>614</v>
      </c>
      <c r="BN156" s="54"/>
      <c r="BO156" s="54"/>
      <c r="BP156" s="54"/>
      <c r="BQ156" s="54"/>
      <c r="BR156" s="54"/>
      <c r="BS156" s="54"/>
      <c r="BT156" s="54"/>
      <c r="BU156" s="54"/>
      <c r="BV156" s="54"/>
      <c r="BW156" s="54"/>
      <c r="BX156" s="54"/>
      <c r="BY156" s="54"/>
      <c r="BZ156" s="54"/>
      <c r="CA156" s="54"/>
      <c r="CB156" s="54"/>
      <c r="CC156" s="54"/>
      <c r="CD156" s="54"/>
      <c r="CE156" s="54"/>
      <c r="CF156" s="54"/>
      <c r="CG156" s="54"/>
      <c r="CH156" s="54"/>
    </row>
    <row r="157" spans="53:86">
      <c r="BA157" s="54"/>
      <c r="BB157" s="54"/>
      <c r="BC157" s="54"/>
      <c r="BD157" s="54"/>
      <c r="BE157" s="54"/>
      <c r="BF157" s="54"/>
      <c r="BG157" s="54"/>
      <c r="BH157" s="54"/>
      <c r="BI157" s="54"/>
      <c r="BJ157" s="54"/>
      <c r="BK157" s="54"/>
      <c r="BL157" s="54"/>
      <c r="BM157" s="138" t="s">
        <v>615</v>
      </c>
      <c r="BN157" s="54"/>
      <c r="BO157" s="54"/>
      <c r="BP157" s="54"/>
      <c r="BQ157" s="54"/>
      <c r="BR157" s="54"/>
      <c r="BS157" s="54"/>
      <c r="BT157" s="54"/>
      <c r="BU157" s="54"/>
      <c r="BV157" s="54"/>
      <c r="BW157" s="54"/>
      <c r="BX157" s="54"/>
      <c r="BY157" s="54"/>
      <c r="BZ157" s="54"/>
      <c r="CA157" s="54"/>
      <c r="CB157" s="54"/>
      <c r="CC157" s="54"/>
      <c r="CD157" s="54"/>
      <c r="CE157" s="54"/>
      <c r="CF157" s="54"/>
      <c r="CG157" s="54"/>
      <c r="CH157" s="54"/>
    </row>
    <row r="158" spans="53:86">
      <c r="BA158" s="54"/>
      <c r="BB158" s="54"/>
      <c r="BC158" s="54"/>
      <c r="BD158" s="54"/>
      <c r="BE158" s="54"/>
      <c r="BF158" s="54"/>
      <c r="BG158" s="54"/>
      <c r="BH158" s="54"/>
      <c r="BI158" s="54"/>
      <c r="BJ158" s="54"/>
      <c r="BK158" s="54"/>
      <c r="BL158" s="54"/>
      <c r="BM158" s="138" t="s">
        <v>616</v>
      </c>
      <c r="BN158" s="54"/>
      <c r="BO158" s="54"/>
      <c r="BP158" s="54"/>
      <c r="BQ158" s="54"/>
      <c r="BR158" s="54"/>
      <c r="BS158" s="54"/>
      <c r="BT158" s="54"/>
      <c r="BU158" s="54"/>
      <c r="BV158" s="54"/>
      <c r="BW158" s="54"/>
      <c r="BX158" s="54"/>
      <c r="BY158" s="54"/>
      <c r="BZ158" s="54"/>
      <c r="CA158" s="54"/>
      <c r="CB158" s="54"/>
      <c r="CC158" s="54"/>
      <c r="CD158" s="54"/>
      <c r="CE158" s="54"/>
      <c r="CF158" s="54"/>
      <c r="CG158" s="54"/>
      <c r="CH158" s="54"/>
    </row>
    <row r="159" spans="53:86">
      <c r="BA159" s="54"/>
      <c r="BB159" s="54"/>
      <c r="BC159" s="54"/>
      <c r="BD159" s="54"/>
      <c r="BE159" s="54"/>
      <c r="BF159" s="54"/>
      <c r="BG159" s="54"/>
      <c r="BH159" s="54"/>
      <c r="BI159" s="54"/>
      <c r="BJ159" s="54"/>
      <c r="BK159" s="54"/>
      <c r="BL159" s="54"/>
      <c r="BM159" s="138" t="s">
        <v>617</v>
      </c>
      <c r="BN159" s="54"/>
      <c r="BO159" s="54"/>
      <c r="BP159" s="54"/>
      <c r="BQ159" s="54"/>
      <c r="BR159" s="54"/>
      <c r="BS159" s="54"/>
      <c r="BT159" s="54"/>
      <c r="BU159" s="54"/>
      <c r="BV159" s="54"/>
      <c r="BW159" s="54"/>
      <c r="BX159" s="54"/>
      <c r="BY159" s="54"/>
      <c r="BZ159" s="54"/>
      <c r="CA159" s="54"/>
      <c r="CB159" s="54"/>
      <c r="CC159" s="54"/>
      <c r="CD159" s="54"/>
      <c r="CE159" s="54"/>
      <c r="CF159" s="54"/>
      <c r="CG159" s="54"/>
      <c r="CH159" s="54"/>
    </row>
    <row r="160" spans="53:86">
      <c r="BA160" s="54"/>
      <c r="BB160" s="54"/>
      <c r="BC160" s="54"/>
      <c r="BD160" s="54"/>
      <c r="BE160" s="54"/>
      <c r="BF160" s="54"/>
      <c r="BG160" s="54"/>
      <c r="BH160" s="54"/>
      <c r="BI160" s="54"/>
      <c r="BJ160" s="54"/>
      <c r="BK160" s="54"/>
      <c r="BL160" s="54"/>
      <c r="BM160" s="138" t="s">
        <v>669</v>
      </c>
      <c r="BN160" s="54"/>
      <c r="BO160" s="54"/>
      <c r="BP160" s="54"/>
      <c r="BQ160" s="54"/>
      <c r="BR160" s="54"/>
      <c r="BS160" s="54"/>
      <c r="BT160" s="54"/>
      <c r="BU160" s="54"/>
      <c r="BV160" s="54"/>
      <c r="BW160" s="54"/>
      <c r="BX160" s="54"/>
      <c r="BY160" s="54"/>
      <c r="BZ160" s="54"/>
      <c r="CA160" s="54"/>
      <c r="CB160" s="54"/>
      <c r="CC160" s="54"/>
      <c r="CD160" s="54"/>
      <c r="CE160" s="54"/>
      <c r="CF160" s="54"/>
      <c r="CG160" s="54"/>
      <c r="CH160" s="54"/>
    </row>
    <row r="161" spans="53:86">
      <c r="BA161" s="54"/>
      <c r="BB161" s="54"/>
      <c r="BC161" s="54"/>
      <c r="BD161" s="54"/>
      <c r="BE161" s="54"/>
      <c r="BF161" s="54"/>
      <c r="BG161" s="54"/>
      <c r="BH161" s="54"/>
      <c r="BI161" s="54"/>
      <c r="BJ161" s="54"/>
      <c r="BK161" s="54"/>
      <c r="BL161" s="54"/>
      <c r="BM161" s="138" t="s">
        <v>618</v>
      </c>
      <c r="BN161" s="54"/>
      <c r="BO161" s="54"/>
      <c r="BP161" s="54"/>
      <c r="BQ161" s="54"/>
      <c r="BR161" s="54"/>
      <c r="BS161" s="54"/>
      <c r="BT161" s="54"/>
      <c r="BU161" s="54"/>
      <c r="BV161" s="54"/>
      <c r="BW161" s="54"/>
      <c r="BX161" s="54"/>
      <c r="BY161" s="54"/>
      <c r="BZ161" s="54"/>
      <c r="CA161" s="54"/>
      <c r="CB161" s="54"/>
      <c r="CC161" s="54"/>
      <c r="CD161" s="54"/>
      <c r="CE161" s="54"/>
      <c r="CF161" s="54"/>
      <c r="CG161" s="54"/>
      <c r="CH161" s="54"/>
    </row>
    <row r="162" spans="53:86">
      <c r="BA162" s="54"/>
      <c r="BB162" s="54"/>
      <c r="BC162" s="54"/>
      <c r="BD162" s="54"/>
      <c r="BE162" s="54"/>
      <c r="BF162" s="54"/>
      <c r="BG162" s="54"/>
      <c r="BH162" s="54"/>
      <c r="BI162" s="54"/>
      <c r="BJ162" s="54"/>
      <c r="BK162" s="54"/>
      <c r="BL162" s="54"/>
      <c r="BM162" s="138" t="s">
        <v>619</v>
      </c>
      <c r="BN162" s="54"/>
      <c r="BO162" s="54"/>
      <c r="BP162" s="54"/>
      <c r="BQ162" s="54"/>
      <c r="BR162" s="54"/>
      <c r="BS162" s="54"/>
      <c r="BT162" s="54"/>
      <c r="BU162" s="54"/>
      <c r="BV162" s="54"/>
      <c r="BW162" s="54"/>
      <c r="BX162" s="54"/>
      <c r="BY162" s="54"/>
      <c r="BZ162" s="54"/>
      <c r="CA162" s="54"/>
      <c r="CB162" s="54"/>
      <c r="CC162" s="54"/>
      <c r="CD162" s="54"/>
      <c r="CE162" s="54"/>
      <c r="CF162" s="54"/>
      <c r="CG162" s="54"/>
      <c r="CH162" s="54"/>
    </row>
    <row r="163" spans="53:86">
      <c r="BA163" s="54"/>
      <c r="BB163" s="54"/>
      <c r="BC163" s="54"/>
      <c r="BD163" s="54"/>
      <c r="BE163" s="54"/>
      <c r="BF163" s="54"/>
      <c r="BG163" s="54"/>
      <c r="BH163" s="54"/>
      <c r="BI163" s="54"/>
      <c r="BJ163" s="54"/>
      <c r="BK163" s="54"/>
      <c r="BL163" s="54"/>
      <c r="BM163" s="139" t="s">
        <v>620</v>
      </c>
      <c r="BN163" s="54"/>
      <c r="BO163" s="54"/>
      <c r="BP163" s="54"/>
      <c r="BQ163" s="54"/>
      <c r="BR163" s="54"/>
      <c r="BS163" s="54"/>
      <c r="BT163" s="54"/>
      <c r="BU163" s="54"/>
      <c r="BV163" s="54"/>
      <c r="BW163" s="54"/>
      <c r="BX163" s="54"/>
      <c r="BY163" s="54"/>
      <c r="BZ163" s="54"/>
      <c r="CA163" s="54"/>
      <c r="CB163" s="54"/>
      <c r="CC163" s="54"/>
      <c r="CD163" s="54"/>
      <c r="CE163" s="54"/>
      <c r="CF163" s="54"/>
      <c r="CG163" s="54"/>
      <c r="CH163" s="54"/>
    </row>
    <row r="164" spans="53:86">
      <c r="BA164" s="54"/>
      <c r="BB164" s="54"/>
      <c r="BC164" s="54"/>
      <c r="BD164" s="54"/>
      <c r="BE164" s="54"/>
      <c r="BF164" s="54"/>
      <c r="BG164" s="54"/>
      <c r="BH164" s="54"/>
      <c r="BI164" s="54"/>
      <c r="BJ164" s="54"/>
      <c r="BK164" s="54"/>
      <c r="BL164" s="54"/>
      <c r="BM164" s="138" t="s">
        <v>80</v>
      </c>
      <c r="BN164" s="54"/>
      <c r="BO164" s="54"/>
      <c r="BP164" s="54"/>
      <c r="BQ164" s="54"/>
      <c r="BR164" s="54"/>
      <c r="BS164" s="54"/>
      <c r="BT164" s="54"/>
      <c r="BU164" s="54"/>
      <c r="BV164" s="54"/>
      <c r="BW164" s="54"/>
      <c r="BX164" s="54"/>
      <c r="BY164" s="54"/>
      <c r="BZ164" s="54"/>
      <c r="CA164" s="54"/>
      <c r="CB164" s="54"/>
      <c r="CC164" s="54"/>
      <c r="CD164" s="54"/>
      <c r="CE164" s="54"/>
      <c r="CF164" s="54"/>
      <c r="CG164" s="54"/>
      <c r="CH164" s="54"/>
    </row>
    <row r="165" spans="53:86">
      <c r="BA165" s="54"/>
      <c r="BB165" s="54"/>
      <c r="BC165" s="54"/>
      <c r="BD165" s="54"/>
      <c r="BE165" s="54"/>
      <c r="BF165" s="54"/>
      <c r="BG165" s="54"/>
      <c r="BH165" s="54"/>
      <c r="BI165" s="54"/>
      <c r="BJ165" s="54"/>
      <c r="BK165" s="54"/>
      <c r="BL165" s="54"/>
      <c r="BM165" s="139" t="s">
        <v>621</v>
      </c>
      <c r="BN165" s="54"/>
      <c r="BO165" s="54"/>
      <c r="BP165" s="54"/>
      <c r="BQ165" s="54"/>
      <c r="BR165" s="54"/>
      <c r="BS165" s="54"/>
      <c r="BT165" s="54"/>
      <c r="BU165" s="54"/>
      <c r="BV165" s="54"/>
      <c r="BW165" s="54"/>
      <c r="BX165" s="54"/>
      <c r="BY165" s="54"/>
      <c r="BZ165" s="54"/>
      <c r="CA165" s="54"/>
      <c r="CB165" s="54"/>
      <c r="CC165" s="54"/>
      <c r="CD165" s="54"/>
      <c r="CE165" s="54"/>
      <c r="CF165" s="54"/>
      <c r="CG165" s="54"/>
      <c r="CH165" s="54"/>
    </row>
    <row r="166" spans="53:86">
      <c r="BA166" s="54"/>
      <c r="BB166" s="54"/>
      <c r="BC166" s="54"/>
      <c r="BD166" s="54"/>
      <c r="BE166" s="54"/>
      <c r="BF166" s="54"/>
      <c r="BG166" s="54"/>
      <c r="BH166" s="54"/>
      <c r="BI166" s="54"/>
      <c r="BJ166" s="54"/>
      <c r="BK166" s="54"/>
      <c r="BL166" s="54"/>
      <c r="BM166" s="138" t="s">
        <v>622</v>
      </c>
      <c r="BN166" s="54"/>
      <c r="BO166" s="54"/>
      <c r="BP166" s="54"/>
      <c r="BQ166" s="54"/>
      <c r="BR166" s="54"/>
      <c r="BS166" s="54"/>
      <c r="BT166" s="54"/>
      <c r="BU166" s="54"/>
      <c r="BV166" s="54"/>
      <c r="BW166" s="54"/>
      <c r="BX166" s="54"/>
      <c r="BY166" s="54"/>
      <c r="BZ166" s="54"/>
      <c r="CA166" s="54"/>
      <c r="CB166" s="54"/>
      <c r="CC166" s="54"/>
      <c r="CD166" s="54"/>
      <c r="CE166" s="54"/>
      <c r="CF166" s="54"/>
      <c r="CG166" s="54"/>
      <c r="CH166" s="54"/>
    </row>
    <row r="167" spans="53:86">
      <c r="BA167" s="54"/>
      <c r="BB167" s="54"/>
      <c r="BC167" s="54"/>
      <c r="BD167" s="54"/>
      <c r="BE167" s="54"/>
      <c r="BF167" s="54"/>
      <c r="BG167" s="54"/>
      <c r="BH167" s="54"/>
      <c r="BI167" s="54"/>
      <c r="BJ167" s="54"/>
      <c r="BK167" s="54"/>
      <c r="BL167" s="54"/>
      <c r="BM167" s="138" t="s">
        <v>623</v>
      </c>
      <c r="BN167" s="54"/>
      <c r="BO167" s="54"/>
      <c r="BP167" s="54"/>
      <c r="BQ167" s="54"/>
      <c r="BR167" s="54"/>
      <c r="BS167" s="54"/>
      <c r="BT167" s="54"/>
      <c r="BU167" s="54"/>
      <c r="BV167" s="54"/>
      <c r="BW167" s="54"/>
      <c r="BX167" s="54"/>
      <c r="BY167" s="54"/>
      <c r="BZ167" s="54"/>
      <c r="CA167" s="54"/>
      <c r="CB167" s="54"/>
      <c r="CC167" s="54"/>
      <c r="CD167" s="54"/>
      <c r="CE167" s="54"/>
      <c r="CF167" s="54"/>
      <c r="CG167" s="54"/>
      <c r="CH167" s="54"/>
    </row>
    <row r="168" spans="53:86">
      <c r="BA168" s="54"/>
      <c r="BB168" s="54"/>
      <c r="BC168" s="54"/>
      <c r="BD168" s="54"/>
      <c r="BE168" s="54"/>
      <c r="BF168" s="54"/>
      <c r="BG168" s="54"/>
      <c r="BH168" s="54"/>
      <c r="BI168" s="54"/>
      <c r="BJ168" s="54"/>
      <c r="BK168" s="54"/>
      <c r="BL168" s="54"/>
      <c r="BM168" s="138" t="s">
        <v>624</v>
      </c>
      <c r="BN168" s="54"/>
      <c r="BO168" s="54"/>
      <c r="BP168" s="54"/>
      <c r="BQ168" s="54"/>
      <c r="BR168" s="54"/>
      <c r="BS168" s="54"/>
      <c r="BT168" s="54"/>
      <c r="BU168" s="54"/>
      <c r="BV168" s="54"/>
      <c r="BW168" s="54"/>
      <c r="BX168" s="54"/>
      <c r="BY168" s="54"/>
      <c r="BZ168" s="54"/>
      <c r="CA168" s="54"/>
      <c r="CB168" s="54"/>
      <c r="CC168" s="54"/>
      <c r="CD168" s="54"/>
      <c r="CE168" s="54"/>
      <c r="CF168" s="54"/>
      <c r="CG168" s="54"/>
      <c r="CH168" s="54"/>
    </row>
    <row r="169" spans="53:86">
      <c r="BA169" s="54"/>
      <c r="BB169" s="54"/>
      <c r="BC169" s="54"/>
      <c r="BD169" s="54"/>
      <c r="BE169" s="54"/>
      <c r="BF169" s="54"/>
      <c r="BG169" s="54"/>
      <c r="BH169" s="54"/>
      <c r="BI169" s="54"/>
      <c r="BJ169" s="54"/>
      <c r="BK169" s="54"/>
      <c r="BL169" s="54"/>
      <c r="BM169" s="138" t="s">
        <v>625</v>
      </c>
      <c r="BN169" s="54"/>
      <c r="BO169" s="54"/>
      <c r="BP169" s="54"/>
      <c r="BQ169" s="54"/>
      <c r="BR169" s="54"/>
      <c r="BS169" s="54"/>
      <c r="BT169" s="54"/>
      <c r="BU169" s="54"/>
      <c r="BV169" s="54"/>
      <c r="BW169" s="54"/>
      <c r="BX169" s="54"/>
      <c r="BY169" s="54"/>
      <c r="BZ169" s="54"/>
      <c r="CA169" s="54"/>
      <c r="CB169" s="54"/>
      <c r="CC169" s="54"/>
      <c r="CD169" s="54"/>
      <c r="CE169" s="54"/>
      <c r="CF169" s="54"/>
      <c r="CG169" s="54"/>
      <c r="CH169" s="54"/>
    </row>
    <row r="170" spans="53:86">
      <c r="BA170" s="54"/>
      <c r="BB170" s="54"/>
      <c r="BC170" s="54"/>
      <c r="BD170" s="54"/>
      <c r="BE170" s="54"/>
      <c r="BF170" s="54"/>
      <c r="BG170" s="54"/>
      <c r="BH170" s="54"/>
      <c r="BI170" s="54"/>
      <c r="BJ170" s="54"/>
      <c r="BK170" s="54"/>
      <c r="BL170" s="54"/>
      <c r="BM170" s="138" t="s">
        <v>626</v>
      </c>
      <c r="BN170" s="54"/>
      <c r="BO170" s="54"/>
      <c r="BP170" s="54"/>
      <c r="BQ170" s="54"/>
      <c r="BR170" s="54"/>
      <c r="BS170" s="54"/>
      <c r="BT170" s="54"/>
      <c r="BU170" s="54"/>
      <c r="BV170" s="54"/>
      <c r="BW170" s="54"/>
      <c r="BX170" s="54"/>
      <c r="BY170" s="54"/>
      <c r="BZ170" s="54"/>
      <c r="CA170" s="54"/>
      <c r="CB170" s="54"/>
      <c r="CC170" s="54"/>
      <c r="CD170" s="54"/>
      <c r="CE170" s="54"/>
      <c r="CF170" s="54"/>
      <c r="CG170" s="54"/>
      <c r="CH170" s="54"/>
    </row>
    <row r="171" spans="53:86">
      <c r="BA171" s="54"/>
      <c r="BB171" s="54"/>
      <c r="BC171" s="54"/>
      <c r="BD171" s="54"/>
      <c r="BE171" s="54"/>
      <c r="BF171" s="54"/>
      <c r="BG171" s="54"/>
      <c r="BH171" s="54"/>
      <c r="BI171" s="54"/>
      <c r="BJ171" s="54"/>
      <c r="BK171" s="54"/>
      <c r="BL171" s="54"/>
      <c r="BM171" s="138" t="s">
        <v>627</v>
      </c>
      <c r="BN171" s="54"/>
      <c r="BO171" s="54"/>
      <c r="BP171" s="54"/>
      <c r="BQ171" s="54"/>
      <c r="BR171" s="54"/>
      <c r="BS171" s="54"/>
      <c r="BT171" s="54"/>
      <c r="BU171" s="54"/>
      <c r="BV171" s="54"/>
      <c r="BW171" s="54"/>
      <c r="BX171" s="54"/>
      <c r="BY171" s="54"/>
      <c r="BZ171" s="54"/>
      <c r="CA171" s="54"/>
      <c r="CB171" s="54"/>
      <c r="CC171" s="54"/>
      <c r="CD171" s="54"/>
      <c r="CE171" s="54"/>
      <c r="CF171" s="54"/>
      <c r="CG171" s="54"/>
      <c r="CH171" s="54"/>
    </row>
    <row r="172" spans="53:86">
      <c r="BA172" s="54"/>
      <c r="BB172" s="54"/>
      <c r="BC172" s="54"/>
      <c r="BD172" s="54"/>
      <c r="BE172" s="54"/>
      <c r="BF172" s="54"/>
      <c r="BG172" s="54"/>
      <c r="BH172" s="54"/>
      <c r="BI172" s="54"/>
      <c r="BJ172" s="54"/>
      <c r="BK172" s="54"/>
      <c r="BL172" s="54"/>
      <c r="BM172" s="138" t="s">
        <v>628</v>
      </c>
      <c r="BN172" s="54"/>
      <c r="BO172" s="54"/>
      <c r="BP172" s="54"/>
      <c r="BQ172" s="54"/>
      <c r="BR172" s="54"/>
      <c r="BS172" s="54"/>
      <c r="BT172" s="54"/>
      <c r="BU172" s="54"/>
      <c r="BV172" s="54"/>
      <c r="BW172" s="54"/>
      <c r="BX172" s="54"/>
      <c r="BY172" s="54"/>
      <c r="BZ172" s="54"/>
      <c r="CA172" s="54"/>
      <c r="CB172" s="54"/>
      <c r="CC172" s="54"/>
      <c r="CD172" s="54"/>
      <c r="CE172" s="54"/>
      <c r="CF172" s="54"/>
      <c r="CG172" s="54"/>
      <c r="CH172" s="54"/>
    </row>
    <row r="173" spans="53:86">
      <c r="BA173" s="54"/>
      <c r="BB173" s="54"/>
      <c r="BC173" s="54"/>
      <c r="BD173" s="54"/>
      <c r="BE173" s="54"/>
      <c r="BF173" s="54"/>
      <c r="BG173" s="54"/>
      <c r="BH173" s="54"/>
      <c r="BI173" s="54"/>
      <c r="BJ173" s="54"/>
      <c r="BK173" s="54"/>
      <c r="BL173" s="54"/>
      <c r="BM173" s="139" t="s">
        <v>629</v>
      </c>
      <c r="BN173" s="54"/>
      <c r="BO173" s="54"/>
      <c r="BP173" s="54"/>
      <c r="BQ173" s="54"/>
      <c r="BR173" s="54"/>
      <c r="BS173" s="54"/>
      <c r="BT173" s="54"/>
      <c r="BU173" s="54"/>
      <c r="BV173" s="54"/>
      <c r="BW173" s="54"/>
      <c r="BX173" s="54"/>
      <c r="BY173" s="54"/>
      <c r="BZ173" s="54"/>
      <c r="CA173" s="54"/>
      <c r="CB173" s="54"/>
      <c r="CC173" s="54"/>
      <c r="CD173" s="54"/>
      <c r="CE173" s="54"/>
      <c r="CF173" s="54"/>
      <c r="CG173" s="54"/>
      <c r="CH173" s="54"/>
    </row>
    <row r="174" spans="53:86">
      <c r="BA174" s="54"/>
      <c r="BB174" s="54"/>
      <c r="BC174" s="54"/>
      <c r="BD174" s="54"/>
      <c r="BE174" s="54"/>
      <c r="BF174" s="54"/>
      <c r="BG174" s="54"/>
      <c r="BH174" s="54"/>
      <c r="BI174" s="54"/>
      <c r="BJ174" s="54"/>
      <c r="BK174" s="54"/>
      <c r="BL174" s="54"/>
      <c r="BM174" s="138" t="s">
        <v>630</v>
      </c>
      <c r="BN174" s="54"/>
      <c r="BO174" s="54"/>
      <c r="BP174" s="54"/>
      <c r="BQ174" s="54"/>
      <c r="BR174" s="54"/>
      <c r="BS174" s="54"/>
      <c r="BT174" s="54"/>
      <c r="BU174" s="54"/>
      <c r="BV174" s="54"/>
      <c r="BW174" s="54"/>
      <c r="BX174" s="54"/>
      <c r="BY174" s="54"/>
      <c r="BZ174" s="54"/>
      <c r="CA174" s="54"/>
      <c r="CB174" s="54"/>
      <c r="CC174" s="54"/>
      <c r="CD174" s="54"/>
      <c r="CE174" s="54"/>
      <c r="CF174" s="54"/>
      <c r="CG174" s="54"/>
      <c r="CH174" s="54"/>
    </row>
    <row r="175" spans="53:86">
      <c r="BA175" s="54"/>
      <c r="BB175" s="54"/>
      <c r="BC175" s="54"/>
      <c r="BD175" s="54"/>
      <c r="BE175" s="54"/>
      <c r="BF175" s="54"/>
      <c r="BG175" s="54"/>
      <c r="BH175" s="54"/>
      <c r="BI175" s="54"/>
      <c r="BJ175" s="54"/>
      <c r="BK175" s="54"/>
      <c r="BL175" s="54"/>
      <c r="BM175" s="138" t="s">
        <v>631</v>
      </c>
      <c r="BN175" s="54"/>
      <c r="BO175" s="54"/>
      <c r="BP175" s="54"/>
      <c r="BQ175" s="54"/>
      <c r="BR175" s="54"/>
      <c r="BS175" s="54"/>
      <c r="BT175" s="54"/>
      <c r="BU175" s="54"/>
      <c r="BV175" s="54"/>
      <c r="BW175" s="54"/>
      <c r="BX175" s="54"/>
      <c r="BY175" s="54"/>
      <c r="BZ175" s="54"/>
      <c r="CA175" s="54"/>
      <c r="CB175" s="54"/>
      <c r="CC175" s="54"/>
      <c r="CD175" s="54"/>
      <c r="CE175" s="54"/>
      <c r="CF175" s="54"/>
      <c r="CG175" s="54"/>
      <c r="CH175" s="54"/>
    </row>
    <row r="176" spans="53:86">
      <c r="BA176" s="54"/>
      <c r="BB176" s="54"/>
      <c r="BC176" s="54"/>
      <c r="BD176" s="54"/>
      <c r="BE176" s="54"/>
      <c r="BF176" s="54"/>
      <c r="BG176" s="54"/>
      <c r="BH176" s="54"/>
      <c r="BI176" s="54"/>
      <c r="BJ176" s="54"/>
      <c r="BK176" s="54"/>
      <c r="BL176" s="54"/>
      <c r="BM176" s="138" t="s">
        <v>632</v>
      </c>
      <c r="BN176" s="54"/>
      <c r="BO176" s="54"/>
      <c r="BP176" s="54"/>
      <c r="BQ176" s="54"/>
      <c r="BR176" s="54"/>
      <c r="BS176" s="54"/>
      <c r="BT176" s="54"/>
      <c r="BU176" s="54"/>
      <c r="BV176" s="54"/>
      <c r="BW176" s="54"/>
      <c r="BX176" s="54"/>
      <c r="BY176" s="54"/>
      <c r="BZ176" s="54"/>
      <c r="CA176" s="54"/>
      <c r="CB176" s="54"/>
      <c r="CC176" s="54"/>
      <c r="CD176" s="54"/>
      <c r="CE176" s="54"/>
      <c r="CF176" s="54"/>
      <c r="CG176" s="54"/>
      <c r="CH176" s="54"/>
    </row>
    <row r="177" spans="53:86">
      <c r="BA177" s="54"/>
      <c r="BB177" s="54"/>
      <c r="BC177" s="54"/>
      <c r="BD177" s="54"/>
      <c r="BE177" s="54"/>
      <c r="BF177" s="54"/>
      <c r="BG177" s="54"/>
      <c r="BH177" s="54"/>
      <c r="BI177" s="54"/>
      <c r="BJ177" s="54"/>
      <c r="BK177" s="54"/>
      <c r="BL177" s="54"/>
      <c r="BM177" s="138" t="s">
        <v>633</v>
      </c>
      <c r="BN177" s="54"/>
      <c r="BO177" s="54"/>
      <c r="BP177" s="54"/>
      <c r="BQ177" s="54"/>
      <c r="BR177" s="54"/>
      <c r="BS177" s="54"/>
      <c r="BT177" s="54"/>
      <c r="BU177" s="54"/>
      <c r="BV177" s="54"/>
      <c r="BW177" s="54"/>
      <c r="BX177" s="54"/>
      <c r="BY177" s="54"/>
      <c r="BZ177" s="54"/>
      <c r="CA177" s="54"/>
      <c r="CB177" s="54"/>
      <c r="CC177" s="54"/>
      <c r="CD177" s="54"/>
      <c r="CE177" s="54"/>
      <c r="CF177" s="54"/>
      <c r="CG177" s="54"/>
      <c r="CH177" s="54"/>
    </row>
    <row r="178" spans="53:86">
      <c r="BA178" s="54"/>
      <c r="BB178" s="54"/>
      <c r="BC178" s="54"/>
      <c r="BD178" s="54"/>
      <c r="BE178" s="54"/>
      <c r="BF178" s="54"/>
      <c r="BG178" s="54"/>
      <c r="BH178" s="54"/>
      <c r="BI178" s="54"/>
      <c r="BJ178" s="54"/>
      <c r="BK178" s="54"/>
      <c r="BL178" s="54"/>
      <c r="BM178" s="138" t="s">
        <v>634</v>
      </c>
      <c r="BN178" s="54"/>
      <c r="BO178" s="54"/>
      <c r="BP178" s="54"/>
      <c r="BQ178" s="54"/>
      <c r="BR178" s="54"/>
      <c r="BS178" s="54"/>
      <c r="BT178" s="54"/>
      <c r="BU178" s="54"/>
      <c r="BV178" s="54"/>
      <c r="BW178" s="54"/>
      <c r="BX178" s="54"/>
      <c r="BY178" s="54"/>
      <c r="BZ178" s="54"/>
      <c r="CA178" s="54"/>
      <c r="CB178" s="54"/>
      <c r="CC178" s="54"/>
      <c r="CD178" s="54"/>
      <c r="CE178" s="54"/>
      <c r="CF178" s="54"/>
      <c r="CG178" s="54"/>
      <c r="CH178" s="54"/>
    </row>
    <row r="179" spans="53:86">
      <c r="BA179" s="54"/>
      <c r="BB179" s="54"/>
      <c r="BC179" s="54"/>
      <c r="BD179" s="54"/>
      <c r="BE179" s="54"/>
      <c r="BF179" s="54"/>
      <c r="BG179" s="54"/>
      <c r="BH179" s="54"/>
      <c r="BI179" s="54"/>
      <c r="BJ179" s="54"/>
      <c r="BK179" s="54"/>
      <c r="BL179" s="54"/>
      <c r="BM179" s="138" t="s">
        <v>635</v>
      </c>
      <c r="BN179" s="54"/>
      <c r="BO179" s="54"/>
      <c r="BP179" s="54"/>
      <c r="BQ179" s="54"/>
      <c r="BR179" s="54"/>
      <c r="BS179" s="54"/>
      <c r="BT179" s="54"/>
      <c r="BU179" s="54"/>
      <c r="BV179" s="54"/>
      <c r="BW179" s="54"/>
      <c r="BX179" s="54"/>
      <c r="BY179" s="54"/>
      <c r="BZ179" s="54"/>
      <c r="CA179" s="54"/>
      <c r="CB179" s="54"/>
      <c r="CC179" s="54"/>
      <c r="CD179" s="54"/>
      <c r="CE179" s="54"/>
      <c r="CF179" s="54"/>
      <c r="CG179" s="54"/>
      <c r="CH179" s="54"/>
    </row>
    <row r="180" spans="53:86">
      <c r="BA180" s="54"/>
      <c r="BB180" s="54"/>
      <c r="BC180" s="54"/>
      <c r="BD180" s="54"/>
      <c r="BE180" s="54"/>
      <c r="BF180" s="54"/>
      <c r="BG180" s="54"/>
      <c r="BH180" s="54"/>
      <c r="BI180" s="54"/>
      <c r="BJ180" s="54"/>
      <c r="BK180" s="54"/>
      <c r="BL180" s="54"/>
      <c r="BM180" s="138" t="s">
        <v>636</v>
      </c>
      <c r="BN180" s="54"/>
      <c r="BO180" s="54"/>
      <c r="BP180" s="54"/>
      <c r="BQ180" s="54"/>
      <c r="BR180" s="54"/>
      <c r="BS180" s="54"/>
      <c r="BT180" s="54"/>
      <c r="BU180" s="54"/>
      <c r="BV180" s="54"/>
      <c r="BW180" s="54"/>
      <c r="BX180" s="54"/>
      <c r="BY180" s="54"/>
      <c r="BZ180" s="54"/>
      <c r="CA180" s="54"/>
      <c r="CB180" s="54"/>
      <c r="CC180" s="54"/>
      <c r="CD180" s="54"/>
      <c r="CE180" s="54"/>
      <c r="CF180" s="54"/>
      <c r="CG180" s="54"/>
      <c r="CH180" s="54"/>
    </row>
    <row r="181" spans="53:86">
      <c r="BA181" s="54"/>
      <c r="BB181" s="54"/>
      <c r="BC181" s="54"/>
      <c r="BD181" s="54"/>
      <c r="BE181" s="54"/>
      <c r="BF181" s="54"/>
      <c r="BG181" s="54"/>
      <c r="BH181" s="54"/>
      <c r="BI181" s="54"/>
      <c r="BJ181" s="54"/>
      <c r="BK181" s="54"/>
      <c r="BL181" s="54"/>
      <c r="BM181" s="138" t="s">
        <v>637</v>
      </c>
      <c r="BN181" s="54"/>
      <c r="BO181" s="54"/>
      <c r="BP181" s="54"/>
      <c r="BQ181" s="54"/>
      <c r="BR181" s="54"/>
      <c r="BS181" s="54"/>
      <c r="BT181" s="54"/>
      <c r="BU181" s="54"/>
      <c r="BV181" s="54"/>
      <c r="BW181" s="54"/>
      <c r="BX181" s="54"/>
      <c r="BY181" s="54"/>
      <c r="BZ181" s="54"/>
      <c r="CA181" s="54"/>
      <c r="CB181" s="54"/>
      <c r="CC181" s="54"/>
      <c r="CD181" s="54"/>
      <c r="CE181" s="54"/>
      <c r="CF181" s="54"/>
      <c r="CG181" s="54"/>
      <c r="CH181" s="54"/>
    </row>
    <row r="182" spans="53:86">
      <c r="BA182" s="54"/>
      <c r="BB182" s="54"/>
      <c r="BC182" s="54"/>
      <c r="BD182" s="54"/>
      <c r="BE182" s="54"/>
      <c r="BF182" s="54"/>
      <c r="BG182" s="54"/>
      <c r="BH182" s="54"/>
      <c r="BI182" s="54"/>
      <c r="BJ182" s="54"/>
      <c r="BK182" s="54"/>
      <c r="BL182" s="54"/>
      <c r="BM182" s="138" t="s">
        <v>638</v>
      </c>
      <c r="BN182" s="54"/>
      <c r="BO182" s="54"/>
      <c r="BP182" s="54"/>
      <c r="BQ182" s="54"/>
      <c r="BR182" s="54"/>
      <c r="BS182" s="54"/>
      <c r="BT182" s="54"/>
      <c r="BU182" s="54"/>
      <c r="BV182" s="54"/>
      <c r="BW182" s="54"/>
      <c r="BX182" s="54"/>
      <c r="BY182" s="54"/>
      <c r="BZ182" s="54"/>
      <c r="CA182" s="54"/>
      <c r="CB182" s="54"/>
      <c r="CC182" s="54"/>
      <c r="CD182" s="54"/>
      <c r="CE182" s="54"/>
      <c r="CF182" s="54"/>
      <c r="CG182" s="54"/>
      <c r="CH182" s="54"/>
    </row>
    <row r="183" spans="53:86">
      <c r="BA183" s="54"/>
      <c r="BB183" s="54"/>
      <c r="BC183" s="54"/>
      <c r="BD183" s="54"/>
      <c r="BE183" s="54"/>
      <c r="BF183" s="54"/>
      <c r="BG183" s="54"/>
      <c r="BH183" s="54"/>
      <c r="BI183" s="54"/>
      <c r="BJ183" s="54"/>
      <c r="BK183" s="54"/>
      <c r="BL183" s="54"/>
      <c r="BM183" s="138" t="s">
        <v>639</v>
      </c>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53:86">
      <c r="BA184" s="54"/>
      <c r="BB184" s="54"/>
      <c r="BC184" s="54"/>
      <c r="BD184" s="54"/>
      <c r="BE184" s="54"/>
      <c r="BF184" s="54"/>
      <c r="BG184" s="54"/>
      <c r="BH184" s="54"/>
      <c r="BI184" s="54"/>
      <c r="BJ184" s="54"/>
      <c r="BK184" s="54"/>
      <c r="BL184" s="54"/>
      <c r="BM184" s="138" t="s">
        <v>640</v>
      </c>
      <c r="BN184" s="54"/>
      <c r="BO184" s="54"/>
      <c r="BP184" s="54"/>
      <c r="BQ184" s="54"/>
      <c r="BR184" s="54"/>
      <c r="BS184" s="54"/>
      <c r="BT184" s="54"/>
      <c r="BU184" s="54"/>
      <c r="BV184" s="54"/>
      <c r="BW184" s="54"/>
      <c r="BX184" s="54"/>
      <c r="BY184" s="54"/>
      <c r="BZ184" s="54"/>
      <c r="CA184" s="54"/>
      <c r="CB184" s="54"/>
      <c r="CC184" s="54"/>
      <c r="CD184" s="54"/>
      <c r="CE184" s="54"/>
      <c r="CF184" s="54"/>
      <c r="CG184" s="54"/>
      <c r="CH184" s="54"/>
    </row>
    <row r="185" spans="53:86">
      <c r="BA185" s="54"/>
      <c r="BB185" s="54"/>
      <c r="BC185" s="54"/>
      <c r="BD185" s="54"/>
      <c r="BE185" s="54"/>
      <c r="BF185" s="54"/>
      <c r="BG185" s="54"/>
      <c r="BH185" s="54"/>
      <c r="BI185" s="54"/>
      <c r="BJ185" s="54"/>
      <c r="BK185" s="54"/>
      <c r="BL185" s="54"/>
      <c r="BM185" s="138" t="s">
        <v>641</v>
      </c>
      <c r="BN185" s="54"/>
      <c r="BO185" s="54"/>
      <c r="BP185" s="54"/>
      <c r="BQ185" s="54"/>
      <c r="BR185" s="54"/>
      <c r="BS185" s="54"/>
      <c r="BT185" s="54"/>
      <c r="BU185" s="54"/>
      <c r="BV185" s="54"/>
      <c r="BW185" s="54"/>
      <c r="BX185" s="54"/>
      <c r="BY185" s="54"/>
      <c r="BZ185" s="54"/>
      <c r="CA185" s="54"/>
      <c r="CB185" s="54"/>
      <c r="CC185" s="54"/>
      <c r="CD185" s="54"/>
      <c r="CE185" s="54"/>
      <c r="CF185" s="54"/>
      <c r="CG185" s="54"/>
      <c r="CH185" s="54"/>
    </row>
    <row r="186" spans="53:86">
      <c r="BA186" s="54"/>
      <c r="BB186" s="54"/>
      <c r="BC186" s="54"/>
      <c r="BD186" s="54"/>
      <c r="BE186" s="54"/>
      <c r="BF186" s="54"/>
      <c r="BG186" s="54"/>
      <c r="BH186" s="54"/>
      <c r="BI186" s="54"/>
      <c r="BJ186" s="54"/>
      <c r="BK186" s="54"/>
      <c r="BL186" s="54"/>
      <c r="BM186" s="138" t="s">
        <v>642</v>
      </c>
      <c r="BN186" s="54"/>
      <c r="BO186" s="54"/>
      <c r="BP186" s="54"/>
      <c r="BQ186" s="54"/>
      <c r="BR186" s="54"/>
      <c r="BS186" s="54"/>
      <c r="BT186" s="54"/>
      <c r="BU186" s="54"/>
      <c r="BV186" s="54"/>
      <c r="BW186" s="54"/>
      <c r="BX186" s="54"/>
      <c r="BY186" s="54"/>
      <c r="BZ186" s="54"/>
      <c r="CA186" s="54"/>
      <c r="CB186" s="54"/>
      <c r="CC186" s="54"/>
      <c r="CD186" s="54"/>
      <c r="CE186" s="54"/>
      <c r="CF186" s="54"/>
      <c r="CG186" s="54"/>
      <c r="CH186" s="54"/>
    </row>
    <row r="187" spans="53:86">
      <c r="BA187" s="54"/>
      <c r="BB187" s="54"/>
      <c r="BC187" s="54"/>
      <c r="BD187" s="54"/>
      <c r="BE187" s="54"/>
      <c r="BF187" s="54"/>
      <c r="BG187" s="54"/>
      <c r="BH187" s="54"/>
      <c r="BI187" s="54"/>
      <c r="BJ187" s="54"/>
      <c r="BK187" s="54"/>
      <c r="BL187" s="54"/>
      <c r="BM187" s="138" t="s">
        <v>670</v>
      </c>
      <c r="BN187" s="54"/>
      <c r="BO187" s="54"/>
      <c r="BP187" s="54"/>
      <c r="BQ187" s="54"/>
      <c r="BR187" s="54"/>
      <c r="BS187" s="54"/>
      <c r="BT187" s="54"/>
      <c r="BU187" s="54"/>
      <c r="BV187" s="54"/>
      <c r="BW187" s="54"/>
      <c r="BX187" s="54"/>
      <c r="BY187" s="54"/>
      <c r="BZ187" s="54"/>
      <c r="CA187" s="54"/>
      <c r="CB187" s="54"/>
      <c r="CC187" s="54"/>
      <c r="CD187" s="54"/>
      <c r="CE187" s="54"/>
      <c r="CF187" s="54"/>
      <c r="CG187" s="54"/>
      <c r="CH187" s="54"/>
    </row>
    <row r="188" spans="53:86">
      <c r="BA188" s="54"/>
      <c r="BB188" s="54"/>
      <c r="BC188" s="54"/>
      <c r="BD188" s="54"/>
      <c r="BE188" s="54"/>
      <c r="BF188" s="54"/>
      <c r="BG188" s="54"/>
      <c r="BH188" s="54"/>
      <c r="BI188" s="54"/>
      <c r="BJ188" s="54"/>
      <c r="BK188" s="54"/>
      <c r="BL188" s="54"/>
      <c r="BM188" s="138" t="s">
        <v>643</v>
      </c>
      <c r="BN188" s="54"/>
      <c r="BO188" s="54"/>
      <c r="BP188" s="54"/>
      <c r="BQ188" s="54"/>
      <c r="BR188" s="54"/>
      <c r="BS188" s="54"/>
      <c r="BT188" s="54"/>
      <c r="BU188" s="54"/>
      <c r="BV188" s="54"/>
      <c r="BW188" s="54"/>
      <c r="BX188" s="54"/>
      <c r="BY188" s="54"/>
      <c r="BZ188" s="54"/>
      <c r="CA188" s="54"/>
      <c r="CB188" s="54"/>
      <c r="CC188" s="54"/>
      <c r="CD188" s="54"/>
      <c r="CE188" s="54"/>
      <c r="CF188" s="54"/>
      <c r="CG188" s="54"/>
      <c r="CH188" s="54"/>
    </row>
    <row r="189" spans="53:86">
      <c r="BA189" s="54"/>
      <c r="BB189" s="54"/>
      <c r="BC189" s="54"/>
      <c r="BD189" s="54"/>
      <c r="BE189" s="54"/>
      <c r="BF189" s="54"/>
      <c r="BG189" s="54"/>
      <c r="BH189" s="54"/>
      <c r="BI189" s="54"/>
      <c r="BJ189" s="54"/>
      <c r="BK189" s="54"/>
      <c r="BL189" s="54"/>
      <c r="BM189" s="138" t="s">
        <v>644</v>
      </c>
      <c r="BN189" s="54"/>
      <c r="BO189" s="54"/>
      <c r="BP189" s="54"/>
      <c r="BQ189" s="54"/>
      <c r="BR189" s="54"/>
      <c r="BS189" s="54"/>
      <c r="BT189" s="54"/>
      <c r="BU189" s="54"/>
      <c r="BV189" s="54"/>
      <c r="BW189" s="54"/>
      <c r="BX189" s="54"/>
      <c r="BY189" s="54"/>
      <c r="BZ189" s="54"/>
      <c r="CA189" s="54"/>
      <c r="CB189" s="54"/>
      <c r="CC189" s="54"/>
      <c r="CD189" s="54"/>
      <c r="CE189" s="54"/>
      <c r="CF189" s="54"/>
      <c r="CG189" s="54"/>
      <c r="CH189" s="54"/>
    </row>
    <row r="190" spans="53:86">
      <c r="BA190" s="54"/>
      <c r="BB190" s="54"/>
      <c r="BC190" s="54"/>
      <c r="BD190" s="54"/>
      <c r="BE190" s="54"/>
      <c r="BF190" s="54"/>
      <c r="BG190" s="54"/>
      <c r="BH190" s="54"/>
      <c r="BI190" s="54"/>
      <c r="BJ190" s="54"/>
      <c r="BK190" s="54"/>
      <c r="BL190" s="54"/>
      <c r="BM190" s="138" t="s">
        <v>645</v>
      </c>
      <c r="BN190" s="54"/>
      <c r="BO190" s="54"/>
      <c r="BP190" s="54"/>
      <c r="BQ190" s="54"/>
      <c r="BR190" s="54"/>
      <c r="BS190" s="54"/>
      <c r="BT190" s="54"/>
      <c r="BU190" s="54"/>
      <c r="BV190" s="54"/>
      <c r="BW190" s="54"/>
      <c r="BX190" s="54"/>
      <c r="BY190" s="54"/>
      <c r="BZ190" s="54"/>
      <c r="CA190" s="54"/>
      <c r="CB190" s="54"/>
      <c r="CC190" s="54"/>
      <c r="CD190" s="54"/>
      <c r="CE190" s="54"/>
      <c r="CF190" s="54"/>
      <c r="CG190" s="54"/>
      <c r="CH190" s="54"/>
    </row>
    <row r="191" spans="53:86">
      <c r="BA191" s="54"/>
      <c r="BB191" s="54"/>
      <c r="BC191" s="54"/>
      <c r="BD191" s="54"/>
      <c r="BE191" s="54"/>
      <c r="BF191" s="54"/>
      <c r="BG191" s="54"/>
      <c r="BH191" s="54"/>
      <c r="BI191" s="54"/>
      <c r="BJ191" s="54"/>
      <c r="BK191" s="54"/>
      <c r="BL191" s="54"/>
      <c r="BM191" s="138" t="s">
        <v>671</v>
      </c>
      <c r="BN191" s="54"/>
      <c r="BO191" s="54"/>
      <c r="BP191" s="54"/>
      <c r="BQ191" s="54"/>
      <c r="BR191" s="54"/>
      <c r="BS191" s="54"/>
      <c r="BT191" s="54"/>
      <c r="BU191" s="54"/>
      <c r="BV191" s="54"/>
      <c r="BW191" s="54"/>
      <c r="BX191" s="54"/>
      <c r="BY191" s="54"/>
      <c r="BZ191" s="54"/>
      <c r="CA191" s="54"/>
      <c r="CB191" s="54"/>
      <c r="CC191" s="54"/>
      <c r="CD191" s="54"/>
      <c r="CE191" s="54"/>
      <c r="CF191" s="54"/>
      <c r="CG191" s="54"/>
      <c r="CH191" s="54"/>
    </row>
    <row r="192" spans="53:86">
      <c r="BA192" s="54"/>
      <c r="BB192" s="54"/>
      <c r="BC192" s="54"/>
      <c r="BD192" s="54"/>
      <c r="BE192" s="54"/>
      <c r="BF192" s="54"/>
      <c r="BG192" s="54"/>
      <c r="BH192" s="54"/>
      <c r="BI192" s="54"/>
      <c r="BJ192" s="54"/>
      <c r="BK192" s="54"/>
      <c r="BL192" s="54"/>
      <c r="BM192" s="139" t="s">
        <v>646</v>
      </c>
      <c r="BN192" s="54"/>
      <c r="BO192" s="54"/>
      <c r="BP192" s="54"/>
      <c r="BQ192" s="54"/>
      <c r="BR192" s="54"/>
      <c r="BS192" s="54"/>
      <c r="BT192" s="54"/>
      <c r="BU192" s="54"/>
      <c r="BV192" s="54"/>
      <c r="BW192" s="54"/>
      <c r="BX192" s="54"/>
      <c r="BY192" s="54"/>
      <c r="BZ192" s="54"/>
      <c r="CA192" s="54"/>
      <c r="CB192" s="54"/>
      <c r="CC192" s="54"/>
      <c r="CD192" s="54"/>
      <c r="CE192" s="54"/>
      <c r="CF192" s="54"/>
      <c r="CG192" s="54"/>
      <c r="CH192" s="54"/>
    </row>
    <row r="193" spans="53:86">
      <c r="BA193" s="54"/>
      <c r="BB193" s="54"/>
      <c r="BC193" s="54"/>
      <c r="BD193" s="54"/>
      <c r="BE193" s="54"/>
      <c r="BF193" s="54"/>
      <c r="BG193" s="54"/>
      <c r="BH193" s="54"/>
      <c r="BI193" s="54"/>
      <c r="BJ193" s="54"/>
      <c r="BK193" s="54"/>
      <c r="BL193" s="54"/>
      <c r="BM193" s="138" t="s">
        <v>647</v>
      </c>
      <c r="BN193" s="54"/>
      <c r="BO193" s="54"/>
      <c r="BP193" s="54"/>
      <c r="BQ193" s="54"/>
      <c r="BR193" s="54"/>
      <c r="BS193" s="54"/>
      <c r="BT193" s="54"/>
      <c r="BU193" s="54"/>
      <c r="BV193" s="54"/>
      <c r="BW193" s="54"/>
      <c r="BX193" s="54"/>
      <c r="BY193" s="54"/>
      <c r="BZ193" s="54"/>
      <c r="CA193" s="54"/>
      <c r="CB193" s="54"/>
      <c r="CC193" s="54"/>
      <c r="CD193" s="54"/>
      <c r="CE193" s="54"/>
      <c r="CF193" s="54"/>
      <c r="CG193" s="54"/>
      <c r="CH193" s="54"/>
    </row>
    <row r="194" spans="53:86">
      <c r="BA194" s="54"/>
      <c r="BB194" s="54"/>
      <c r="BC194" s="54"/>
      <c r="BD194" s="54"/>
      <c r="BE194" s="54"/>
      <c r="BF194" s="54"/>
      <c r="BG194" s="54"/>
      <c r="BH194" s="54"/>
      <c r="BI194" s="54"/>
      <c r="BJ194" s="54"/>
      <c r="BK194" s="54"/>
      <c r="BL194" s="54"/>
      <c r="BM194" s="138" t="s">
        <v>648</v>
      </c>
      <c r="BN194" s="54"/>
      <c r="BO194" s="54"/>
      <c r="BP194" s="54"/>
      <c r="BQ194" s="54"/>
      <c r="BR194" s="54"/>
      <c r="BS194" s="54"/>
      <c r="BT194" s="54"/>
      <c r="BU194" s="54"/>
      <c r="BV194" s="54"/>
      <c r="BW194" s="54"/>
      <c r="BX194" s="54"/>
      <c r="BY194" s="54"/>
      <c r="BZ194" s="54"/>
      <c r="CA194" s="54"/>
      <c r="CB194" s="54"/>
      <c r="CC194" s="54"/>
      <c r="CD194" s="54"/>
      <c r="CE194" s="54"/>
      <c r="CF194" s="54"/>
      <c r="CG194" s="54"/>
      <c r="CH194" s="54"/>
    </row>
    <row r="195" spans="53:86">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row>
    <row r="196" spans="53:86">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row>
    <row r="197" spans="53:86">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row>
    <row r="198" spans="53:86">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row>
    <row r="199" spans="53:86">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row>
    <row r="200" spans="53:86">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row>
    <row r="201" spans="53:86">
      <c r="BA201" s="54"/>
      <c r="BB201" s="54"/>
      <c r="BC201" s="54"/>
      <c r="BD201" s="54"/>
      <c r="BE201" s="54"/>
      <c r="BF201" s="54"/>
      <c r="BG201" s="54"/>
      <c r="BH201" s="54"/>
      <c r="BI201" s="54"/>
      <c r="BJ201" s="54"/>
      <c r="BK201" s="54"/>
      <c r="BL201" s="54"/>
      <c r="BM201" s="54"/>
      <c r="BN201" s="54"/>
      <c r="BO201" s="54"/>
      <c r="BP201" s="54"/>
      <c r="BQ201" s="54"/>
      <c r="BR201" s="54"/>
      <c r="BS201" s="54"/>
      <c r="BT201" s="54"/>
      <c r="BU201" s="54"/>
      <c r="BV201" s="54"/>
      <c r="BW201" s="54"/>
      <c r="BX201" s="54"/>
      <c r="BY201" s="54"/>
      <c r="BZ201" s="54"/>
      <c r="CA201" s="54"/>
      <c r="CB201" s="54"/>
      <c r="CC201" s="54"/>
      <c r="CD201" s="54"/>
      <c r="CE201" s="54"/>
      <c r="CF201" s="54"/>
      <c r="CG201" s="54"/>
      <c r="CH201" s="5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CH200"/>
  <sheetViews>
    <sheetView zoomScaleSheetLayoutView="100" workbookViewId="0">
      <selection activeCell="H20" sqref="H20"/>
    </sheetView>
  </sheetViews>
  <sheetFormatPr defaultColWidth="11.42578125" defaultRowHeight="12.75"/>
  <cols>
    <col min="1" max="1" width="7.7109375" style="1" customWidth="1"/>
    <col min="2" max="2" width="12.140625" style="1" bestFit="1" customWidth="1"/>
    <col min="3" max="3" width="36.140625" style="54" customWidth="1"/>
    <col min="4" max="4" width="18.7109375" style="25" customWidth="1"/>
    <col min="5" max="5" width="18.7109375" style="54" customWidth="1"/>
    <col min="6" max="6" width="13.28515625" style="1" customWidth="1"/>
    <col min="7" max="7" width="18.140625" style="1" customWidth="1"/>
    <col min="8" max="9" width="11.42578125" style="1"/>
    <col min="10" max="52" width="11.42578125" style="1" customWidth="1"/>
    <col min="53" max="16384" width="11.42578125" style="1"/>
  </cols>
  <sheetData>
    <row r="1" spans="1:86" ht="19.350000000000001" customHeight="1" thickBot="1">
      <c r="A1" s="141" t="s">
        <v>763</v>
      </c>
      <c r="B1" s="2"/>
      <c r="C1" s="2"/>
      <c r="D1" s="57"/>
      <c r="E1" s="57"/>
      <c r="F1" s="638" t="s">
        <v>0</v>
      </c>
      <c r="G1" s="1050" t="s">
        <v>1685</v>
      </c>
      <c r="BA1" s="135" t="s">
        <v>422</v>
      </c>
      <c r="BB1" s="200" t="s">
        <v>835</v>
      </c>
      <c r="BC1" s="54"/>
      <c r="BD1" s="134" t="s">
        <v>434</v>
      </c>
      <c r="BE1" s="136"/>
      <c r="BF1" s="136"/>
      <c r="BG1" s="54"/>
      <c r="BH1" s="54" t="s">
        <v>469</v>
      </c>
      <c r="BI1" s="54"/>
      <c r="BJ1" s="54"/>
      <c r="BK1" s="54"/>
      <c r="BL1" s="54"/>
      <c r="BM1" s="134" t="s">
        <v>649</v>
      </c>
      <c r="BN1" s="54"/>
      <c r="BO1" s="54" t="s">
        <v>672</v>
      </c>
      <c r="BP1" s="54"/>
      <c r="BQ1" s="54"/>
      <c r="BR1" s="54"/>
      <c r="BS1" s="54"/>
      <c r="BT1" s="54"/>
      <c r="BU1" s="134" t="s">
        <v>709</v>
      </c>
      <c r="BV1" s="54"/>
      <c r="BW1" s="54"/>
      <c r="BX1" s="54"/>
      <c r="BY1" s="54"/>
      <c r="BZ1" s="54" t="s">
        <v>726</v>
      </c>
      <c r="CA1" s="54"/>
      <c r="CB1" s="54"/>
      <c r="CC1" s="54" t="s">
        <v>754</v>
      </c>
      <c r="CD1" s="54"/>
      <c r="CE1" s="54"/>
      <c r="CF1" s="54"/>
      <c r="CG1" s="54"/>
      <c r="CH1" s="54"/>
    </row>
    <row r="2" spans="1:86" ht="23.1" customHeight="1" thickBot="1">
      <c r="A2" s="2"/>
      <c r="B2" s="2"/>
      <c r="C2" s="2"/>
      <c r="D2" s="57"/>
      <c r="E2" s="57"/>
      <c r="F2" s="638" t="s">
        <v>254</v>
      </c>
      <c r="G2" s="1051">
        <v>2016</v>
      </c>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86" ht="47.1" customHeight="1" thickBot="1">
      <c r="A3" s="639" t="s">
        <v>1</v>
      </c>
      <c r="B3" s="639" t="s">
        <v>298</v>
      </c>
      <c r="C3" s="639" t="s">
        <v>299</v>
      </c>
      <c r="D3" s="639" t="s">
        <v>305</v>
      </c>
      <c r="E3" s="640" t="s">
        <v>325</v>
      </c>
      <c r="F3" s="93" t="s">
        <v>3</v>
      </c>
      <c r="G3" s="92" t="s">
        <v>308</v>
      </c>
      <c r="H3" s="29"/>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s="58" customFormat="1" ht="25.5">
      <c r="A4" s="647" t="s">
        <v>338</v>
      </c>
      <c r="B4" s="648" t="s">
        <v>1881</v>
      </c>
      <c r="C4" s="648" t="s">
        <v>1882</v>
      </c>
      <c r="D4" s="649" t="s">
        <v>7</v>
      </c>
      <c r="E4" s="1052">
        <v>1</v>
      </c>
      <c r="F4" s="1058" t="s">
        <v>64</v>
      </c>
      <c r="G4" s="641"/>
      <c r="H4" s="89"/>
      <c r="BA4" s="137" t="s">
        <v>347</v>
      </c>
      <c r="BB4" s="137" t="s">
        <v>348</v>
      </c>
      <c r="BC4" s="54"/>
      <c r="BD4" s="54" t="s">
        <v>440</v>
      </c>
      <c r="BE4" s="136"/>
      <c r="BF4" s="136"/>
      <c r="BG4" s="54"/>
      <c r="BH4" s="54" t="s">
        <v>475</v>
      </c>
      <c r="BI4" s="54"/>
      <c r="BJ4" s="54"/>
      <c r="BK4" s="54"/>
      <c r="BL4" s="54"/>
      <c r="BM4" s="138" t="s">
        <v>483</v>
      </c>
      <c r="BN4" s="54"/>
      <c r="BO4" s="54" t="s">
        <v>124</v>
      </c>
      <c r="BP4" s="54"/>
      <c r="BQ4" s="54"/>
      <c r="BR4" s="54"/>
      <c r="BS4" s="54"/>
      <c r="BT4" s="54"/>
      <c r="BU4" s="49" t="s">
        <v>714</v>
      </c>
      <c r="BV4" s="49"/>
      <c r="BW4" s="49"/>
      <c r="BX4" s="49"/>
      <c r="BY4" s="49"/>
      <c r="BZ4" s="49" t="s">
        <v>56</v>
      </c>
      <c r="CA4" s="49"/>
      <c r="CB4" s="49"/>
      <c r="CC4" s="54" t="s">
        <v>273</v>
      </c>
      <c r="CD4" s="54"/>
      <c r="CE4" s="54"/>
      <c r="CF4" s="54"/>
      <c r="CG4" s="54"/>
      <c r="CH4" s="54"/>
    </row>
    <row r="5" spans="1:86" s="58" customFormat="1" ht="13.35" customHeight="1">
      <c r="A5" s="646" t="s">
        <v>338</v>
      </c>
      <c r="B5" s="650" t="s">
        <v>1645</v>
      </c>
      <c r="C5" s="650" t="s">
        <v>1883</v>
      </c>
      <c r="D5" s="646" t="s">
        <v>7</v>
      </c>
      <c r="E5" s="1053">
        <v>2</v>
      </c>
      <c r="F5" s="1059" t="s">
        <v>64</v>
      </c>
      <c r="G5" s="642"/>
      <c r="H5" s="89"/>
      <c r="BA5" s="137" t="s">
        <v>351</v>
      </c>
      <c r="BB5" s="137" t="s">
        <v>352</v>
      </c>
      <c r="BC5" s="54"/>
      <c r="BD5" s="54" t="s">
        <v>227</v>
      </c>
      <c r="BE5" s="136"/>
      <c r="BF5" s="136"/>
      <c r="BG5" s="54"/>
      <c r="BH5" s="54" t="s">
        <v>467</v>
      </c>
      <c r="BI5" s="54"/>
      <c r="BJ5" s="54"/>
      <c r="BK5" s="54"/>
      <c r="BL5" s="54"/>
      <c r="BM5" s="139" t="s">
        <v>484</v>
      </c>
      <c r="BN5" s="54"/>
      <c r="BO5" s="54"/>
      <c r="BP5" s="54"/>
      <c r="BQ5" s="54"/>
      <c r="BR5" s="54"/>
      <c r="BS5" s="54"/>
      <c r="BT5" s="54"/>
      <c r="BU5" s="49" t="s">
        <v>688</v>
      </c>
      <c r="BV5" s="49"/>
      <c r="BW5" s="49"/>
      <c r="BX5" s="49"/>
      <c r="BY5" s="49"/>
      <c r="BZ5" s="49" t="s">
        <v>739</v>
      </c>
      <c r="CA5" s="49"/>
      <c r="CB5" s="49"/>
      <c r="CC5" s="54" t="s">
        <v>274</v>
      </c>
      <c r="CD5" s="54"/>
      <c r="CE5" s="54"/>
      <c r="CF5" s="54"/>
      <c r="CG5" s="54"/>
      <c r="CH5" s="54"/>
    </row>
    <row r="6" spans="1:86" s="58" customFormat="1" ht="25.5">
      <c r="A6" s="646" t="s">
        <v>338</v>
      </c>
      <c r="B6" s="650" t="s">
        <v>1884</v>
      </c>
      <c r="C6" s="650" t="s">
        <v>1647</v>
      </c>
      <c r="D6" s="646" t="s">
        <v>7</v>
      </c>
      <c r="E6" s="1053">
        <v>1</v>
      </c>
      <c r="F6" s="1059" t="s">
        <v>64</v>
      </c>
      <c r="G6" s="642"/>
      <c r="H6" s="89"/>
      <c r="BA6" s="137" t="s">
        <v>353</v>
      </c>
      <c r="BB6" s="137" t="s">
        <v>354</v>
      </c>
      <c r="BC6" s="54"/>
      <c r="BD6" s="54" t="s">
        <v>435</v>
      </c>
      <c r="BE6" s="136"/>
      <c r="BF6" s="136"/>
      <c r="BG6" s="54"/>
      <c r="BH6" s="54" t="s">
        <v>471</v>
      </c>
      <c r="BI6" s="54"/>
      <c r="BJ6" s="54"/>
      <c r="BK6" s="54"/>
      <c r="BL6" s="54"/>
      <c r="BM6" s="138" t="s">
        <v>659</v>
      </c>
      <c r="BN6" s="54"/>
      <c r="BO6" s="54"/>
      <c r="BP6" s="54"/>
      <c r="BQ6" s="54"/>
      <c r="BR6" s="54"/>
      <c r="BS6" s="54"/>
      <c r="BT6" s="54"/>
      <c r="BU6" s="49" t="s">
        <v>689</v>
      </c>
      <c r="BV6" s="49"/>
      <c r="BW6" s="49"/>
      <c r="BX6" s="49"/>
      <c r="BY6" s="49"/>
      <c r="BZ6" s="49" t="s">
        <v>737</v>
      </c>
      <c r="CA6" s="49"/>
      <c r="CB6" s="49"/>
      <c r="CC6" s="54" t="s">
        <v>751</v>
      </c>
      <c r="CD6" s="54"/>
      <c r="CE6" s="54"/>
      <c r="CF6" s="54"/>
      <c r="CG6" s="54"/>
      <c r="CH6" s="54"/>
    </row>
    <row r="7" spans="1:86" ht="25.5">
      <c r="A7" s="646" t="s">
        <v>338</v>
      </c>
      <c r="B7" s="651" t="s">
        <v>1885</v>
      </c>
      <c r="C7" s="651" t="s">
        <v>1886</v>
      </c>
      <c r="D7" s="652" t="s">
        <v>7</v>
      </c>
      <c r="E7" s="1053">
        <v>1</v>
      </c>
      <c r="F7" s="1060" t="s">
        <v>64</v>
      </c>
      <c r="G7" s="643"/>
      <c r="H7" s="29"/>
      <c r="BA7" s="137" t="s">
        <v>360</v>
      </c>
      <c r="BB7" s="137" t="s">
        <v>342</v>
      </c>
      <c r="BC7" s="54"/>
      <c r="BD7" s="54" t="s">
        <v>436</v>
      </c>
      <c r="BE7" s="136"/>
      <c r="BF7" s="136"/>
      <c r="BG7" s="54"/>
      <c r="BH7" s="54" t="s">
        <v>472</v>
      </c>
      <c r="BI7" s="54"/>
      <c r="BJ7" s="54"/>
      <c r="BK7" s="54"/>
      <c r="BL7" s="54"/>
      <c r="BM7" s="138" t="s">
        <v>485</v>
      </c>
      <c r="BN7" s="54"/>
      <c r="BO7" s="54" t="s">
        <v>673</v>
      </c>
      <c r="BP7" s="54"/>
      <c r="BQ7" s="54"/>
      <c r="BR7" s="54"/>
      <c r="BS7" s="54"/>
      <c r="BT7" s="54"/>
      <c r="BU7" s="49" t="s">
        <v>715</v>
      </c>
      <c r="BV7" s="49"/>
      <c r="BW7" s="49"/>
      <c r="BX7" s="49"/>
      <c r="BY7" s="49"/>
      <c r="BZ7" s="49" t="s">
        <v>183</v>
      </c>
      <c r="CA7" s="49"/>
      <c r="CB7" s="49"/>
      <c r="CC7" s="54" t="s">
        <v>752</v>
      </c>
      <c r="CD7" s="54"/>
      <c r="CE7" s="54"/>
      <c r="CF7" s="54"/>
      <c r="CG7" s="54"/>
      <c r="CH7" s="54"/>
    </row>
    <row r="8" spans="1:86" ht="38.25">
      <c r="A8" s="646" t="s">
        <v>338</v>
      </c>
      <c r="B8" s="651" t="s">
        <v>1887</v>
      </c>
      <c r="C8" s="651" t="s">
        <v>1888</v>
      </c>
      <c r="D8" s="652" t="s">
        <v>7</v>
      </c>
      <c r="E8" s="1053">
        <v>1</v>
      </c>
      <c r="F8" s="1060" t="s">
        <v>64</v>
      </c>
      <c r="G8" s="643"/>
      <c r="H8" s="29"/>
      <c r="BA8" s="137" t="s">
        <v>355</v>
      </c>
      <c r="BB8" s="137" t="s">
        <v>338</v>
      </c>
      <c r="BC8" s="54"/>
      <c r="BD8" s="54" t="s">
        <v>437</v>
      </c>
      <c r="BE8" s="136"/>
      <c r="BF8" s="136"/>
      <c r="BG8" s="54"/>
      <c r="BH8" s="54" t="s">
        <v>473</v>
      </c>
      <c r="BI8" s="54"/>
      <c r="BJ8" s="54"/>
      <c r="BK8" s="54"/>
      <c r="BL8" s="54"/>
      <c r="BM8" s="138" t="s">
        <v>486</v>
      </c>
      <c r="BN8" s="54"/>
      <c r="BO8" s="54" t="s">
        <v>119</v>
      </c>
      <c r="BP8" s="54"/>
      <c r="BQ8" s="54"/>
      <c r="BR8" s="54"/>
      <c r="BS8" s="54"/>
      <c r="BT8" s="54"/>
      <c r="BU8" s="49" t="s">
        <v>690</v>
      </c>
      <c r="BV8" s="49"/>
      <c r="BW8" s="49"/>
      <c r="BX8" s="49"/>
      <c r="BY8" s="49"/>
      <c r="BZ8" s="49" t="s">
        <v>727</v>
      </c>
      <c r="CA8" s="49"/>
      <c r="CB8" s="49"/>
      <c r="CC8" s="54" t="s">
        <v>753</v>
      </c>
      <c r="CD8" s="54"/>
      <c r="CE8" s="54"/>
      <c r="CF8" s="54"/>
      <c r="CG8" s="54"/>
      <c r="CH8" s="54"/>
    </row>
    <row r="9" spans="1:86" ht="25.5">
      <c r="A9" s="646" t="s">
        <v>338</v>
      </c>
      <c r="B9" s="651" t="s">
        <v>1889</v>
      </c>
      <c r="C9" s="651" t="s">
        <v>1890</v>
      </c>
      <c r="D9" s="652" t="s">
        <v>7</v>
      </c>
      <c r="E9" s="1053">
        <v>1</v>
      </c>
      <c r="F9" s="1060" t="s">
        <v>64</v>
      </c>
      <c r="G9" s="643"/>
      <c r="H9" s="29"/>
      <c r="BA9" s="137" t="s">
        <v>385</v>
      </c>
      <c r="BB9" s="137" t="s">
        <v>39</v>
      </c>
      <c r="BC9" s="54"/>
      <c r="BD9" s="54" t="s">
        <v>438</v>
      </c>
      <c r="BE9" s="136"/>
      <c r="BF9" s="136"/>
      <c r="BG9" s="54"/>
      <c r="BH9" s="54" t="s">
        <v>474</v>
      </c>
      <c r="BI9" s="54"/>
      <c r="BJ9" s="54"/>
      <c r="BK9" s="54"/>
      <c r="BL9" s="54"/>
      <c r="BM9" s="138" t="s">
        <v>660</v>
      </c>
      <c r="BN9" s="54"/>
      <c r="BO9" s="54" t="s">
        <v>676</v>
      </c>
      <c r="BP9" s="54"/>
      <c r="BQ9" s="54"/>
      <c r="BR9" s="54"/>
      <c r="BS9" s="54"/>
      <c r="BT9" s="54"/>
      <c r="BU9" s="49" t="s">
        <v>140</v>
      </c>
      <c r="BV9" s="49"/>
      <c r="BW9" s="49"/>
      <c r="BX9" s="49"/>
      <c r="BY9" s="49"/>
      <c r="BZ9" s="49" t="s">
        <v>728</v>
      </c>
      <c r="CA9" s="49"/>
      <c r="CB9" s="49"/>
      <c r="CC9" s="54" t="s">
        <v>203</v>
      </c>
      <c r="CD9" s="54"/>
      <c r="CE9" s="54"/>
      <c r="CF9" s="54"/>
      <c r="CG9" s="54"/>
      <c r="CH9" s="54"/>
    </row>
    <row r="10" spans="1:86" ht="25.5">
      <c r="A10" s="646" t="s">
        <v>338</v>
      </c>
      <c r="B10" s="651" t="s">
        <v>1891</v>
      </c>
      <c r="C10" s="651" t="s">
        <v>1892</v>
      </c>
      <c r="D10" s="652" t="s">
        <v>7</v>
      </c>
      <c r="E10" s="1053">
        <v>1</v>
      </c>
      <c r="F10" s="1060" t="s">
        <v>64</v>
      </c>
      <c r="G10" s="643"/>
      <c r="H10" s="29"/>
      <c r="BA10" s="137" t="s">
        <v>356</v>
      </c>
      <c r="BB10" s="137" t="s">
        <v>357</v>
      </c>
      <c r="BC10" s="54"/>
      <c r="BD10" s="54"/>
      <c r="BE10" s="136"/>
      <c r="BF10" s="136"/>
      <c r="BG10" s="54"/>
      <c r="BH10" s="54"/>
      <c r="BI10" s="54"/>
      <c r="BJ10" s="54"/>
      <c r="BK10" s="54"/>
      <c r="BL10" s="54"/>
      <c r="BM10" s="138" t="s">
        <v>661</v>
      </c>
      <c r="BN10" s="54"/>
      <c r="BO10" s="54" t="s">
        <v>119</v>
      </c>
      <c r="BP10" s="54"/>
      <c r="BQ10" s="54"/>
      <c r="BR10" s="54"/>
      <c r="BS10" s="54"/>
      <c r="BT10" s="54"/>
      <c r="BU10" s="49" t="s">
        <v>691</v>
      </c>
      <c r="BV10" s="49"/>
      <c r="BW10" s="49"/>
      <c r="BX10" s="49"/>
      <c r="BY10" s="49"/>
      <c r="BZ10" s="49" t="s">
        <v>729</v>
      </c>
      <c r="CA10" s="49"/>
      <c r="CB10" s="49"/>
      <c r="CC10" s="54" t="s">
        <v>204</v>
      </c>
      <c r="CD10" s="54"/>
      <c r="CE10" s="54"/>
      <c r="CF10" s="54"/>
      <c r="CG10" s="54"/>
      <c r="CH10" s="54"/>
    </row>
    <row r="11" spans="1:86" ht="25.5">
      <c r="A11" s="646" t="s">
        <v>338</v>
      </c>
      <c r="B11" s="651" t="s">
        <v>1893</v>
      </c>
      <c r="C11" s="651" t="s">
        <v>1894</v>
      </c>
      <c r="D11" s="652" t="s">
        <v>7</v>
      </c>
      <c r="E11" s="1053">
        <v>1</v>
      </c>
      <c r="F11" s="1060" t="s">
        <v>64</v>
      </c>
      <c r="G11" s="643"/>
      <c r="H11" s="29"/>
      <c r="BA11" s="137" t="s">
        <v>358</v>
      </c>
      <c r="BB11" s="137" t="s">
        <v>125</v>
      </c>
      <c r="BC11" s="54"/>
      <c r="BD11" s="54"/>
      <c r="BE11" s="136"/>
      <c r="BF11" s="136"/>
      <c r="BG11" s="54"/>
      <c r="BH11" s="54"/>
      <c r="BI11" s="54"/>
      <c r="BJ11" s="54"/>
      <c r="BK11" s="54"/>
      <c r="BL11" s="54"/>
      <c r="BM11" s="138" t="s">
        <v>487</v>
      </c>
      <c r="BN11" s="54"/>
      <c r="BO11" s="54" t="s">
        <v>121</v>
      </c>
      <c r="BP11" s="54"/>
      <c r="BQ11" s="54"/>
      <c r="BR11" s="54"/>
      <c r="BS11" s="54"/>
      <c r="BT11" s="54"/>
      <c r="BU11" s="49" t="s">
        <v>692</v>
      </c>
      <c r="BV11" s="49"/>
      <c r="BW11" s="49"/>
      <c r="BX11" s="49"/>
      <c r="BY11" s="49"/>
      <c r="BZ11" s="49" t="s">
        <v>194</v>
      </c>
      <c r="CA11" s="49"/>
      <c r="CB11" s="49"/>
      <c r="CC11" s="54"/>
      <c r="CD11" s="54"/>
      <c r="CE11" s="54"/>
      <c r="CF11" s="54"/>
      <c r="CG11" s="54"/>
      <c r="CH11" s="54"/>
    </row>
    <row r="12" spans="1:86" ht="25.5">
      <c r="A12" s="646" t="s">
        <v>338</v>
      </c>
      <c r="B12" s="651" t="s">
        <v>1895</v>
      </c>
      <c r="C12" s="651" t="s">
        <v>1896</v>
      </c>
      <c r="D12" s="652" t="s">
        <v>7</v>
      </c>
      <c r="E12" s="1053">
        <v>2</v>
      </c>
      <c r="F12" s="1060" t="s">
        <v>64</v>
      </c>
      <c r="G12" s="643"/>
      <c r="H12" s="29"/>
      <c r="BA12" s="137" t="s">
        <v>359</v>
      </c>
      <c r="BB12" s="137" t="s">
        <v>48</v>
      </c>
      <c r="BC12" s="54"/>
      <c r="BD12" s="134" t="s">
        <v>442</v>
      </c>
      <c r="BE12" s="136"/>
      <c r="BF12" s="136"/>
      <c r="BG12" s="54"/>
      <c r="BH12" s="134" t="s">
        <v>72</v>
      </c>
      <c r="BI12" s="54"/>
      <c r="BJ12" s="54"/>
      <c r="BK12" s="134" t="s">
        <v>828</v>
      </c>
      <c r="BL12" s="54"/>
      <c r="BM12" s="138" t="s">
        <v>488</v>
      </c>
      <c r="BN12" s="54"/>
      <c r="BO12" s="54" t="s">
        <v>122</v>
      </c>
      <c r="BP12" s="54"/>
      <c r="BQ12" s="54"/>
      <c r="BR12" s="54"/>
      <c r="BS12" s="54"/>
      <c r="BT12" s="54"/>
      <c r="BU12" s="49" t="s">
        <v>716</v>
      </c>
      <c r="BV12" s="49"/>
      <c r="BW12" s="49"/>
      <c r="BX12" s="49"/>
      <c r="BY12" s="49"/>
      <c r="BZ12" s="49" t="s">
        <v>730</v>
      </c>
      <c r="CA12" s="49"/>
      <c r="CB12" s="49"/>
      <c r="CC12" s="54"/>
      <c r="CD12" s="54"/>
      <c r="CE12" s="54"/>
      <c r="CF12" s="54"/>
      <c r="CG12" s="54"/>
      <c r="CH12" s="54"/>
    </row>
    <row r="13" spans="1:86" ht="27" customHeight="1">
      <c r="A13" s="646" t="s">
        <v>338</v>
      </c>
      <c r="B13" s="651" t="s">
        <v>1897</v>
      </c>
      <c r="C13" s="651" t="s">
        <v>1898</v>
      </c>
      <c r="D13" s="652" t="s">
        <v>7</v>
      </c>
      <c r="E13" s="1053">
        <v>1</v>
      </c>
      <c r="F13" s="1060" t="s">
        <v>64</v>
      </c>
      <c r="G13" s="643"/>
      <c r="H13" s="29"/>
      <c r="BA13" s="137" t="s">
        <v>387</v>
      </c>
      <c r="BB13" s="137" t="s">
        <v>339</v>
      </c>
      <c r="BC13" s="54"/>
      <c r="BD13" s="54" t="s">
        <v>54</v>
      </c>
      <c r="BE13" s="136"/>
      <c r="BF13" s="136"/>
      <c r="BG13" s="54"/>
      <c r="BH13" s="54" t="s">
        <v>64</v>
      </c>
      <c r="BI13" s="54"/>
      <c r="BJ13" s="54"/>
      <c r="BK13" t="s">
        <v>64</v>
      </c>
      <c r="BL13" s="54"/>
      <c r="BM13" s="138" t="s">
        <v>489</v>
      </c>
      <c r="BN13" s="54"/>
      <c r="BO13" s="54" t="s">
        <v>123</v>
      </c>
      <c r="BP13" s="54"/>
      <c r="BQ13" s="54"/>
      <c r="BR13" s="54"/>
      <c r="BS13" s="54"/>
      <c r="BT13" s="54"/>
      <c r="BU13" s="49" t="s">
        <v>693</v>
      </c>
      <c r="BV13" s="49"/>
      <c r="BW13" s="49"/>
      <c r="BX13" s="49"/>
      <c r="BY13" s="49"/>
      <c r="BZ13" s="49" t="s">
        <v>740</v>
      </c>
      <c r="CA13" s="49"/>
      <c r="CB13" s="49"/>
      <c r="CC13" s="54"/>
      <c r="CD13" s="54"/>
      <c r="CE13" s="54"/>
      <c r="CF13" s="54"/>
      <c r="CG13" s="54"/>
      <c r="CH13" s="54"/>
    </row>
    <row r="14" spans="1:86" ht="25.5">
      <c r="A14" s="646" t="s">
        <v>338</v>
      </c>
      <c r="B14" s="651" t="s">
        <v>1899</v>
      </c>
      <c r="C14" s="651" t="s">
        <v>1900</v>
      </c>
      <c r="D14" s="652" t="s">
        <v>7</v>
      </c>
      <c r="E14" s="1053">
        <v>3</v>
      </c>
      <c r="F14" s="1060" t="s">
        <v>64</v>
      </c>
      <c r="G14" s="643"/>
      <c r="H14" s="29"/>
      <c r="BA14" s="137" t="s">
        <v>361</v>
      </c>
      <c r="BB14" s="137" t="s">
        <v>362</v>
      </c>
      <c r="BC14" s="54"/>
      <c r="BD14" s="54" t="s">
        <v>443</v>
      </c>
      <c r="BE14" s="136"/>
      <c r="BF14" s="136"/>
      <c r="BG14" s="54"/>
      <c r="BH14" s="54" t="s">
        <v>73</v>
      </c>
      <c r="BI14" s="54"/>
      <c r="BJ14" s="54"/>
      <c r="BK14" t="s">
        <v>766</v>
      </c>
      <c r="BL14" s="54"/>
      <c r="BM14" s="138" t="s">
        <v>490</v>
      </c>
      <c r="BN14" s="54"/>
      <c r="BO14" s="54" t="s">
        <v>678</v>
      </c>
      <c r="BP14" s="54"/>
      <c r="BQ14" s="54"/>
      <c r="BR14" s="54"/>
      <c r="BS14" s="54"/>
      <c r="BT14" s="54"/>
      <c r="BU14" s="49" t="s">
        <v>717</v>
      </c>
      <c r="BV14" s="49"/>
      <c r="BW14" s="49"/>
      <c r="BX14" s="49"/>
      <c r="BY14" s="49"/>
      <c r="BZ14" s="49" t="s">
        <v>731</v>
      </c>
      <c r="CA14" s="49"/>
      <c r="CB14" s="49"/>
      <c r="CC14" s="54"/>
      <c r="CD14" s="54"/>
      <c r="CE14" s="54"/>
      <c r="CF14" s="54"/>
      <c r="CG14" s="54"/>
      <c r="CH14" s="54"/>
    </row>
    <row r="15" spans="1:86" ht="25.5">
      <c r="A15" s="646" t="s">
        <v>338</v>
      </c>
      <c r="B15" s="651" t="s">
        <v>1901</v>
      </c>
      <c r="C15" s="651" t="s">
        <v>1902</v>
      </c>
      <c r="D15" s="652" t="s">
        <v>7</v>
      </c>
      <c r="E15" s="1053">
        <v>1</v>
      </c>
      <c r="F15" s="1060" t="s">
        <v>64</v>
      </c>
      <c r="G15" s="643"/>
      <c r="H15" s="29"/>
      <c r="BA15" s="137" t="s">
        <v>349</v>
      </c>
      <c r="BB15" s="137" t="s">
        <v>350</v>
      </c>
      <c r="BC15" s="54"/>
      <c r="BD15" s="54" t="s">
        <v>183</v>
      </c>
      <c r="BE15" s="136"/>
      <c r="BF15" s="136"/>
      <c r="BG15" s="54"/>
      <c r="BH15" s="54" t="s">
        <v>756</v>
      </c>
      <c r="BI15" s="54"/>
      <c r="BJ15" s="54"/>
      <c r="BK15" s="54"/>
      <c r="BL15" s="54"/>
      <c r="BM15" s="138" t="s">
        <v>491</v>
      </c>
      <c r="BN15" s="54"/>
      <c r="BO15" s="54" t="s">
        <v>677</v>
      </c>
      <c r="BP15" s="54"/>
      <c r="BQ15" s="54"/>
      <c r="BR15" s="54"/>
      <c r="BS15" s="54"/>
      <c r="BT15" s="54"/>
      <c r="BU15" s="49" t="s">
        <v>694</v>
      </c>
      <c r="BV15" s="49"/>
      <c r="BW15" s="49"/>
      <c r="BX15" s="49"/>
      <c r="BY15" s="49"/>
      <c r="BZ15" s="49" t="s">
        <v>732</v>
      </c>
      <c r="CA15" s="49"/>
      <c r="CB15" s="49"/>
      <c r="CC15" s="54"/>
      <c r="CD15" s="54"/>
      <c r="CE15" s="54"/>
      <c r="CF15" s="54"/>
      <c r="CG15" s="54"/>
      <c r="CH15" s="54"/>
    </row>
    <row r="16" spans="1:86" ht="25.5">
      <c r="A16" s="646" t="s">
        <v>338</v>
      </c>
      <c r="B16" s="651" t="s">
        <v>1105</v>
      </c>
      <c r="C16" s="651" t="s">
        <v>1903</v>
      </c>
      <c r="D16" s="652" t="s">
        <v>7</v>
      </c>
      <c r="E16" s="1053">
        <v>1</v>
      </c>
      <c r="F16" s="1060" t="s">
        <v>64</v>
      </c>
      <c r="G16" s="643"/>
      <c r="H16" s="29"/>
      <c r="BA16" s="137" t="s">
        <v>363</v>
      </c>
      <c r="BB16" s="137" t="s">
        <v>364</v>
      </c>
      <c r="BC16" s="54"/>
      <c r="BD16" s="54" t="s">
        <v>444</v>
      </c>
      <c r="BE16" s="136"/>
      <c r="BF16" s="136"/>
      <c r="BG16" s="54"/>
      <c r="BH16" s="54"/>
      <c r="BI16" s="54"/>
      <c r="BJ16" s="54"/>
      <c r="BK16" s="54"/>
      <c r="BL16" s="54"/>
      <c r="BM16" s="138" t="s">
        <v>662</v>
      </c>
      <c r="BN16" s="54"/>
      <c r="BO16" s="54" t="s">
        <v>679</v>
      </c>
      <c r="BP16" s="54"/>
      <c r="BQ16" s="54"/>
      <c r="BR16" s="54"/>
      <c r="BS16" s="54"/>
      <c r="BT16" s="54"/>
      <c r="BU16" s="49" t="s">
        <v>143</v>
      </c>
      <c r="BV16" s="49"/>
      <c r="BW16" s="49"/>
      <c r="BX16" s="49"/>
      <c r="BY16" s="49"/>
      <c r="BZ16" s="49" t="s">
        <v>743</v>
      </c>
      <c r="CA16" s="49"/>
      <c r="CB16" s="49"/>
      <c r="CC16" s="54"/>
      <c r="CD16" s="54"/>
      <c r="CE16" s="54"/>
      <c r="CF16" s="54"/>
      <c r="CG16" s="54"/>
      <c r="CH16" s="54"/>
    </row>
    <row r="17" spans="1:86" ht="25.5">
      <c r="A17" s="646" t="s">
        <v>338</v>
      </c>
      <c r="B17" s="651" t="s">
        <v>1904</v>
      </c>
      <c r="C17" s="651" t="s">
        <v>1648</v>
      </c>
      <c r="D17" s="652" t="s">
        <v>7</v>
      </c>
      <c r="E17" s="1053">
        <v>1</v>
      </c>
      <c r="F17" s="1060" t="s">
        <v>64</v>
      </c>
      <c r="G17" s="643"/>
      <c r="H17" s="29"/>
      <c r="BA17" s="137" t="s">
        <v>365</v>
      </c>
      <c r="BB17" s="137" t="s">
        <v>366</v>
      </c>
      <c r="BC17" s="54"/>
      <c r="BD17" s="54" t="s">
        <v>194</v>
      </c>
      <c r="BE17" s="136"/>
      <c r="BF17" s="136"/>
      <c r="BG17" s="54"/>
      <c r="BH17" s="54"/>
      <c r="BI17" s="54"/>
      <c r="BJ17" s="54"/>
      <c r="BK17" s="54"/>
      <c r="BL17" s="54"/>
      <c r="BM17" s="138" t="s">
        <v>98</v>
      </c>
      <c r="BN17" s="54"/>
      <c r="BO17" s="54" t="s">
        <v>680</v>
      </c>
      <c r="BP17" s="54"/>
      <c r="BQ17" s="54"/>
      <c r="BR17" s="54"/>
      <c r="BS17" s="54"/>
      <c r="BT17" s="54"/>
      <c r="BU17" s="49" t="s">
        <v>718</v>
      </c>
      <c r="BV17" s="49"/>
      <c r="BW17" s="49"/>
      <c r="BX17" s="49"/>
      <c r="BY17" s="49"/>
      <c r="BZ17" s="49" t="s">
        <v>733</v>
      </c>
      <c r="CA17" s="49"/>
      <c r="CB17" s="49"/>
      <c r="CC17" s="54"/>
      <c r="CD17" s="54"/>
      <c r="CE17" s="54"/>
      <c r="CF17" s="54"/>
      <c r="CG17" s="54"/>
      <c r="CH17" s="54"/>
    </row>
    <row r="18" spans="1:86" ht="25.5">
      <c r="A18" s="646" t="s">
        <v>338</v>
      </c>
      <c r="B18" s="651" t="s">
        <v>1905</v>
      </c>
      <c r="C18" s="651" t="s">
        <v>1906</v>
      </c>
      <c r="D18" s="652" t="s">
        <v>7</v>
      </c>
      <c r="E18" s="1053">
        <v>1</v>
      </c>
      <c r="F18" s="1060" t="s">
        <v>64</v>
      </c>
      <c r="G18" s="643"/>
      <c r="H18" s="29"/>
      <c r="BA18" s="137" t="s">
        <v>367</v>
      </c>
      <c r="BB18" s="137" t="s">
        <v>97</v>
      </c>
      <c r="BC18" s="54"/>
      <c r="BD18" s="54" t="s">
        <v>445</v>
      </c>
      <c r="BE18" s="136"/>
      <c r="BF18" s="136"/>
      <c r="BG18" s="54"/>
      <c r="BH18" s="54"/>
      <c r="BI18" s="54"/>
      <c r="BJ18" s="54"/>
      <c r="BK18" s="54"/>
      <c r="BL18" s="54"/>
      <c r="BM18" s="138" t="s">
        <v>492</v>
      </c>
      <c r="BN18" s="54"/>
      <c r="BO18" s="54" t="s">
        <v>681</v>
      </c>
      <c r="BP18" s="54"/>
      <c r="BQ18" s="54"/>
      <c r="BR18" s="54"/>
      <c r="BS18" s="54"/>
      <c r="BT18" s="54"/>
      <c r="BU18" s="49" t="s">
        <v>747</v>
      </c>
      <c r="BV18" s="49"/>
      <c r="BW18" s="49"/>
      <c r="BX18" s="49"/>
      <c r="BY18" s="49"/>
      <c r="BZ18" s="49" t="s">
        <v>734</v>
      </c>
      <c r="CA18" s="49"/>
      <c r="CB18" s="49"/>
      <c r="CC18" s="54"/>
      <c r="CD18" s="54"/>
      <c r="CE18" s="54"/>
      <c r="CF18" s="54"/>
      <c r="CG18" s="54"/>
      <c r="CH18" s="54"/>
    </row>
    <row r="19" spans="1:86" ht="25.5">
      <c r="A19" s="646" t="s">
        <v>338</v>
      </c>
      <c r="B19" s="651" t="s">
        <v>1658</v>
      </c>
      <c r="C19" s="651" t="s">
        <v>1907</v>
      </c>
      <c r="D19" s="652" t="s">
        <v>7</v>
      </c>
      <c r="E19" s="1053">
        <v>1</v>
      </c>
      <c r="F19" s="1060" t="s">
        <v>64</v>
      </c>
      <c r="G19" s="643"/>
      <c r="H19" s="29"/>
      <c r="BA19" s="137" t="s">
        <v>369</v>
      </c>
      <c r="BB19" s="137" t="s">
        <v>341</v>
      </c>
      <c r="BC19" s="54"/>
      <c r="BD19" s="54" t="s">
        <v>446</v>
      </c>
      <c r="BE19" s="136"/>
      <c r="BF19" s="136"/>
      <c r="BG19" s="54"/>
      <c r="BH19" s="54"/>
      <c r="BI19" s="54"/>
      <c r="BJ19" s="54"/>
      <c r="BK19" s="54"/>
      <c r="BL19" s="54"/>
      <c r="BM19" s="138" t="s">
        <v>493</v>
      </c>
      <c r="BN19" s="54"/>
      <c r="BO19" s="54" t="s">
        <v>682</v>
      </c>
      <c r="BP19" s="54"/>
      <c r="BQ19" s="54"/>
      <c r="BR19" s="54"/>
      <c r="BS19" s="54"/>
      <c r="BT19" s="54"/>
      <c r="BU19" s="49" t="s">
        <v>748</v>
      </c>
      <c r="BV19" s="49"/>
      <c r="BW19" s="49"/>
      <c r="BX19" s="49"/>
      <c r="BY19" s="49"/>
      <c r="BZ19" s="49" t="s">
        <v>742</v>
      </c>
      <c r="CA19" s="49"/>
      <c r="CB19" s="49"/>
      <c r="CC19" s="54"/>
      <c r="CD19" s="54"/>
      <c r="CE19" s="54"/>
      <c r="CF19" s="54"/>
      <c r="CG19" s="54"/>
      <c r="CH19" s="54"/>
    </row>
    <row r="20" spans="1:86" ht="25.5">
      <c r="A20" s="646" t="s">
        <v>338</v>
      </c>
      <c r="B20" s="651" t="s">
        <v>1908</v>
      </c>
      <c r="C20" s="651" t="s">
        <v>1649</v>
      </c>
      <c r="D20" s="652" t="s">
        <v>7</v>
      </c>
      <c r="E20" s="1053">
        <v>6</v>
      </c>
      <c r="F20" s="1060" t="s">
        <v>64</v>
      </c>
      <c r="G20" s="643"/>
      <c r="H20" s="29"/>
      <c r="BA20" s="137" t="s">
        <v>370</v>
      </c>
      <c r="BB20" s="137" t="s">
        <v>371</v>
      </c>
      <c r="BC20" s="54"/>
      <c r="BD20" s="54" t="s">
        <v>447</v>
      </c>
      <c r="BE20" s="136"/>
      <c r="BF20" s="136"/>
      <c r="BG20" s="54"/>
      <c r="BH20" s="54"/>
      <c r="BI20" s="54"/>
      <c r="BJ20" s="54"/>
      <c r="BK20" s="54"/>
      <c r="BL20" s="54"/>
      <c r="BM20" s="138" t="s">
        <v>494</v>
      </c>
      <c r="BN20" s="54"/>
      <c r="BO20" s="54" t="s">
        <v>683</v>
      </c>
      <c r="BP20" s="54"/>
      <c r="BQ20" s="54"/>
      <c r="BR20" s="54"/>
      <c r="BS20" s="54"/>
      <c r="BT20" s="54"/>
      <c r="BU20" s="49" t="s">
        <v>749</v>
      </c>
      <c r="BV20" s="49"/>
      <c r="BW20" s="49"/>
      <c r="BX20" s="49"/>
      <c r="BY20" s="49"/>
      <c r="BZ20" s="49" t="s">
        <v>741</v>
      </c>
      <c r="CA20" s="49"/>
      <c r="CB20" s="49"/>
      <c r="CC20" s="54"/>
      <c r="CD20" s="54"/>
      <c r="CE20" s="54"/>
      <c r="CF20" s="54"/>
      <c r="CG20" s="54"/>
      <c r="CH20" s="54"/>
    </row>
    <row r="21" spans="1:86" ht="25.5">
      <c r="A21" s="646" t="s">
        <v>338</v>
      </c>
      <c r="B21" s="651" t="s">
        <v>1909</v>
      </c>
      <c r="C21" s="651" t="s">
        <v>1910</v>
      </c>
      <c r="D21" s="652" t="s">
        <v>7</v>
      </c>
      <c r="E21" s="1053">
        <v>1</v>
      </c>
      <c r="F21" s="1060" t="s">
        <v>64</v>
      </c>
      <c r="G21" s="643"/>
      <c r="H21" s="29"/>
      <c r="BA21" s="137" t="s">
        <v>368</v>
      </c>
      <c r="BB21" s="137" t="s">
        <v>337</v>
      </c>
      <c r="BC21" s="54"/>
      <c r="BD21" s="54" t="s">
        <v>448</v>
      </c>
      <c r="BE21" s="136"/>
      <c r="BF21" s="136"/>
      <c r="BG21" s="54"/>
      <c r="BH21" s="147" t="s">
        <v>762</v>
      </c>
      <c r="BI21" t="s">
        <v>817</v>
      </c>
      <c r="BJ21" s="54"/>
      <c r="BK21" s="54"/>
      <c r="BL21" s="54"/>
      <c r="BM21" s="138" t="s">
        <v>495</v>
      </c>
      <c r="BN21" s="54"/>
      <c r="BO21" s="54" t="s">
        <v>684</v>
      </c>
      <c r="BP21" s="54"/>
      <c r="BQ21" s="54"/>
      <c r="BR21" s="54"/>
      <c r="BS21" s="54"/>
      <c r="BT21" s="54"/>
      <c r="BU21" s="49" t="s">
        <v>750</v>
      </c>
      <c r="BV21" s="49"/>
      <c r="BW21" s="49"/>
      <c r="BX21" s="49"/>
      <c r="BY21" s="49"/>
      <c r="BZ21" s="49" t="s">
        <v>735</v>
      </c>
      <c r="CA21" s="49"/>
      <c r="CB21" s="49"/>
      <c r="CC21" s="54"/>
      <c r="CD21" s="54"/>
      <c r="CE21" s="54"/>
      <c r="CF21" s="54"/>
      <c r="CG21" s="54"/>
      <c r="CH21" s="54"/>
    </row>
    <row r="22" spans="1:86" ht="25.5">
      <c r="A22" s="646" t="s">
        <v>338</v>
      </c>
      <c r="B22" s="651" t="s">
        <v>1911</v>
      </c>
      <c r="C22" s="651" t="s">
        <v>1912</v>
      </c>
      <c r="D22" s="652" t="s">
        <v>7</v>
      </c>
      <c r="E22" s="1053">
        <v>2</v>
      </c>
      <c r="F22" s="1060" t="s">
        <v>64</v>
      </c>
      <c r="G22" s="643"/>
      <c r="H22" s="29"/>
      <c r="BA22" s="137" t="s">
        <v>372</v>
      </c>
      <c r="BB22" s="137" t="s">
        <v>373</v>
      </c>
      <c r="BC22" s="54"/>
      <c r="BD22" s="54" t="s">
        <v>120</v>
      </c>
      <c r="BE22" s="136"/>
      <c r="BF22" s="136"/>
      <c r="BG22" s="54"/>
      <c r="BH22" s="54"/>
      <c r="BI22" s="54"/>
      <c r="BJ22" s="54"/>
      <c r="BK22" s="54"/>
      <c r="BL22" s="54"/>
      <c r="BM22" s="138" t="s">
        <v>496</v>
      </c>
      <c r="BN22" s="54"/>
      <c r="BO22" s="54" t="s">
        <v>685</v>
      </c>
      <c r="BP22" s="54"/>
      <c r="BQ22" s="54"/>
      <c r="BR22" s="54"/>
      <c r="BS22" s="54"/>
      <c r="BT22" s="54"/>
      <c r="BU22" s="49" t="s">
        <v>695</v>
      </c>
      <c r="BV22" s="49"/>
      <c r="BW22" s="49"/>
      <c r="BX22" s="49"/>
      <c r="BY22" s="49"/>
      <c r="BZ22" s="49" t="s">
        <v>461</v>
      </c>
      <c r="CA22" s="49"/>
      <c r="CB22" s="49"/>
      <c r="CC22" s="54"/>
      <c r="CD22" s="54"/>
      <c r="CE22" s="54"/>
      <c r="CF22" s="54"/>
      <c r="CG22" s="54"/>
      <c r="CH22" s="54"/>
    </row>
    <row r="23" spans="1:86" ht="38.25">
      <c r="A23" s="646" t="s">
        <v>338</v>
      </c>
      <c r="B23" s="651" t="s">
        <v>1913</v>
      </c>
      <c r="C23" s="651" t="s">
        <v>1650</v>
      </c>
      <c r="D23" s="652" t="s">
        <v>7</v>
      </c>
      <c r="E23" s="1053">
        <v>2</v>
      </c>
      <c r="F23" s="1060" t="s">
        <v>64</v>
      </c>
      <c r="G23" s="643"/>
      <c r="H23" s="29"/>
      <c r="BA23" s="137" t="s">
        <v>374</v>
      </c>
      <c r="BB23" s="137" t="s">
        <v>340</v>
      </c>
      <c r="BC23" s="54"/>
      <c r="BD23" s="54" t="s">
        <v>449</v>
      </c>
      <c r="BE23" s="136"/>
      <c r="BF23" s="136"/>
      <c r="BG23" s="54"/>
      <c r="BH23" s="54"/>
      <c r="BI23" s="54"/>
      <c r="BJ23" s="54"/>
      <c r="BK23" s="54"/>
      <c r="BL23" s="54"/>
      <c r="BM23" s="138" t="s">
        <v>497</v>
      </c>
      <c r="BN23" s="54"/>
      <c r="BO23" s="54" t="s">
        <v>686</v>
      </c>
      <c r="BP23" s="54"/>
      <c r="BQ23" s="54"/>
      <c r="BR23" s="54"/>
      <c r="BS23" s="54"/>
      <c r="BT23" s="54"/>
      <c r="BU23" s="49" t="s">
        <v>696</v>
      </c>
      <c r="BV23" s="49"/>
      <c r="BW23" s="49"/>
      <c r="BX23" s="49"/>
      <c r="BY23" s="49"/>
      <c r="BZ23" s="49" t="s">
        <v>736</v>
      </c>
      <c r="CA23" s="49"/>
      <c r="CB23" s="49"/>
      <c r="CC23" s="54"/>
      <c r="CD23" s="54"/>
      <c r="CE23" s="54"/>
      <c r="CF23" s="54"/>
      <c r="CG23" s="54"/>
      <c r="CH23" s="54"/>
    </row>
    <row r="24" spans="1:86" ht="25.5">
      <c r="A24" s="646" t="s">
        <v>338</v>
      </c>
      <c r="B24" s="651" t="s">
        <v>1914</v>
      </c>
      <c r="C24" s="651" t="s">
        <v>1915</v>
      </c>
      <c r="D24" s="652" t="s">
        <v>7</v>
      </c>
      <c r="E24" s="1053">
        <v>1</v>
      </c>
      <c r="F24" s="1060" t="s">
        <v>64</v>
      </c>
      <c r="G24" s="643"/>
      <c r="H24" s="29"/>
      <c r="BA24" s="137" t="s">
        <v>375</v>
      </c>
      <c r="BB24" s="137" t="s">
        <v>376</v>
      </c>
      <c r="BC24" s="54"/>
      <c r="BD24" s="54"/>
      <c r="BE24" s="136"/>
      <c r="BF24" s="136"/>
      <c r="BG24" s="54"/>
      <c r="BH24" s="54"/>
      <c r="BI24" s="54"/>
      <c r="BJ24" s="54"/>
      <c r="BK24" s="54"/>
      <c r="BL24" s="54"/>
      <c r="BM24" s="138" t="s">
        <v>498</v>
      </c>
      <c r="BN24" s="54"/>
      <c r="BO24" s="54" t="s">
        <v>674</v>
      </c>
      <c r="BP24" s="54"/>
      <c r="BQ24" s="54"/>
      <c r="BR24" s="54"/>
      <c r="BS24" s="54"/>
      <c r="BT24" s="54"/>
      <c r="BU24" s="49" t="s">
        <v>697</v>
      </c>
      <c r="BV24" s="49"/>
      <c r="BW24" s="49"/>
      <c r="BX24" s="49"/>
      <c r="BY24" s="49"/>
      <c r="BZ24" s="54"/>
      <c r="CA24" s="49"/>
      <c r="CB24" s="49"/>
      <c r="CC24" s="54"/>
      <c r="CD24" s="54"/>
      <c r="CE24" s="54"/>
      <c r="CF24" s="54"/>
      <c r="CG24" s="54"/>
      <c r="CH24" s="54"/>
    </row>
    <row r="25" spans="1:86">
      <c r="A25" s="646" t="s">
        <v>338</v>
      </c>
      <c r="B25" s="651" t="s">
        <v>1916</v>
      </c>
      <c r="C25" s="651" t="s">
        <v>1917</v>
      </c>
      <c r="D25" s="652" t="s">
        <v>7</v>
      </c>
      <c r="E25" s="1053">
        <v>1</v>
      </c>
      <c r="F25" s="1060" t="s">
        <v>64</v>
      </c>
      <c r="G25" s="643"/>
      <c r="BA25" s="137" t="s">
        <v>377</v>
      </c>
      <c r="BB25" s="137" t="s">
        <v>378</v>
      </c>
      <c r="BC25" s="54"/>
      <c r="BD25" s="54"/>
      <c r="BE25" s="136"/>
      <c r="BF25" s="136"/>
      <c r="BG25" s="54"/>
      <c r="BH25" s="54"/>
      <c r="BI25" s="54"/>
      <c r="BJ25" s="54"/>
      <c r="BK25" s="54"/>
      <c r="BL25" s="54"/>
      <c r="BM25" s="138" t="s">
        <v>499</v>
      </c>
      <c r="BN25" s="54"/>
      <c r="BO25" s="54" t="s">
        <v>687</v>
      </c>
      <c r="BP25" s="54"/>
      <c r="BQ25" s="54"/>
      <c r="BR25" s="54"/>
      <c r="BS25" s="54"/>
      <c r="BT25" s="54"/>
      <c r="BU25" s="49" t="s">
        <v>698</v>
      </c>
      <c r="BV25" s="49"/>
      <c r="BW25" s="49"/>
      <c r="BX25" s="49"/>
      <c r="BY25" s="49"/>
      <c r="BZ25" s="49"/>
      <c r="CA25" s="49"/>
      <c r="CB25" s="49"/>
      <c r="CC25" s="54"/>
      <c r="CD25" s="54"/>
      <c r="CE25" s="54"/>
      <c r="CF25" s="54"/>
      <c r="CG25" s="54"/>
      <c r="CH25" s="54"/>
    </row>
    <row r="26" spans="1:86" ht="38.25">
      <c r="A26" s="646" t="s">
        <v>338</v>
      </c>
      <c r="B26" s="651" t="s">
        <v>1918</v>
      </c>
      <c r="C26" s="651" t="s">
        <v>1919</v>
      </c>
      <c r="D26" s="652" t="s">
        <v>7</v>
      </c>
      <c r="E26" s="1053">
        <v>1</v>
      </c>
      <c r="F26" s="1060" t="s">
        <v>64</v>
      </c>
      <c r="G26" s="643"/>
      <c r="BA26" s="137" t="s">
        <v>379</v>
      </c>
      <c r="BB26" s="137" t="s">
        <v>380</v>
      </c>
      <c r="BC26" s="54"/>
      <c r="BD26" s="134" t="s">
        <v>441</v>
      </c>
      <c r="BE26" s="136"/>
      <c r="BF26" s="136"/>
      <c r="BG26" s="54"/>
      <c r="BH26" s="134" t="s">
        <v>480</v>
      </c>
      <c r="BI26" s="54"/>
      <c r="BJ26" s="54"/>
      <c r="BK26" s="54"/>
      <c r="BL26" s="54"/>
      <c r="BM26" s="138" t="s">
        <v>500</v>
      </c>
      <c r="BN26" s="54"/>
      <c r="BO26" s="54" t="s">
        <v>675</v>
      </c>
      <c r="BP26" s="54"/>
      <c r="BQ26" s="54"/>
      <c r="BR26" s="54"/>
      <c r="BS26" s="54"/>
      <c r="BT26" s="54"/>
      <c r="BU26" s="49" t="s">
        <v>719</v>
      </c>
      <c r="BV26" s="49"/>
      <c r="BW26" s="49"/>
      <c r="BX26" s="49"/>
      <c r="BY26" s="49"/>
      <c r="BZ26" s="49" t="s">
        <v>744</v>
      </c>
      <c r="CA26" s="49"/>
      <c r="CB26" s="49"/>
      <c r="CC26" s="54"/>
      <c r="CD26" s="46" t="s">
        <v>220</v>
      </c>
      <c r="CE26" s="47"/>
      <c r="CF26" s="46" t="s">
        <v>221</v>
      </c>
      <c r="CG26" s="73"/>
      <c r="CH26" s="73"/>
    </row>
    <row r="27" spans="1:86" ht="25.5">
      <c r="A27" s="646" t="s">
        <v>338</v>
      </c>
      <c r="B27" s="651" t="s">
        <v>1651</v>
      </c>
      <c r="C27" s="651" t="s">
        <v>1652</v>
      </c>
      <c r="D27" s="652" t="s">
        <v>7</v>
      </c>
      <c r="E27" s="1053">
        <v>2</v>
      </c>
      <c r="F27" s="1060" t="s">
        <v>64</v>
      </c>
      <c r="G27" s="643"/>
      <c r="BA27" s="137" t="s">
        <v>381</v>
      </c>
      <c r="BB27" s="137" t="s">
        <v>382</v>
      </c>
      <c r="BC27" s="54"/>
      <c r="BD27" s="54" t="s">
        <v>450</v>
      </c>
      <c r="BE27" s="136"/>
      <c r="BF27" s="136"/>
      <c r="BG27" s="54"/>
      <c r="BH27" s="54" t="s">
        <v>479</v>
      </c>
      <c r="BI27" s="54"/>
      <c r="BJ27" s="54"/>
      <c r="BK27" s="54"/>
      <c r="BL27" s="54"/>
      <c r="BM27" s="138" t="s">
        <v>501</v>
      </c>
      <c r="BN27" s="54"/>
      <c r="BO27" s="54"/>
      <c r="BP27" s="54"/>
      <c r="BQ27" s="54"/>
      <c r="BR27" s="54"/>
      <c r="BS27" s="54"/>
      <c r="BT27" s="54"/>
      <c r="BU27" s="49" t="s">
        <v>699</v>
      </c>
      <c r="BV27" s="49"/>
      <c r="BW27" s="49"/>
      <c r="BX27" s="49"/>
      <c r="BY27" s="49"/>
      <c r="BZ27" s="49" t="s">
        <v>181</v>
      </c>
      <c r="CA27" s="49"/>
      <c r="CB27" s="49"/>
      <c r="CC27" s="54"/>
      <c r="CD27" s="47" t="s">
        <v>222</v>
      </c>
      <c r="CE27" s="47"/>
      <c r="CF27" s="47" t="s">
        <v>223</v>
      </c>
      <c r="CG27" s="73"/>
      <c r="CH27" s="73"/>
    </row>
    <row r="28" spans="1:86">
      <c r="A28" s="646" t="s">
        <v>338</v>
      </c>
      <c r="B28" s="651" t="s">
        <v>1920</v>
      </c>
      <c r="C28" s="651" t="s">
        <v>1921</v>
      </c>
      <c r="D28" s="652" t="s">
        <v>7</v>
      </c>
      <c r="E28" s="1053">
        <v>5</v>
      </c>
      <c r="F28" s="1060" t="s">
        <v>64</v>
      </c>
      <c r="G28" s="643"/>
      <c r="BA28" s="137" t="s">
        <v>383</v>
      </c>
      <c r="BB28" s="137" t="s">
        <v>384</v>
      </c>
      <c r="BC28" s="54"/>
      <c r="BD28" s="54" t="s">
        <v>451</v>
      </c>
      <c r="BE28" s="136"/>
      <c r="BF28" s="136"/>
      <c r="BG28" s="54"/>
      <c r="BH28" s="54" t="s">
        <v>282</v>
      </c>
      <c r="BI28" s="54"/>
      <c r="BJ28" s="54"/>
      <c r="BK28" s="54"/>
      <c r="BL28" s="54"/>
      <c r="BM28" s="138" t="s">
        <v>502</v>
      </c>
      <c r="BN28" s="54"/>
      <c r="BO28" s="54"/>
      <c r="BP28" s="54"/>
      <c r="BQ28" s="54"/>
      <c r="BR28" s="54"/>
      <c r="BS28" s="54"/>
      <c r="BT28" s="54"/>
      <c r="BU28" s="49" t="s">
        <v>700</v>
      </c>
      <c r="BV28" s="49"/>
      <c r="BW28" s="49"/>
      <c r="BX28" s="49"/>
      <c r="BY28" s="49"/>
      <c r="BZ28" s="49" t="s">
        <v>738</v>
      </c>
      <c r="CA28" s="49"/>
      <c r="CB28" s="49"/>
      <c r="CC28" s="54"/>
      <c r="CD28" s="47" t="s">
        <v>224</v>
      </c>
      <c r="CE28" s="47"/>
      <c r="CF28" s="47" t="s">
        <v>225</v>
      </c>
      <c r="CG28" s="73"/>
      <c r="CH28" s="73"/>
    </row>
    <row r="29" spans="1:86" ht="25.5">
      <c r="A29" s="646" t="s">
        <v>338</v>
      </c>
      <c r="B29" s="651" t="s">
        <v>1922</v>
      </c>
      <c r="C29" s="651" t="s">
        <v>1653</v>
      </c>
      <c r="D29" s="652" t="s">
        <v>7</v>
      </c>
      <c r="E29" s="1053">
        <v>1</v>
      </c>
      <c r="F29" s="1060" t="s">
        <v>64</v>
      </c>
      <c r="G29" s="643"/>
      <c r="BA29" s="137" t="s">
        <v>386</v>
      </c>
      <c r="BB29" s="137" t="s">
        <v>4</v>
      </c>
      <c r="BC29" s="54"/>
      <c r="BD29" s="54" t="s">
        <v>56</v>
      </c>
      <c r="BE29" s="136"/>
      <c r="BF29" s="136"/>
      <c r="BG29" s="54"/>
      <c r="BH29" s="54" t="s">
        <v>478</v>
      </c>
      <c r="BI29" s="54"/>
      <c r="BJ29" s="54"/>
      <c r="BK29" s="54"/>
      <c r="BL29" s="54"/>
      <c r="BM29" s="138" t="s">
        <v>503</v>
      </c>
      <c r="BN29" s="54"/>
      <c r="BO29" s="54"/>
      <c r="BP29" s="54"/>
      <c r="BQ29" s="54"/>
      <c r="BR29" s="54"/>
      <c r="BS29" s="54"/>
      <c r="BT29" s="54"/>
      <c r="BU29" s="49" t="s">
        <v>701</v>
      </c>
      <c r="BV29" s="49"/>
      <c r="BW29" s="49"/>
      <c r="BX29" s="49"/>
      <c r="BY29" s="49"/>
      <c r="BZ29" s="49" t="s">
        <v>56</v>
      </c>
      <c r="CA29" s="49"/>
      <c r="CB29" s="49"/>
      <c r="CC29" s="54"/>
      <c r="CD29" s="47" t="s">
        <v>226</v>
      </c>
      <c r="CE29" s="47"/>
      <c r="CF29" s="47" t="s">
        <v>227</v>
      </c>
      <c r="CG29" s="73"/>
      <c r="CH29" s="73"/>
    </row>
    <row r="30" spans="1:86" ht="25.5">
      <c r="A30" s="646" t="s">
        <v>338</v>
      </c>
      <c r="B30" s="651" t="s">
        <v>1923</v>
      </c>
      <c r="C30" s="651" t="s">
        <v>1924</v>
      </c>
      <c r="D30" s="652" t="s">
        <v>7</v>
      </c>
      <c r="E30" s="1053">
        <v>6</v>
      </c>
      <c r="F30" s="1060" t="s">
        <v>64</v>
      </c>
      <c r="G30" s="643"/>
      <c r="BA30" s="54"/>
      <c r="BB30" s="54"/>
      <c r="BC30" s="54"/>
      <c r="BD30" s="54" t="s">
        <v>452</v>
      </c>
      <c r="BE30" s="54"/>
      <c r="BF30" s="54"/>
      <c r="BG30" s="54"/>
      <c r="BH30" s="54" t="s">
        <v>476</v>
      </c>
      <c r="BI30" s="54"/>
      <c r="BJ30" s="54"/>
      <c r="BK30" s="54"/>
      <c r="BL30" s="54"/>
      <c r="BM30" s="138" t="s">
        <v>504</v>
      </c>
      <c r="BN30" s="54"/>
      <c r="BO30" s="54"/>
      <c r="BP30" s="54"/>
      <c r="BQ30" s="54"/>
      <c r="BR30" s="54"/>
      <c r="BS30" s="54"/>
      <c r="BT30" s="54"/>
      <c r="BU30" s="49" t="s">
        <v>702</v>
      </c>
      <c r="BV30" s="49"/>
      <c r="BW30" s="49"/>
      <c r="BX30" s="49"/>
      <c r="BY30" s="49"/>
      <c r="BZ30" s="49" t="s">
        <v>746</v>
      </c>
      <c r="CA30" s="49"/>
      <c r="CB30" s="49"/>
      <c r="CC30" s="54"/>
      <c r="CD30" s="47" t="s">
        <v>228</v>
      </c>
      <c r="CE30" s="47"/>
      <c r="CF30" s="47" t="s">
        <v>229</v>
      </c>
      <c r="CG30" s="73"/>
      <c r="CH30" s="73"/>
    </row>
    <row r="31" spans="1:86" ht="38.25">
      <c r="A31" s="646" t="s">
        <v>338</v>
      </c>
      <c r="B31" s="651" t="s">
        <v>1925</v>
      </c>
      <c r="C31" s="651" t="s">
        <v>1926</v>
      </c>
      <c r="D31" s="652" t="s">
        <v>7</v>
      </c>
      <c r="E31" s="1053">
        <v>3</v>
      </c>
      <c r="F31" s="1060" t="s">
        <v>64</v>
      </c>
      <c r="G31" s="643"/>
      <c r="BA31" s="54"/>
      <c r="BB31" s="54"/>
      <c r="BC31" s="54"/>
      <c r="BD31" s="54" t="s">
        <v>453</v>
      </c>
      <c r="BE31" s="54"/>
      <c r="BF31" s="54"/>
      <c r="BG31" s="54"/>
      <c r="BH31" s="54" t="s">
        <v>477</v>
      </c>
      <c r="BI31" s="54"/>
      <c r="BJ31" s="54"/>
      <c r="BK31" s="54"/>
      <c r="BL31" s="54"/>
      <c r="BM31" s="138" t="s">
        <v>505</v>
      </c>
      <c r="BN31" s="54"/>
      <c r="BO31" s="54"/>
      <c r="BP31" s="54"/>
      <c r="BQ31" s="54"/>
      <c r="BR31" s="54"/>
      <c r="BS31" s="54"/>
      <c r="BT31" s="54"/>
      <c r="BU31" s="49" t="s">
        <v>703</v>
      </c>
      <c r="BV31" s="49"/>
      <c r="BW31" s="49"/>
      <c r="BX31" s="49"/>
      <c r="BY31" s="49"/>
      <c r="BZ31" s="49" t="s">
        <v>737</v>
      </c>
      <c r="CA31" s="49"/>
      <c r="CB31" s="49"/>
      <c r="CC31" s="54"/>
      <c r="CD31" s="47" t="s">
        <v>230</v>
      </c>
      <c r="CE31" s="47"/>
      <c r="CF31" s="47" t="s">
        <v>216</v>
      </c>
      <c r="CG31" s="73"/>
      <c r="CH31" s="73"/>
    </row>
    <row r="32" spans="1:86" ht="25.5">
      <c r="A32" s="646" t="s">
        <v>338</v>
      </c>
      <c r="B32" s="651" t="s">
        <v>1927</v>
      </c>
      <c r="C32" s="651" t="s">
        <v>1928</v>
      </c>
      <c r="D32" s="652" t="s">
        <v>7</v>
      </c>
      <c r="E32" s="1053">
        <v>1</v>
      </c>
      <c r="F32" s="1060" t="s">
        <v>64</v>
      </c>
      <c r="G32" s="643"/>
      <c r="BA32" s="134" t="s">
        <v>432</v>
      </c>
      <c r="BB32" s="54"/>
      <c r="BC32" s="54"/>
      <c r="BD32" s="54" t="s">
        <v>183</v>
      </c>
      <c r="BE32" s="54"/>
      <c r="BF32" s="54"/>
      <c r="BG32" s="54"/>
      <c r="BH32" s="54" t="s">
        <v>283</v>
      </c>
      <c r="BI32" s="54"/>
      <c r="BJ32" s="54"/>
      <c r="BK32" s="54"/>
      <c r="BL32" s="54"/>
      <c r="BM32" s="138" t="s">
        <v>506</v>
      </c>
      <c r="BN32" s="54"/>
      <c r="BO32" s="54"/>
      <c r="BP32" s="54"/>
      <c r="BQ32" s="54"/>
      <c r="BR32" s="54"/>
      <c r="BS32" s="54"/>
      <c r="BT32" s="54"/>
      <c r="BU32" s="49" t="s">
        <v>720</v>
      </c>
      <c r="BV32" s="49"/>
      <c r="BW32" s="49"/>
      <c r="BX32" s="49"/>
      <c r="BY32" s="49"/>
      <c r="BZ32" s="49" t="s">
        <v>183</v>
      </c>
      <c r="CA32" s="49"/>
      <c r="CB32" s="49"/>
      <c r="CC32" s="54"/>
      <c r="CD32" s="47" t="s">
        <v>231</v>
      </c>
      <c r="CE32" s="47"/>
      <c r="CF32" s="47" t="s">
        <v>214</v>
      </c>
      <c r="CG32" s="73"/>
      <c r="CH32" s="73"/>
    </row>
    <row r="33" spans="1:86" ht="25.5">
      <c r="A33" s="646" t="s">
        <v>338</v>
      </c>
      <c r="B33" s="651" t="s">
        <v>1929</v>
      </c>
      <c r="C33" s="651" t="s">
        <v>1646</v>
      </c>
      <c r="D33" s="652" t="s">
        <v>7</v>
      </c>
      <c r="E33" s="1053">
        <v>1</v>
      </c>
      <c r="F33" s="1060" t="s">
        <v>64</v>
      </c>
      <c r="G33" s="643"/>
      <c r="BA33" s="54" t="s">
        <v>18</v>
      </c>
      <c r="BB33" s="54"/>
      <c r="BC33" s="54"/>
      <c r="BD33" s="54" t="s">
        <v>444</v>
      </c>
      <c r="BE33" s="54"/>
      <c r="BF33" s="54"/>
      <c r="BG33" s="54"/>
      <c r="BH33" s="54"/>
      <c r="BI33" s="54"/>
      <c r="BJ33" s="54"/>
      <c r="BK33" s="54"/>
      <c r="BL33" s="54"/>
      <c r="BM33" s="138" t="s">
        <v>507</v>
      </c>
      <c r="BN33" s="54"/>
      <c r="BO33" s="54"/>
      <c r="BP33" s="54"/>
      <c r="BQ33" s="54"/>
      <c r="BR33" s="54"/>
      <c r="BS33" s="54"/>
      <c r="BT33" s="54"/>
      <c r="BU33" s="49" t="s">
        <v>704</v>
      </c>
      <c r="BV33" s="49"/>
      <c r="BW33" s="49"/>
      <c r="BX33" s="49"/>
      <c r="BY33" s="49"/>
      <c r="BZ33" s="49" t="s">
        <v>745</v>
      </c>
      <c r="CA33" s="49"/>
      <c r="CB33" s="49"/>
      <c r="CC33" s="54"/>
      <c r="CD33" s="47" t="s">
        <v>232</v>
      </c>
      <c r="CE33" s="47"/>
      <c r="CF33" s="47" t="s">
        <v>233</v>
      </c>
      <c r="CG33" s="73"/>
      <c r="CH33" s="73"/>
    </row>
    <row r="34" spans="1:86" ht="25.5">
      <c r="A34" s="646" t="s">
        <v>338</v>
      </c>
      <c r="B34" s="651" t="s">
        <v>1930</v>
      </c>
      <c r="C34" s="651" t="s">
        <v>1931</v>
      </c>
      <c r="D34" s="652" t="s">
        <v>7</v>
      </c>
      <c r="E34" s="1053">
        <v>1</v>
      </c>
      <c r="F34" s="1060" t="s">
        <v>64</v>
      </c>
      <c r="G34" s="643"/>
      <c r="BA34" s="54" t="s">
        <v>20</v>
      </c>
      <c r="BB34" s="54"/>
      <c r="BC34" s="54"/>
      <c r="BD34" s="54" t="s">
        <v>454</v>
      </c>
      <c r="BE34" s="54"/>
      <c r="BF34" s="54"/>
      <c r="BG34" s="54"/>
      <c r="BH34" s="54"/>
      <c r="BI34" s="54"/>
      <c r="BJ34" s="54"/>
      <c r="BK34" s="54"/>
      <c r="BL34" s="54"/>
      <c r="BM34" s="138" t="s">
        <v>508</v>
      </c>
      <c r="BN34" s="54"/>
      <c r="BO34" s="54"/>
      <c r="BP34" s="54"/>
      <c r="BQ34" s="54"/>
      <c r="BR34" s="54"/>
      <c r="BS34" s="54"/>
      <c r="BT34" s="54"/>
      <c r="BU34" s="49" t="s">
        <v>721</v>
      </c>
      <c r="BV34" s="49"/>
      <c r="BW34" s="49"/>
      <c r="BX34" s="49"/>
      <c r="BY34" s="49"/>
      <c r="BZ34" s="49" t="s">
        <v>194</v>
      </c>
      <c r="CA34" s="49"/>
      <c r="CB34" s="49"/>
      <c r="CC34" s="54"/>
      <c r="CD34" s="47" t="s">
        <v>234</v>
      </c>
      <c r="CE34" s="47"/>
      <c r="CF34" s="47" t="s">
        <v>215</v>
      </c>
      <c r="CG34" s="73"/>
      <c r="CH34" s="73"/>
    </row>
    <row r="35" spans="1:86" ht="25.5">
      <c r="A35" s="646" t="s">
        <v>338</v>
      </c>
      <c r="B35" s="651" t="s">
        <v>1932</v>
      </c>
      <c r="C35" s="651" t="s">
        <v>1654</v>
      </c>
      <c r="D35" s="652" t="s">
        <v>7</v>
      </c>
      <c r="E35" s="1053">
        <v>1</v>
      </c>
      <c r="F35" s="1060" t="s">
        <v>64</v>
      </c>
      <c r="G35" s="643"/>
      <c r="BA35" s="54" t="s">
        <v>22</v>
      </c>
      <c r="BB35" s="54"/>
      <c r="BC35" s="54"/>
      <c r="BD35" s="54" t="s">
        <v>455</v>
      </c>
      <c r="BE35" s="54"/>
      <c r="BF35" s="54"/>
      <c r="BG35" s="54"/>
      <c r="BH35" s="134" t="s">
        <v>650</v>
      </c>
      <c r="BI35" s="54"/>
      <c r="BJ35" s="54"/>
      <c r="BK35" s="54"/>
      <c r="BL35" s="54"/>
      <c r="BM35" s="138" t="s">
        <v>509</v>
      </c>
      <c r="BN35" s="54"/>
      <c r="BO35" s="54"/>
      <c r="BP35" s="54"/>
      <c r="BQ35" s="54"/>
      <c r="BR35" s="54"/>
      <c r="BS35" s="54"/>
      <c r="BT35" s="54"/>
      <c r="BU35" s="49" t="s">
        <v>705</v>
      </c>
      <c r="BV35" s="49"/>
      <c r="BW35" s="49"/>
      <c r="BX35" s="49"/>
      <c r="BY35" s="49"/>
      <c r="BZ35" s="49" t="s">
        <v>730</v>
      </c>
      <c r="CA35" s="49"/>
      <c r="CB35" s="49"/>
      <c r="CC35" s="54"/>
      <c r="CD35" s="47" t="s">
        <v>235</v>
      </c>
      <c r="CE35" s="47"/>
      <c r="CF35" s="47"/>
      <c r="CG35" s="73"/>
      <c r="CH35" s="73"/>
    </row>
    <row r="36" spans="1:86" ht="25.5">
      <c r="A36" s="646" t="s">
        <v>338</v>
      </c>
      <c r="B36" s="651" t="s">
        <v>1933</v>
      </c>
      <c r="C36" s="651" t="s">
        <v>1655</v>
      </c>
      <c r="D36" s="652" t="s">
        <v>7</v>
      </c>
      <c r="E36" s="1053">
        <v>1</v>
      </c>
      <c r="F36" s="1060" t="s">
        <v>64</v>
      </c>
      <c r="G36" s="643"/>
      <c r="BA36" s="54" t="s">
        <v>24</v>
      </c>
      <c r="BB36" s="54"/>
      <c r="BC36" s="54"/>
      <c r="BD36" s="49" t="s">
        <v>457</v>
      </c>
      <c r="BE36" s="54"/>
      <c r="BF36" s="54"/>
      <c r="BG36" s="54"/>
      <c r="BH36" s="54" t="s">
        <v>757</v>
      </c>
      <c r="BI36" s="54"/>
      <c r="BJ36" s="54"/>
      <c r="BK36" s="54"/>
      <c r="BL36" s="54"/>
      <c r="BM36" s="138" t="s">
        <v>510</v>
      </c>
      <c r="BN36" s="54"/>
      <c r="BO36" s="54"/>
      <c r="BP36" s="54"/>
      <c r="BQ36" s="54"/>
      <c r="BR36" s="54"/>
      <c r="BS36" s="54"/>
      <c r="BT36" s="54"/>
      <c r="BU36" s="49" t="s">
        <v>722</v>
      </c>
      <c r="BV36" s="49"/>
      <c r="BW36" s="49"/>
      <c r="BX36" s="49"/>
      <c r="BY36" s="49"/>
      <c r="BZ36" s="49" t="s">
        <v>740</v>
      </c>
      <c r="CA36" s="49"/>
      <c r="CB36" s="49"/>
      <c r="CC36" s="54"/>
      <c r="CD36" s="47" t="s">
        <v>236</v>
      </c>
      <c r="CE36" s="47"/>
      <c r="CF36" s="47"/>
      <c r="CG36" s="73"/>
      <c r="CH36" s="73"/>
    </row>
    <row r="37" spans="1:86" ht="25.5">
      <c r="A37" s="646" t="s">
        <v>338</v>
      </c>
      <c r="B37" s="651" t="s">
        <v>1125</v>
      </c>
      <c r="C37" s="651" t="s">
        <v>1656</v>
      </c>
      <c r="D37" s="652" t="s">
        <v>7</v>
      </c>
      <c r="E37" s="1053">
        <v>3</v>
      </c>
      <c r="F37" s="1060" t="s">
        <v>64</v>
      </c>
      <c r="G37" s="643"/>
      <c r="BA37" s="54" t="s">
        <v>421</v>
      </c>
      <c r="BB37" s="54"/>
      <c r="BC37" s="54"/>
      <c r="BD37" s="49" t="s">
        <v>456</v>
      </c>
      <c r="BE37" s="54"/>
      <c r="BF37" s="54"/>
      <c r="BG37" s="54"/>
      <c r="BH37" s="54" t="s">
        <v>651</v>
      </c>
      <c r="BI37" s="54"/>
      <c r="BJ37" s="54"/>
      <c r="BK37" s="54"/>
      <c r="BL37" s="54"/>
      <c r="BM37" s="138" t="s">
        <v>511</v>
      </c>
      <c r="BN37" s="54"/>
      <c r="BO37" s="54"/>
      <c r="BP37" s="54"/>
      <c r="BQ37" s="54"/>
      <c r="BR37" s="54"/>
      <c r="BS37" s="54"/>
      <c r="BT37" s="54"/>
      <c r="BU37" s="49" t="s">
        <v>706</v>
      </c>
      <c r="BV37" s="49"/>
      <c r="BW37" s="49"/>
      <c r="BX37" s="49"/>
      <c r="BY37" s="49"/>
      <c r="BZ37" s="49" t="s">
        <v>731</v>
      </c>
      <c r="CA37" s="49"/>
      <c r="CB37" s="49"/>
      <c r="CC37" s="54"/>
      <c r="CD37" s="47" t="s">
        <v>237</v>
      </c>
      <c r="CE37" s="47"/>
      <c r="CF37" s="47"/>
      <c r="CG37" s="73"/>
      <c r="CH37" s="73"/>
    </row>
    <row r="38" spans="1:86" ht="25.5">
      <c r="A38" s="646" t="s">
        <v>338</v>
      </c>
      <c r="B38" s="651" t="s">
        <v>1657</v>
      </c>
      <c r="C38" s="651" t="s">
        <v>1934</v>
      </c>
      <c r="D38" s="652" t="s">
        <v>7</v>
      </c>
      <c r="E38" s="646"/>
      <c r="F38" s="1060" t="s">
        <v>64</v>
      </c>
      <c r="G38" s="643"/>
      <c r="BA38" s="54"/>
      <c r="BB38" s="54"/>
      <c r="BC38" s="54"/>
      <c r="BD38" s="49" t="s">
        <v>458</v>
      </c>
      <c r="BE38" s="54"/>
      <c r="BF38" s="54"/>
      <c r="BG38" s="54"/>
      <c r="BH38" s="54" t="s">
        <v>652</v>
      </c>
      <c r="BI38" s="54"/>
      <c r="BJ38" s="54"/>
      <c r="BK38" s="54"/>
      <c r="BL38" s="54"/>
      <c r="BM38" s="138" t="s">
        <v>512</v>
      </c>
      <c r="BN38" s="54"/>
      <c r="BO38" s="54"/>
      <c r="BP38" s="54"/>
      <c r="BQ38" s="54"/>
      <c r="BR38" s="54"/>
      <c r="BS38" s="54"/>
      <c r="BT38" s="54"/>
      <c r="BU38" s="49" t="s">
        <v>723</v>
      </c>
      <c r="BV38" s="49"/>
      <c r="BW38" s="49"/>
      <c r="BX38" s="49"/>
      <c r="BY38" s="49"/>
      <c r="BZ38" s="49" t="s">
        <v>732</v>
      </c>
      <c r="CA38" s="49"/>
      <c r="CB38" s="49"/>
      <c r="CC38" s="54"/>
      <c r="CD38" s="47" t="s">
        <v>238</v>
      </c>
      <c r="CE38" s="47"/>
      <c r="CF38" s="47"/>
      <c r="CG38" s="73"/>
      <c r="CH38" s="73"/>
    </row>
    <row r="39" spans="1:86" ht="38.25">
      <c r="A39" s="646" t="s">
        <v>338</v>
      </c>
      <c r="B39" s="651" t="s">
        <v>1935</v>
      </c>
      <c r="C39" s="651" t="s">
        <v>1936</v>
      </c>
      <c r="D39" s="652" t="s">
        <v>7</v>
      </c>
      <c r="E39" s="1053">
        <v>2</v>
      </c>
      <c r="F39" s="1060" t="s">
        <v>64</v>
      </c>
      <c r="G39" s="643"/>
      <c r="BA39" s="54"/>
      <c r="BB39" s="54"/>
      <c r="BC39" s="54"/>
      <c r="BD39" s="49" t="s">
        <v>459</v>
      </c>
      <c r="BE39" s="54"/>
      <c r="BF39" s="54"/>
      <c r="BG39" s="54"/>
      <c r="BH39" s="54" t="s">
        <v>653</v>
      </c>
      <c r="BI39" s="54"/>
      <c r="BJ39" s="54"/>
      <c r="BK39" s="54"/>
      <c r="BL39" s="54"/>
      <c r="BM39" s="138" t="s">
        <v>513</v>
      </c>
      <c r="BN39" s="54"/>
      <c r="BO39" s="54"/>
      <c r="BP39" s="54"/>
      <c r="BQ39" s="54"/>
      <c r="BR39" s="54"/>
      <c r="BS39" s="54"/>
      <c r="BT39" s="54"/>
      <c r="BU39" s="49" t="s">
        <v>724</v>
      </c>
      <c r="BV39" s="49"/>
      <c r="BW39" s="49"/>
      <c r="BX39" s="49"/>
      <c r="BY39" s="49"/>
      <c r="BZ39" s="49" t="s">
        <v>743</v>
      </c>
      <c r="CA39" s="49"/>
      <c r="CB39" s="49"/>
      <c r="CC39" s="54"/>
      <c r="CD39" s="47" t="s">
        <v>239</v>
      </c>
      <c r="CE39" s="47"/>
      <c r="CF39" s="47"/>
      <c r="CG39" s="73"/>
      <c r="CH39" s="73"/>
    </row>
    <row r="40" spans="1:86" ht="38.25">
      <c r="A40" s="646" t="s">
        <v>338</v>
      </c>
      <c r="B40" s="651" t="s">
        <v>1913</v>
      </c>
      <c r="C40" s="651" t="s">
        <v>1650</v>
      </c>
      <c r="D40" s="652" t="s">
        <v>7</v>
      </c>
      <c r="E40" s="1053">
        <v>2</v>
      </c>
      <c r="F40" s="1060" t="s">
        <v>64</v>
      </c>
      <c r="G40" s="643"/>
      <c r="BA40" s="54" t="s">
        <v>433</v>
      </c>
      <c r="BB40" s="54"/>
      <c r="BC40" s="54"/>
      <c r="BD40" s="49" t="s">
        <v>460</v>
      </c>
      <c r="BE40" s="54"/>
      <c r="BF40" s="54"/>
      <c r="BG40" s="54"/>
      <c r="BH40" s="54" t="s">
        <v>654</v>
      </c>
      <c r="BI40" s="54"/>
      <c r="BJ40" s="54"/>
      <c r="BK40" s="54"/>
      <c r="BL40" s="54"/>
      <c r="BM40" s="138" t="s">
        <v>514</v>
      </c>
      <c r="BN40" s="54"/>
      <c r="BO40" s="54"/>
      <c r="BP40" s="54"/>
      <c r="BQ40" s="54"/>
      <c r="BR40" s="54"/>
      <c r="BS40" s="54"/>
      <c r="BT40" s="54"/>
      <c r="BU40" s="49" t="s">
        <v>725</v>
      </c>
      <c r="BV40" s="49"/>
      <c r="BW40" s="49"/>
      <c r="BX40" s="49"/>
      <c r="BY40" s="49"/>
      <c r="BZ40" s="49" t="s">
        <v>733</v>
      </c>
      <c r="CA40" s="49"/>
      <c r="CB40" s="49"/>
      <c r="CC40" s="54"/>
      <c r="CD40" s="54"/>
      <c r="CE40" s="54"/>
      <c r="CF40" s="54"/>
      <c r="CG40" s="54"/>
      <c r="CH40" s="54"/>
    </row>
    <row r="41" spans="1:86" ht="63.75">
      <c r="A41" s="646" t="s">
        <v>338</v>
      </c>
      <c r="B41" s="651" t="s">
        <v>1937</v>
      </c>
      <c r="C41" s="651" t="s">
        <v>1938</v>
      </c>
      <c r="D41" s="652" t="s">
        <v>7</v>
      </c>
      <c r="E41" s="1053">
        <v>3</v>
      </c>
      <c r="F41" s="1060" t="s">
        <v>64</v>
      </c>
      <c r="G41" s="643"/>
      <c r="BA41" s="54" t="s">
        <v>40</v>
      </c>
      <c r="BB41" s="54"/>
      <c r="BC41" s="54"/>
      <c r="BD41" s="49" t="s">
        <v>461</v>
      </c>
      <c r="BE41" s="54"/>
      <c r="BF41" s="54"/>
      <c r="BG41" s="54"/>
      <c r="BH41" s="54" t="s">
        <v>655</v>
      </c>
      <c r="BI41" s="54"/>
      <c r="BJ41" s="54"/>
      <c r="BK41" s="54"/>
      <c r="BL41" s="54"/>
      <c r="BM41" s="138" t="s">
        <v>515</v>
      </c>
      <c r="BN41" s="54"/>
      <c r="BO41" s="54"/>
      <c r="BP41" s="54"/>
      <c r="BQ41" s="54"/>
      <c r="BR41" s="54"/>
      <c r="BS41" s="54"/>
      <c r="BT41" s="54"/>
      <c r="BU41" s="49" t="s">
        <v>707</v>
      </c>
      <c r="BV41" s="49"/>
      <c r="BW41" s="49"/>
      <c r="BX41" s="49"/>
      <c r="BY41" s="49"/>
      <c r="BZ41" s="49" t="s">
        <v>735</v>
      </c>
      <c r="CA41" s="49"/>
      <c r="CB41" s="49"/>
      <c r="CC41" s="54"/>
      <c r="CD41" s="54"/>
      <c r="CE41" s="54"/>
      <c r="CF41" s="54"/>
      <c r="CG41" s="54"/>
      <c r="CH41" s="54"/>
    </row>
    <row r="42" spans="1:86" ht="25.5">
      <c r="A42" s="646" t="s">
        <v>338</v>
      </c>
      <c r="B42" s="651" t="s">
        <v>1939</v>
      </c>
      <c r="C42" s="651" t="s">
        <v>1940</v>
      </c>
      <c r="D42" s="652" t="s">
        <v>7</v>
      </c>
      <c r="E42" s="1053">
        <v>1</v>
      </c>
      <c r="F42" s="1060" t="s">
        <v>64</v>
      </c>
      <c r="G42" s="643"/>
      <c r="BA42" s="54" t="s">
        <v>24</v>
      </c>
      <c r="BB42" s="54"/>
      <c r="BC42" s="54"/>
      <c r="BD42" s="49" t="s">
        <v>462</v>
      </c>
      <c r="BE42" s="54"/>
      <c r="BF42" s="54"/>
      <c r="BG42" s="54"/>
      <c r="BH42" s="54" t="s">
        <v>656</v>
      </c>
      <c r="BI42" s="54"/>
      <c r="BJ42" s="54"/>
      <c r="BK42" s="54"/>
      <c r="BL42" s="54"/>
      <c r="BM42" s="138" t="s">
        <v>516</v>
      </c>
      <c r="BN42" s="54"/>
      <c r="BO42" s="54"/>
      <c r="BP42" s="54"/>
      <c r="BQ42" s="54"/>
      <c r="BR42" s="54"/>
      <c r="BS42" s="54"/>
      <c r="BT42" s="54"/>
      <c r="BU42" s="49" t="s">
        <v>708</v>
      </c>
      <c r="BV42" s="49"/>
      <c r="BW42" s="49"/>
      <c r="BX42" s="49"/>
      <c r="BY42" s="49"/>
      <c r="BZ42" s="49" t="s">
        <v>461</v>
      </c>
      <c r="CA42" s="49"/>
      <c r="CB42" s="49"/>
      <c r="CC42" s="54"/>
      <c r="CD42" s="54"/>
      <c r="CE42" s="54"/>
      <c r="CF42" s="54"/>
      <c r="CG42" s="54"/>
      <c r="CH42" s="54"/>
    </row>
    <row r="43" spans="1:86" ht="25.5">
      <c r="A43" s="646" t="s">
        <v>338</v>
      </c>
      <c r="B43" s="651" t="s">
        <v>1941</v>
      </c>
      <c r="C43" s="651" t="s">
        <v>1942</v>
      </c>
      <c r="D43" s="652" t="s">
        <v>7</v>
      </c>
      <c r="E43" s="1053">
        <v>1</v>
      </c>
      <c r="F43" s="1060" t="s">
        <v>64</v>
      </c>
      <c r="G43" s="643"/>
      <c r="BA43" s="54" t="s">
        <v>421</v>
      </c>
      <c r="BB43" s="54"/>
      <c r="BC43" s="54"/>
      <c r="BD43" s="49" t="s">
        <v>463</v>
      </c>
      <c r="BE43" s="54"/>
      <c r="BF43" s="54"/>
      <c r="BG43" s="54"/>
      <c r="BH43" s="54" t="s">
        <v>657</v>
      </c>
      <c r="BI43" s="54"/>
      <c r="BJ43" s="54"/>
      <c r="BK43" s="54"/>
      <c r="BL43" s="54"/>
      <c r="BM43" s="138" t="s">
        <v>517</v>
      </c>
      <c r="BN43" s="54"/>
      <c r="BO43" s="54"/>
      <c r="BP43" s="54"/>
      <c r="BQ43" s="54"/>
      <c r="BR43" s="54"/>
      <c r="BS43" s="54"/>
      <c r="BT43" s="54"/>
      <c r="BU43" s="49" t="s">
        <v>710</v>
      </c>
      <c r="BV43" s="49"/>
      <c r="BW43" s="49"/>
      <c r="BX43" s="49"/>
      <c r="BY43" s="49"/>
      <c r="BZ43" s="49" t="s">
        <v>736</v>
      </c>
      <c r="CA43" s="49"/>
      <c r="CB43" s="49"/>
      <c r="CC43" s="54"/>
      <c r="CD43" s="54"/>
      <c r="CE43" s="54"/>
      <c r="CF43" s="54"/>
      <c r="CG43" s="54"/>
      <c r="CH43" s="54"/>
    </row>
    <row r="44" spans="1:86" ht="25.5">
      <c r="A44" s="646" t="s">
        <v>338</v>
      </c>
      <c r="B44" s="651" t="s">
        <v>1923</v>
      </c>
      <c r="C44" s="651" t="s">
        <v>1943</v>
      </c>
      <c r="D44" s="652" t="s">
        <v>7</v>
      </c>
      <c r="E44" s="1053">
        <v>6</v>
      </c>
      <c r="F44" s="1060" t="s">
        <v>64</v>
      </c>
      <c r="G44" s="643"/>
      <c r="BA44" s="54"/>
      <c r="BB44" s="54"/>
      <c r="BC44" s="54"/>
      <c r="BD44" s="54" t="s">
        <v>449</v>
      </c>
      <c r="BE44" s="54"/>
      <c r="BF44" s="54"/>
      <c r="BG44" s="54"/>
      <c r="BH44" s="54" t="s">
        <v>658</v>
      </c>
      <c r="BI44" s="54"/>
      <c r="BJ44" s="54"/>
      <c r="BK44" s="54"/>
      <c r="BL44" s="54"/>
      <c r="BM44" s="138" t="s">
        <v>518</v>
      </c>
      <c r="BN44" s="54"/>
      <c r="BO44" s="54"/>
      <c r="BP44" s="54"/>
      <c r="BQ44" s="54"/>
      <c r="BR44" s="54"/>
      <c r="BS44" s="54"/>
      <c r="BT44" s="54"/>
      <c r="BU44" s="49" t="s">
        <v>711</v>
      </c>
      <c r="BV44" s="49"/>
      <c r="BW44" s="49"/>
      <c r="BX44" s="49"/>
      <c r="BY44" s="49"/>
      <c r="BZ44" s="54"/>
      <c r="CA44" s="49"/>
      <c r="CB44" s="49"/>
      <c r="CC44" s="54"/>
      <c r="CD44" s="54"/>
      <c r="CE44" s="54"/>
      <c r="CF44" s="54"/>
      <c r="CG44" s="54"/>
      <c r="CH44" s="54"/>
    </row>
    <row r="45" spans="1:86" ht="25.5">
      <c r="A45" s="646" t="s">
        <v>338</v>
      </c>
      <c r="B45" s="651" t="s">
        <v>1944</v>
      </c>
      <c r="C45" s="651" t="s">
        <v>1945</v>
      </c>
      <c r="D45" s="652" t="s">
        <v>7</v>
      </c>
      <c r="E45" s="1053">
        <v>3</v>
      </c>
      <c r="F45" s="1060" t="s">
        <v>64</v>
      </c>
      <c r="G45" s="643"/>
      <c r="BA45" s="54"/>
      <c r="BB45" s="54"/>
      <c r="BC45" s="54"/>
      <c r="BD45" s="54"/>
      <c r="BE45" s="54"/>
      <c r="BF45" s="54"/>
      <c r="BG45" s="54"/>
      <c r="BH45" s="54" t="s">
        <v>114</v>
      </c>
      <c r="BI45" s="54"/>
      <c r="BJ45" s="54"/>
      <c r="BK45" s="54"/>
      <c r="BL45" s="54"/>
      <c r="BM45" s="138" t="s">
        <v>519</v>
      </c>
      <c r="BN45" s="54"/>
      <c r="BO45" s="54"/>
      <c r="BP45" s="54"/>
      <c r="BQ45" s="54"/>
      <c r="BR45" s="54"/>
      <c r="BS45" s="54"/>
      <c r="BT45" s="54"/>
      <c r="BU45" s="54"/>
      <c r="BV45" s="49"/>
      <c r="BW45" s="49"/>
      <c r="BX45" s="49"/>
      <c r="BY45" s="49"/>
      <c r="BZ45" s="54"/>
      <c r="CA45" s="49"/>
      <c r="CB45" s="49"/>
      <c r="CC45" s="54"/>
      <c r="CD45" s="54"/>
      <c r="CE45" s="54"/>
      <c r="CF45" s="54"/>
      <c r="CG45" s="54"/>
      <c r="CH45" s="54"/>
    </row>
    <row r="46" spans="1:86" ht="25.5">
      <c r="A46" s="646" t="s">
        <v>338</v>
      </c>
      <c r="B46" s="651" t="s">
        <v>1946</v>
      </c>
      <c r="C46" s="651" t="s">
        <v>1947</v>
      </c>
      <c r="D46" s="652" t="s">
        <v>7</v>
      </c>
      <c r="E46" s="1053">
        <v>1</v>
      </c>
      <c r="F46" s="1060" t="s">
        <v>64</v>
      </c>
      <c r="G46" s="643"/>
      <c r="BA46" s="134" t="s">
        <v>305</v>
      </c>
      <c r="BB46" s="54"/>
      <c r="BC46" s="54"/>
      <c r="BD46" s="54"/>
      <c r="BE46" s="54"/>
      <c r="BF46" s="54"/>
      <c r="BG46" s="54"/>
      <c r="BH46" s="54" t="s">
        <v>115</v>
      </c>
      <c r="BI46" s="54"/>
      <c r="BJ46" s="54"/>
      <c r="BK46" s="54"/>
      <c r="BL46" s="54"/>
      <c r="BM46" s="138" t="s">
        <v>520</v>
      </c>
      <c r="BN46" s="54"/>
      <c r="BO46" s="54"/>
      <c r="BP46" s="54"/>
      <c r="BQ46" s="54"/>
      <c r="BR46" s="54"/>
      <c r="BS46" s="54"/>
      <c r="BT46" s="54"/>
      <c r="BU46" s="54"/>
      <c r="BV46" s="49"/>
      <c r="BW46" s="49"/>
      <c r="BX46" s="49"/>
      <c r="BY46" s="49"/>
      <c r="BZ46" s="49"/>
      <c r="CA46" s="49"/>
      <c r="CB46" s="49"/>
      <c r="CC46" s="54"/>
      <c r="CD46" s="54"/>
      <c r="CE46" s="54"/>
      <c r="CF46" s="54"/>
      <c r="CG46" s="54"/>
      <c r="CH46" s="54"/>
    </row>
    <row r="47" spans="1:86" ht="38.25">
      <c r="A47" s="646" t="s">
        <v>338</v>
      </c>
      <c r="B47" s="651" t="s">
        <v>1948</v>
      </c>
      <c r="C47" s="653" t="s">
        <v>1949</v>
      </c>
      <c r="D47" s="652" t="s">
        <v>7</v>
      </c>
      <c r="E47" s="1053">
        <v>3</v>
      </c>
      <c r="F47" s="1060" t="s">
        <v>64</v>
      </c>
      <c r="G47" s="643"/>
      <c r="BA47" s="54" t="s">
        <v>7</v>
      </c>
      <c r="BB47" s="54"/>
      <c r="BC47" s="54"/>
      <c r="BD47" s="134" t="s">
        <v>290</v>
      </c>
      <c r="BE47" s="54"/>
      <c r="BF47" s="54"/>
      <c r="BG47" s="54"/>
      <c r="BH47" s="54" t="s">
        <v>116</v>
      </c>
      <c r="BI47" s="54"/>
      <c r="BJ47" s="54"/>
      <c r="BK47" s="54"/>
      <c r="BL47" s="54"/>
      <c r="BM47" s="138" t="s">
        <v>521</v>
      </c>
      <c r="BN47" s="54"/>
      <c r="BO47" s="54"/>
      <c r="BP47" s="54"/>
      <c r="BQ47" s="54"/>
      <c r="BR47" s="54"/>
      <c r="BS47" s="54"/>
      <c r="BT47" s="54"/>
      <c r="BU47" s="49"/>
      <c r="BV47" s="49"/>
      <c r="BW47" s="49"/>
      <c r="BX47" s="49"/>
      <c r="BY47" s="49"/>
      <c r="BZ47" s="49"/>
      <c r="CA47" s="49"/>
      <c r="CB47" s="49"/>
      <c r="CC47" s="54"/>
      <c r="CD47" s="54"/>
      <c r="CE47" s="54"/>
      <c r="CF47" s="54"/>
      <c r="CG47" s="54"/>
      <c r="CH47" s="54"/>
    </row>
    <row r="48" spans="1:86" ht="25.5">
      <c r="A48" s="646" t="s">
        <v>338</v>
      </c>
      <c r="B48" s="644" t="s">
        <v>1950</v>
      </c>
      <c r="C48" s="644" t="s">
        <v>1951</v>
      </c>
      <c r="D48" s="654" t="s">
        <v>7</v>
      </c>
      <c r="E48" s="1053">
        <v>1</v>
      </c>
      <c r="F48" s="1061" t="s">
        <v>64</v>
      </c>
      <c r="G48" s="645"/>
      <c r="BA48" s="54" t="s">
        <v>99</v>
      </c>
      <c r="BB48" s="54"/>
      <c r="BC48" s="54"/>
      <c r="BD48" s="54" t="s">
        <v>464</v>
      </c>
      <c r="BE48" s="54"/>
      <c r="BF48" s="54"/>
      <c r="BG48" s="54"/>
      <c r="BH48" s="54"/>
      <c r="BI48" s="54"/>
      <c r="BJ48" s="54"/>
      <c r="BK48" s="54"/>
      <c r="BL48" s="54"/>
      <c r="BM48" s="138" t="s">
        <v>522</v>
      </c>
      <c r="BN48" s="54"/>
      <c r="BO48" s="54"/>
      <c r="BP48" s="54"/>
      <c r="BQ48" s="54"/>
      <c r="BR48" s="54"/>
      <c r="BS48" s="54"/>
      <c r="BT48" s="54"/>
      <c r="BU48" s="54"/>
      <c r="BV48" s="49"/>
      <c r="BW48" s="49"/>
      <c r="BX48" s="49"/>
      <c r="BY48" s="49"/>
      <c r="BZ48" s="49"/>
      <c r="CA48" s="49"/>
      <c r="CB48" s="49"/>
      <c r="CC48" s="54"/>
      <c r="CD48" s="54"/>
      <c r="CE48" s="54"/>
      <c r="CF48" s="54"/>
      <c r="CG48" s="54"/>
      <c r="CH48" s="54"/>
    </row>
    <row r="49" spans="1:86" ht="25.5">
      <c r="A49" s="646" t="s">
        <v>338</v>
      </c>
      <c r="B49" s="646" t="s">
        <v>1952</v>
      </c>
      <c r="C49" s="644" t="s">
        <v>1953</v>
      </c>
      <c r="D49" s="654" t="s">
        <v>7</v>
      </c>
      <c r="E49" s="1053">
        <v>1</v>
      </c>
      <c r="F49" s="1061" t="s">
        <v>64</v>
      </c>
      <c r="G49" s="645"/>
      <c r="BA49" s="54" t="s">
        <v>211</v>
      </c>
      <c r="BB49" s="54"/>
      <c r="BC49" s="54"/>
      <c r="BD49" s="54" t="s">
        <v>465</v>
      </c>
      <c r="BE49" s="54"/>
      <c r="BF49" s="54"/>
      <c r="BG49" s="54"/>
      <c r="BH49" s="54"/>
      <c r="BI49" s="54"/>
      <c r="BJ49" s="54"/>
      <c r="BK49" s="54"/>
      <c r="BL49" s="54"/>
      <c r="BM49" s="138" t="s">
        <v>523</v>
      </c>
      <c r="BN49" s="54"/>
      <c r="BO49" s="54"/>
      <c r="BP49" s="54"/>
      <c r="BQ49" s="54"/>
      <c r="BR49" s="54"/>
      <c r="BS49" s="54"/>
      <c r="BT49" s="54"/>
      <c r="BU49" s="54"/>
      <c r="BV49" s="49"/>
      <c r="BW49" s="49"/>
      <c r="BX49" s="49"/>
      <c r="BY49" s="49"/>
      <c r="BZ49" s="49"/>
      <c r="CA49" s="49"/>
      <c r="CB49" s="49"/>
      <c r="CC49" s="54"/>
      <c r="CD49" s="54"/>
      <c r="CE49" s="54"/>
      <c r="CF49" s="54"/>
      <c r="CG49" s="54"/>
      <c r="CH49" s="54"/>
    </row>
    <row r="50" spans="1:86" ht="25.5">
      <c r="A50" s="646" t="s">
        <v>338</v>
      </c>
      <c r="B50" s="644" t="s">
        <v>1954</v>
      </c>
      <c r="C50" s="644" t="s">
        <v>1955</v>
      </c>
      <c r="D50" s="654" t="s">
        <v>7</v>
      </c>
      <c r="E50" s="1053">
        <v>2</v>
      </c>
      <c r="F50" s="1061" t="s">
        <v>64</v>
      </c>
      <c r="G50" s="645"/>
      <c r="BA50" s="54" t="s">
        <v>423</v>
      </c>
      <c r="BB50" s="54"/>
      <c r="BC50" s="54"/>
      <c r="BD50" s="54" t="s">
        <v>466</v>
      </c>
      <c r="BE50" s="54"/>
      <c r="BF50" s="54"/>
      <c r="BG50" s="54"/>
      <c r="BH50" s="54"/>
      <c r="BI50" s="54"/>
      <c r="BJ50" s="54"/>
      <c r="BK50" s="54"/>
      <c r="BL50" s="54"/>
      <c r="BM50" s="138" t="s">
        <v>524</v>
      </c>
      <c r="BN50" s="54"/>
      <c r="BO50" s="54"/>
      <c r="BP50" s="54"/>
      <c r="BQ50" s="54"/>
      <c r="BR50" s="54"/>
      <c r="BS50" s="54"/>
      <c r="BT50" s="54"/>
      <c r="BU50" s="54"/>
      <c r="BV50" s="49"/>
      <c r="BW50" s="49"/>
      <c r="BX50" s="49"/>
      <c r="BY50" s="49"/>
      <c r="BZ50" s="49"/>
      <c r="CA50" s="49"/>
      <c r="CB50" s="49"/>
      <c r="CC50" s="54"/>
      <c r="CD50" s="54"/>
      <c r="CE50" s="54"/>
      <c r="CF50" s="54"/>
      <c r="CG50" s="54"/>
      <c r="CH50" s="54"/>
    </row>
    <row r="51" spans="1:86" ht="25.5">
      <c r="A51" s="646" t="s">
        <v>338</v>
      </c>
      <c r="B51" s="644" t="s">
        <v>1956</v>
      </c>
      <c r="C51" s="644" t="s">
        <v>1957</v>
      </c>
      <c r="D51" s="654" t="s">
        <v>7</v>
      </c>
      <c r="E51" s="1053">
        <v>3</v>
      </c>
      <c r="F51" s="1061" t="s">
        <v>64</v>
      </c>
      <c r="G51" s="645"/>
      <c r="BA51" s="54" t="s">
        <v>424</v>
      </c>
      <c r="BB51" s="54"/>
      <c r="BC51" s="54"/>
      <c r="BD51" s="54"/>
      <c r="BE51" s="54"/>
      <c r="BF51" s="54"/>
      <c r="BG51" s="54"/>
      <c r="BH51" s="54"/>
      <c r="BI51" s="54"/>
      <c r="BJ51" s="54"/>
      <c r="BK51" s="54"/>
      <c r="BL51" s="54"/>
      <c r="BM51" s="138" t="s">
        <v>93</v>
      </c>
      <c r="BN51" s="54"/>
      <c r="BO51" s="54"/>
      <c r="BP51" s="54"/>
      <c r="BQ51" s="54"/>
      <c r="BR51" s="54"/>
      <c r="BS51" s="54"/>
      <c r="BT51" s="54"/>
      <c r="BU51" s="54"/>
      <c r="BV51" s="49"/>
      <c r="BW51" s="49"/>
      <c r="BX51" s="49"/>
      <c r="BY51" s="49"/>
      <c r="BZ51" s="49"/>
      <c r="CA51" s="49"/>
      <c r="CB51" s="49"/>
      <c r="CC51" s="54"/>
      <c r="CD51" s="54"/>
      <c r="CE51" s="54"/>
      <c r="CF51" s="54"/>
      <c r="CG51" s="54"/>
      <c r="CH51" s="54"/>
    </row>
    <row r="52" spans="1:86" ht="25.5">
      <c r="A52" s="646" t="s">
        <v>338</v>
      </c>
      <c r="B52" s="1056" t="s">
        <v>1958</v>
      </c>
      <c r="C52" s="1054" t="s">
        <v>1959</v>
      </c>
      <c r="D52" s="1055" t="s">
        <v>7</v>
      </c>
      <c r="E52" s="1057">
        <v>1</v>
      </c>
      <c r="F52" s="1055" t="s">
        <v>64</v>
      </c>
      <c r="G52" s="1054"/>
      <c r="BA52" s="54" t="s">
        <v>276</v>
      </c>
      <c r="BB52" s="54"/>
      <c r="BC52" s="54"/>
      <c r="BD52" s="54"/>
      <c r="BE52" s="54"/>
      <c r="BF52" s="54"/>
      <c r="BG52" s="54"/>
      <c r="BH52" s="54"/>
      <c r="BI52" s="54"/>
      <c r="BJ52" s="54"/>
      <c r="BK52" s="54"/>
      <c r="BL52" s="54"/>
      <c r="BM52" s="138" t="s">
        <v>525</v>
      </c>
      <c r="BN52" s="54"/>
      <c r="BO52" s="54"/>
      <c r="BP52" s="54"/>
      <c r="BQ52" s="54"/>
      <c r="BR52" s="54"/>
      <c r="BS52" s="54"/>
      <c r="BT52" s="54"/>
      <c r="BU52" s="54"/>
      <c r="BV52" s="54"/>
      <c r="BW52" s="54"/>
      <c r="BX52" s="54"/>
      <c r="BY52" s="54"/>
      <c r="BZ52" s="54"/>
      <c r="CA52" s="54"/>
      <c r="CB52" s="54"/>
      <c r="CC52" s="54"/>
      <c r="CD52" s="54"/>
      <c r="CE52" s="54"/>
      <c r="CF52" s="54"/>
      <c r="CG52" s="54"/>
      <c r="CH52" s="54"/>
    </row>
    <row r="53" spans="1:86" ht="38.25">
      <c r="A53" s="646" t="s">
        <v>338</v>
      </c>
      <c r="B53" s="1056" t="s">
        <v>1960</v>
      </c>
      <c r="C53" s="1054" t="s">
        <v>1961</v>
      </c>
      <c r="D53" s="1055" t="s">
        <v>7</v>
      </c>
      <c r="E53" s="1055"/>
      <c r="F53" s="1055" t="s">
        <v>64</v>
      </c>
      <c r="G53" s="1054"/>
      <c r="BA53" s="54" t="s">
        <v>425</v>
      </c>
      <c r="BB53" s="54"/>
      <c r="BC53" s="54"/>
      <c r="BD53" s="54"/>
      <c r="BE53" s="54"/>
      <c r="BF53" s="54"/>
      <c r="BG53" s="54"/>
      <c r="BH53" s="54"/>
      <c r="BI53" s="54"/>
      <c r="BJ53" s="54"/>
      <c r="BK53" s="54"/>
      <c r="BL53" s="54"/>
      <c r="BM53" s="138" t="s">
        <v>526</v>
      </c>
      <c r="BN53" s="54"/>
      <c r="BO53" s="54"/>
      <c r="BP53" s="54"/>
      <c r="BQ53" s="54"/>
      <c r="BR53" s="54"/>
      <c r="BS53" s="54"/>
      <c r="BT53" s="54"/>
      <c r="BU53" s="54"/>
      <c r="BV53" s="54"/>
      <c r="BW53" s="54"/>
      <c r="BX53" s="54"/>
      <c r="BY53" s="54"/>
      <c r="BZ53" s="54"/>
      <c r="CA53" s="54"/>
      <c r="CB53" s="54"/>
      <c r="CC53" s="54"/>
      <c r="CD53" s="54"/>
      <c r="CE53" s="54"/>
      <c r="CF53" s="54"/>
      <c r="CG53" s="54"/>
      <c r="CH53" s="54"/>
    </row>
    <row r="54" spans="1:86" ht="25.5">
      <c r="A54" s="646" t="s">
        <v>338</v>
      </c>
      <c r="B54" s="1056" t="s">
        <v>1962</v>
      </c>
      <c r="C54" s="1054" t="s">
        <v>1963</v>
      </c>
      <c r="D54" s="1055" t="s">
        <v>7</v>
      </c>
      <c r="E54" s="1055"/>
      <c r="F54" s="1055" t="s">
        <v>64</v>
      </c>
      <c r="G54" s="1054"/>
      <c r="BA54" s="54" t="s">
        <v>426</v>
      </c>
      <c r="BB54" s="54"/>
      <c r="BC54" s="54"/>
      <c r="BD54" s="54"/>
      <c r="BE54" s="54"/>
      <c r="BF54" s="54"/>
      <c r="BG54" s="54"/>
      <c r="BH54" s="54"/>
      <c r="BI54" s="54"/>
      <c r="BJ54" s="54"/>
      <c r="BK54" s="54"/>
      <c r="BL54" s="54"/>
      <c r="BM54" s="138" t="s">
        <v>527</v>
      </c>
      <c r="BN54" s="54"/>
      <c r="BO54" s="54"/>
      <c r="BP54" s="54"/>
      <c r="BQ54" s="54"/>
      <c r="BR54" s="54"/>
      <c r="BS54" s="54"/>
      <c r="BT54" s="54"/>
      <c r="BU54" s="54"/>
      <c r="BV54" s="54"/>
      <c r="BW54" s="54"/>
      <c r="BX54" s="54"/>
      <c r="BY54" s="54"/>
      <c r="BZ54" s="54"/>
      <c r="CA54" s="54"/>
      <c r="CB54" s="54"/>
      <c r="CC54" s="54"/>
      <c r="CD54" s="54"/>
      <c r="CE54" s="54"/>
      <c r="CF54" s="54"/>
      <c r="CG54" s="54"/>
      <c r="CH54" s="54"/>
    </row>
    <row r="55" spans="1:86" ht="25.5">
      <c r="A55" s="646" t="s">
        <v>338</v>
      </c>
      <c r="B55" s="1056" t="s">
        <v>1964</v>
      </c>
      <c r="C55" s="1054" t="s">
        <v>1965</v>
      </c>
      <c r="D55" s="1055" t="s">
        <v>7</v>
      </c>
      <c r="E55" s="1057">
        <v>1</v>
      </c>
      <c r="F55" s="1055" t="s">
        <v>64</v>
      </c>
      <c r="G55" s="1054"/>
      <c r="BA55" s="54" t="s">
        <v>427</v>
      </c>
      <c r="BB55" s="54"/>
      <c r="BC55" s="54"/>
      <c r="BD55" s="54"/>
      <c r="BE55" s="54"/>
      <c r="BF55" s="54"/>
      <c r="BG55" s="54"/>
      <c r="BH55" s="54"/>
      <c r="BI55" s="54"/>
      <c r="BJ55" s="54"/>
      <c r="BK55" s="54"/>
      <c r="BL55" s="54"/>
      <c r="BM55" s="138" t="s">
        <v>528</v>
      </c>
      <c r="BN55" s="54"/>
      <c r="BO55" s="54"/>
      <c r="BP55" s="54"/>
      <c r="BQ55" s="54"/>
      <c r="BR55" s="54"/>
      <c r="BS55" s="54"/>
      <c r="BT55" s="54"/>
      <c r="BU55" s="54"/>
      <c r="BV55" s="54"/>
      <c r="BW55" s="54"/>
      <c r="BX55" s="54"/>
      <c r="BY55" s="54"/>
      <c r="BZ55" s="54"/>
      <c r="CA55" s="54"/>
      <c r="CB55" s="54"/>
      <c r="CC55" s="54"/>
      <c r="CD55" s="54"/>
      <c r="CE55" s="54"/>
      <c r="CF55" s="54"/>
      <c r="CG55" s="54"/>
      <c r="CH55" s="54"/>
    </row>
    <row r="56" spans="1:86" ht="25.5">
      <c r="A56" s="646" t="s">
        <v>338</v>
      </c>
      <c r="B56" s="1056" t="s">
        <v>1966</v>
      </c>
      <c r="C56" s="1054" t="s">
        <v>1967</v>
      </c>
      <c r="D56" s="1055" t="s">
        <v>7</v>
      </c>
      <c r="E56" s="1057">
        <v>1</v>
      </c>
      <c r="F56" s="1055" t="s">
        <v>64</v>
      </c>
      <c r="G56" s="1054"/>
      <c r="BA56" s="54" t="s">
        <v>428</v>
      </c>
      <c r="BB56" s="54"/>
      <c r="BC56" s="54"/>
      <c r="BD56" s="54"/>
      <c r="BE56" s="54"/>
      <c r="BF56" s="54"/>
      <c r="BG56" s="54"/>
      <c r="BH56" s="54"/>
      <c r="BI56" s="54"/>
      <c r="BJ56" s="54"/>
      <c r="BK56" s="54"/>
      <c r="BL56" s="54"/>
      <c r="BM56" s="138" t="s">
        <v>529</v>
      </c>
      <c r="BN56" s="54"/>
      <c r="BO56" s="54"/>
      <c r="BP56" s="54"/>
      <c r="BQ56" s="54"/>
      <c r="BR56" s="54"/>
      <c r="BS56" s="54"/>
      <c r="BT56" s="54"/>
      <c r="BU56" s="54"/>
      <c r="BV56" s="54"/>
      <c r="BW56" s="54"/>
      <c r="BX56" s="54"/>
      <c r="BY56" s="54"/>
      <c r="BZ56" s="54"/>
      <c r="CA56" s="54"/>
      <c r="CB56" s="54"/>
      <c r="CC56" s="54"/>
      <c r="CD56" s="54"/>
      <c r="CE56" s="54"/>
      <c r="CF56" s="54"/>
      <c r="CG56" s="54"/>
      <c r="CH56" s="54"/>
    </row>
    <row r="57" spans="1:86">
      <c r="A57" s="646" t="s">
        <v>338</v>
      </c>
      <c r="B57" s="1056" t="s">
        <v>1968</v>
      </c>
      <c r="C57" s="1054" t="s">
        <v>1969</v>
      </c>
      <c r="D57" s="1055" t="s">
        <v>7</v>
      </c>
      <c r="E57" s="1055">
        <v>1</v>
      </c>
      <c r="F57" s="1055" t="s">
        <v>64</v>
      </c>
      <c r="G57" s="1054"/>
      <c r="BA57" s="54" t="s">
        <v>429</v>
      </c>
      <c r="BB57" s="54"/>
      <c r="BC57" s="54"/>
      <c r="BD57" s="54"/>
      <c r="BE57" s="54"/>
      <c r="BF57" s="54"/>
      <c r="BG57" s="54"/>
      <c r="BH57" s="54"/>
      <c r="BI57" s="54"/>
      <c r="BJ57" s="54"/>
      <c r="BK57" s="54"/>
      <c r="BL57" s="54"/>
      <c r="BM57" s="138" t="s">
        <v>530</v>
      </c>
      <c r="BN57" s="54"/>
      <c r="BO57" s="54"/>
      <c r="BP57" s="54"/>
      <c r="BQ57" s="54"/>
      <c r="BR57" s="54"/>
      <c r="BS57" s="54"/>
      <c r="BT57" s="54"/>
      <c r="BU57" s="54"/>
      <c r="BV57" s="54"/>
      <c r="BW57" s="54"/>
      <c r="BX57" s="54"/>
      <c r="BY57" s="54"/>
      <c r="BZ57" s="54"/>
      <c r="CA57" s="54"/>
      <c r="CB57" s="54"/>
      <c r="CC57" s="54"/>
      <c r="CD57" s="54"/>
      <c r="CE57" s="54"/>
      <c r="CF57" s="54"/>
      <c r="CG57" s="54"/>
      <c r="CH57" s="54"/>
    </row>
    <row r="58" spans="1:86">
      <c r="BA58" s="54" t="s">
        <v>430</v>
      </c>
      <c r="BB58" s="54"/>
      <c r="BC58" s="54"/>
      <c r="BD58" s="54"/>
      <c r="BE58" s="54"/>
      <c r="BF58" s="54"/>
      <c r="BG58" s="54"/>
      <c r="BH58" s="54"/>
      <c r="BI58" s="54"/>
      <c r="BJ58" s="54"/>
      <c r="BK58" s="54"/>
      <c r="BL58" s="54"/>
      <c r="BM58" s="138" t="s">
        <v>531</v>
      </c>
      <c r="BN58" s="54"/>
      <c r="BO58" s="54"/>
      <c r="BP58" s="54"/>
      <c r="BQ58" s="54"/>
      <c r="BR58" s="54"/>
      <c r="BS58" s="54"/>
      <c r="BT58" s="54"/>
      <c r="BU58" s="54"/>
      <c r="BV58" s="54"/>
      <c r="BW58" s="54"/>
      <c r="BX58" s="54"/>
      <c r="BY58" s="54"/>
      <c r="BZ58" s="54"/>
      <c r="CA58" s="54"/>
      <c r="CB58" s="54"/>
      <c r="CC58" s="54"/>
      <c r="CD58" s="54"/>
      <c r="CE58" s="54"/>
      <c r="CF58" s="54"/>
      <c r="CG58" s="54"/>
      <c r="CH58" s="54"/>
    </row>
    <row r="59" spans="1:86">
      <c r="BA59" s="54" t="s">
        <v>431</v>
      </c>
      <c r="BB59" s="54"/>
      <c r="BC59" s="54"/>
      <c r="BD59" s="54"/>
      <c r="BE59" s="54"/>
      <c r="BF59" s="54"/>
      <c r="BG59" s="54"/>
      <c r="BH59" s="54"/>
      <c r="BI59" s="54"/>
      <c r="BJ59" s="54"/>
      <c r="BK59" s="54"/>
      <c r="BL59" s="54"/>
      <c r="BM59" s="138" t="s">
        <v>532</v>
      </c>
      <c r="BN59" s="54"/>
      <c r="BO59" s="54"/>
      <c r="BP59" s="54"/>
      <c r="BQ59" s="54"/>
      <c r="BR59" s="54"/>
      <c r="BS59" s="54"/>
      <c r="BT59" s="54"/>
      <c r="BU59" s="54"/>
      <c r="BV59" s="54"/>
      <c r="BW59" s="54"/>
      <c r="BX59" s="54"/>
      <c r="BY59" s="54"/>
      <c r="BZ59" s="54"/>
      <c r="CA59" s="54"/>
      <c r="CB59" s="54"/>
      <c r="CC59" s="54"/>
      <c r="CD59" s="54"/>
      <c r="CE59" s="54"/>
      <c r="CF59" s="54"/>
      <c r="CG59" s="54"/>
      <c r="CH59" s="54"/>
    </row>
    <row r="60" spans="1:86">
      <c r="BA60" s="54"/>
      <c r="BB60" s="54"/>
      <c r="BC60" s="54"/>
      <c r="BD60" s="54"/>
      <c r="BE60" s="54"/>
      <c r="BF60" s="54"/>
      <c r="BG60" s="54"/>
      <c r="BH60" s="54"/>
      <c r="BI60" s="54"/>
      <c r="BJ60" s="54"/>
      <c r="BK60" s="54"/>
      <c r="BL60" s="54"/>
      <c r="BM60" s="138" t="s">
        <v>533</v>
      </c>
      <c r="BN60" s="54"/>
      <c r="BO60" s="54"/>
      <c r="BP60" s="54"/>
      <c r="BQ60" s="54"/>
      <c r="BR60" s="54"/>
      <c r="BS60" s="54"/>
      <c r="BT60" s="54"/>
      <c r="BU60" s="54"/>
      <c r="BV60" s="54"/>
      <c r="BW60" s="54"/>
      <c r="BX60" s="54"/>
      <c r="BY60" s="54"/>
      <c r="BZ60" s="54"/>
      <c r="CA60" s="54"/>
      <c r="CB60" s="54"/>
      <c r="CC60" s="54"/>
      <c r="CD60" s="54"/>
      <c r="CE60" s="54"/>
      <c r="CF60" s="54"/>
      <c r="CG60" s="54"/>
      <c r="CH60" s="54"/>
    </row>
    <row r="61" spans="1:86">
      <c r="BA61" s="54"/>
      <c r="BB61" s="54"/>
      <c r="BC61" s="54"/>
      <c r="BD61" s="54"/>
      <c r="BE61" s="54"/>
      <c r="BF61" s="54"/>
      <c r="BG61" s="54"/>
      <c r="BH61" s="54"/>
      <c r="BI61" s="54"/>
      <c r="BJ61" s="54"/>
      <c r="BK61" s="54"/>
      <c r="BL61" s="54"/>
      <c r="BM61" s="138" t="s">
        <v>534</v>
      </c>
      <c r="BN61" s="54"/>
      <c r="BO61" s="54"/>
      <c r="BP61" s="54"/>
      <c r="BQ61" s="54"/>
      <c r="BR61" s="54"/>
      <c r="BS61" s="54"/>
      <c r="BT61" s="54"/>
      <c r="BU61" s="54"/>
      <c r="BV61" s="54"/>
      <c r="BW61" s="54"/>
      <c r="BX61" s="54"/>
      <c r="BY61" s="54"/>
      <c r="BZ61" s="54"/>
      <c r="CA61" s="54"/>
      <c r="CB61" s="54"/>
      <c r="CC61" s="54"/>
      <c r="CD61" s="54"/>
      <c r="CE61" s="54"/>
      <c r="CF61" s="54"/>
      <c r="CG61" s="54"/>
      <c r="CH61" s="54"/>
    </row>
    <row r="62" spans="1:86">
      <c r="BA62" s="150" t="s">
        <v>767</v>
      </c>
      <c r="BB62" s="54"/>
      <c r="BC62" s="54"/>
      <c r="BD62" s="54"/>
      <c r="BE62" s="54"/>
      <c r="BF62" s="54"/>
      <c r="BG62" s="54"/>
      <c r="BH62" s="54"/>
      <c r="BI62" s="54"/>
      <c r="BJ62" s="54"/>
      <c r="BK62" s="54"/>
      <c r="BL62" s="54"/>
      <c r="BM62" s="138" t="s">
        <v>663</v>
      </c>
      <c r="BN62" s="54"/>
      <c r="BO62" s="54"/>
      <c r="BP62" s="54"/>
      <c r="BQ62" s="54"/>
      <c r="BR62" s="54"/>
      <c r="BS62" s="54"/>
      <c r="BT62" s="54"/>
      <c r="BU62" s="54"/>
      <c r="BV62" s="54"/>
      <c r="BW62" s="54"/>
      <c r="BX62" s="54"/>
      <c r="BY62" s="54"/>
      <c r="BZ62" s="54"/>
      <c r="CA62" s="54"/>
      <c r="CB62" s="54"/>
      <c r="CC62" s="54"/>
      <c r="CD62" s="54"/>
      <c r="CE62" s="54"/>
      <c r="CF62" s="54"/>
      <c r="CG62" s="54"/>
      <c r="CH62" s="54"/>
    </row>
    <row r="63" spans="1:86" ht="15">
      <c r="BA63" s="151" t="s">
        <v>768</v>
      </c>
      <c r="BB63" s="54"/>
      <c r="BC63" s="54"/>
      <c r="BD63" s="54"/>
      <c r="BE63" s="54"/>
      <c r="BF63" s="54"/>
      <c r="BG63" s="54"/>
      <c r="BH63" s="54"/>
      <c r="BI63" s="54"/>
      <c r="BJ63" s="54"/>
      <c r="BK63" s="54"/>
      <c r="BL63" s="54"/>
      <c r="BM63" s="139" t="s">
        <v>535</v>
      </c>
      <c r="BN63" s="54"/>
      <c r="BO63" s="54"/>
      <c r="BP63" s="54"/>
      <c r="BQ63" s="54"/>
      <c r="BR63" s="54"/>
      <c r="BS63" s="54"/>
      <c r="BT63" s="54"/>
      <c r="BU63" s="54"/>
      <c r="BV63" s="54"/>
      <c r="BW63" s="54"/>
      <c r="BX63" s="54"/>
      <c r="BY63" s="54"/>
      <c r="BZ63" s="54"/>
      <c r="CA63" s="54"/>
      <c r="CB63" s="54"/>
      <c r="CC63" s="54"/>
      <c r="CD63" s="54"/>
      <c r="CE63" s="54"/>
      <c r="CF63" s="54"/>
      <c r="CG63" s="54"/>
      <c r="CH63" s="54"/>
    </row>
    <row r="64" spans="1:86">
      <c r="BA64" s="152" t="s">
        <v>210</v>
      </c>
      <c r="BB64" s="54"/>
      <c r="BC64" s="54"/>
      <c r="BD64" s="54"/>
      <c r="BE64" s="54"/>
      <c r="BF64" s="54"/>
      <c r="BG64" s="54"/>
      <c r="BH64" s="54"/>
      <c r="BI64" s="54"/>
      <c r="BJ64" s="54"/>
      <c r="BK64" s="54"/>
      <c r="BL64" s="54"/>
      <c r="BM64" s="138" t="s">
        <v>536</v>
      </c>
      <c r="BN64" s="54"/>
      <c r="BO64" s="54"/>
      <c r="BP64" s="54"/>
      <c r="BQ64" s="54"/>
      <c r="BR64" s="54"/>
      <c r="BS64" s="54"/>
      <c r="BT64" s="54"/>
      <c r="BU64" s="54"/>
      <c r="BV64" s="54"/>
      <c r="BW64" s="54"/>
      <c r="BX64" s="54"/>
      <c r="BY64" s="54"/>
      <c r="BZ64" s="54"/>
      <c r="CA64" s="54"/>
      <c r="CB64" s="54"/>
      <c r="CC64" s="54"/>
      <c r="CD64" s="54"/>
      <c r="CE64" s="54"/>
      <c r="CF64" s="54"/>
      <c r="CG64" s="54"/>
      <c r="CH64" s="54"/>
    </row>
    <row r="65" spans="53:86" ht="25.5">
      <c r="BA65" s="152" t="s">
        <v>825</v>
      </c>
      <c r="BB65" s="54"/>
      <c r="BC65" s="54"/>
      <c r="BD65" s="54"/>
      <c r="BE65" s="54"/>
      <c r="BF65" s="54"/>
      <c r="BG65" s="54"/>
      <c r="BH65" s="54"/>
      <c r="BI65" s="54"/>
      <c r="BJ65" s="54"/>
      <c r="BK65" s="54"/>
      <c r="BL65" s="54"/>
      <c r="BM65" s="138" t="s">
        <v>537</v>
      </c>
      <c r="BN65" s="54"/>
      <c r="BO65" s="54"/>
      <c r="BP65" s="54"/>
      <c r="BQ65" s="54"/>
      <c r="BR65" s="54"/>
      <c r="BS65" s="54"/>
      <c r="BT65" s="54"/>
      <c r="BU65" s="54"/>
      <c r="BV65" s="54"/>
      <c r="BW65" s="54"/>
      <c r="BX65" s="54"/>
      <c r="BY65" s="54"/>
      <c r="BZ65" s="54"/>
      <c r="CA65" s="54"/>
      <c r="CB65" s="54"/>
      <c r="CC65" s="54"/>
      <c r="CD65" s="54"/>
      <c r="CE65" s="54"/>
      <c r="CF65" s="54"/>
      <c r="CG65" s="54"/>
      <c r="CH65" s="54"/>
    </row>
    <row r="66" spans="53:86">
      <c r="BA66" s="152" t="s">
        <v>826</v>
      </c>
      <c r="BB66" s="54"/>
      <c r="BC66" s="54"/>
      <c r="BD66" s="54"/>
      <c r="BE66" s="54"/>
      <c r="BF66" s="54"/>
      <c r="BG66" s="54"/>
      <c r="BH66" s="54"/>
      <c r="BI66" s="54"/>
      <c r="BJ66" s="54"/>
      <c r="BK66" s="54"/>
      <c r="BL66" s="54"/>
      <c r="BM66" s="138" t="s">
        <v>538</v>
      </c>
      <c r="BN66" s="54"/>
      <c r="BO66" s="54"/>
      <c r="BP66" s="54"/>
      <c r="BQ66" s="54"/>
      <c r="BR66" s="54"/>
      <c r="BS66" s="54"/>
      <c r="BT66" s="54"/>
      <c r="BU66" s="54"/>
      <c r="BV66" s="54"/>
      <c r="BW66" s="54"/>
      <c r="BX66" s="54"/>
      <c r="BY66" s="54"/>
      <c r="BZ66" s="54"/>
      <c r="CA66" s="54"/>
      <c r="CB66" s="54"/>
      <c r="CC66" s="54"/>
      <c r="CD66" s="54"/>
      <c r="CE66" s="54"/>
      <c r="CF66" s="54"/>
      <c r="CG66" s="54"/>
      <c r="CH66" s="54"/>
    </row>
    <row r="67" spans="53:86">
      <c r="BA67" s="152" t="s">
        <v>63</v>
      </c>
      <c r="BB67" s="54"/>
      <c r="BC67" s="54"/>
      <c r="BD67" s="54"/>
      <c r="BE67" s="54"/>
      <c r="BF67" s="54"/>
      <c r="BG67" s="54"/>
      <c r="BH67" s="54"/>
      <c r="BI67" s="54"/>
      <c r="BJ67" s="54"/>
      <c r="BK67" s="54"/>
      <c r="BL67" s="54"/>
      <c r="BM67" s="138" t="s">
        <v>539</v>
      </c>
      <c r="BN67" s="54"/>
      <c r="BO67" s="54"/>
      <c r="BP67" s="54"/>
      <c r="BQ67" s="54"/>
      <c r="BR67" s="54"/>
      <c r="BS67" s="54"/>
      <c r="BT67" s="54"/>
      <c r="BU67" s="54"/>
      <c r="BV67" s="54"/>
      <c r="BW67" s="54"/>
      <c r="BX67" s="54"/>
      <c r="BY67" s="54"/>
      <c r="BZ67" s="54"/>
      <c r="CA67" s="54"/>
      <c r="CB67" s="54"/>
      <c r="CC67" s="54"/>
      <c r="CD67" s="54"/>
      <c r="CE67" s="54"/>
      <c r="CF67" s="54"/>
      <c r="CG67" s="54"/>
      <c r="CH67" s="54"/>
    </row>
    <row r="68" spans="53:86">
      <c r="BA68" s="152" t="s">
        <v>827</v>
      </c>
      <c r="BB68" s="54"/>
      <c r="BC68" s="54"/>
      <c r="BD68" s="54"/>
      <c r="BE68" s="54"/>
      <c r="BF68" s="54"/>
      <c r="BG68" s="54"/>
      <c r="BH68" s="54"/>
      <c r="BI68" s="54"/>
      <c r="BJ68" s="54"/>
      <c r="BK68" s="54"/>
      <c r="BL68" s="54"/>
      <c r="BM68" s="138" t="s">
        <v>540</v>
      </c>
      <c r="BN68" s="54"/>
      <c r="BO68" s="54"/>
      <c r="BP68" s="54"/>
      <c r="BQ68" s="54"/>
      <c r="BR68" s="54"/>
      <c r="BS68" s="54"/>
      <c r="BT68" s="54"/>
      <c r="BU68" s="54"/>
      <c r="BV68" s="54"/>
      <c r="BW68" s="54"/>
      <c r="BX68" s="54"/>
      <c r="BY68" s="54"/>
      <c r="BZ68" s="54"/>
      <c r="CA68" s="54"/>
      <c r="CB68" s="54"/>
      <c r="CC68" s="54"/>
      <c r="CD68" s="54"/>
      <c r="CE68" s="54"/>
      <c r="CF68" s="54"/>
      <c r="CG68" s="54"/>
      <c r="CH68" s="54"/>
    </row>
    <row r="69" spans="53:86" ht="15">
      <c r="BA69" s="151" t="s">
        <v>769</v>
      </c>
      <c r="BB69" s="54"/>
      <c r="BC69" s="54"/>
      <c r="BD69" s="54"/>
      <c r="BE69" s="54"/>
      <c r="BF69" s="54"/>
      <c r="BG69" s="54"/>
      <c r="BH69" s="54"/>
      <c r="BI69" s="54"/>
      <c r="BJ69" s="54"/>
      <c r="BK69" s="54"/>
      <c r="BL69" s="54"/>
      <c r="BM69" s="138" t="s">
        <v>541</v>
      </c>
      <c r="BN69" s="54"/>
      <c r="BO69" s="54"/>
      <c r="BP69" s="54"/>
      <c r="BQ69" s="54"/>
      <c r="BR69" s="54"/>
      <c r="BS69" s="54"/>
      <c r="BT69" s="54"/>
      <c r="BU69" s="54"/>
      <c r="BV69" s="54"/>
      <c r="BW69" s="54"/>
      <c r="BX69" s="54"/>
      <c r="BY69" s="54"/>
      <c r="BZ69" s="54"/>
      <c r="CA69" s="54"/>
      <c r="CB69" s="54"/>
      <c r="CC69" s="54"/>
      <c r="CD69" s="54"/>
      <c r="CE69" s="54"/>
      <c r="CF69" s="54"/>
      <c r="CG69" s="54"/>
      <c r="CH69" s="54"/>
    </row>
    <row r="70" spans="53:86">
      <c r="BA70" t="s">
        <v>770</v>
      </c>
      <c r="BB70" s="54"/>
      <c r="BC70" s="54"/>
      <c r="BD70" s="54"/>
      <c r="BE70" s="54"/>
      <c r="BF70" s="54"/>
      <c r="BG70" s="54"/>
      <c r="BH70" s="54"/>
      <c r="BI70" s="54"/>
      <c r="BJ70" s="54"/>
      <c r="BK70" s="54"/>
      <c r="BL70" s="54"/>
      <c r="BM70" s="138" t="s">
        <v>542</v>
      </c>
      <c r="BN70" s="54"/>
      <c r="BO70" s="54"/>
      <c r="BP70" s="54"/>
      <c r="BQ70" s="54"/>
      <c r="BR70" s="54"/>
      <c r="BS70" s="54"/>
      <c r="BT70" s="54"/>
      <c r="BU70" s="54"/>
      <c r="BV70" s="54"/>
      <c r="BW70" s="54"/>
      <c r="BX70" s="54"/>
      <c r="BY70" s="54"/>
      <c r="BZ70" s="54"/>
      <c r="CA70" s="54"/>
      <c r="CB70" s="54"/>
      <c r="CC70" s="54"/>
      <c r="CD70" s="54"/>
      <c r="CE70" s="54"/>
      <c r="CF70" s="54"/>
      <c r="CG70" s="54"/>
      <c r="CH70" s="54"/>
    </row>
    <row r="71" spans="53:86">
      <c r="BA71" t="s">
        <v>771</v>
      </c>
      <c r="BB71" s="54"/>
      <c r="BC71" s="54"/>
      <c r="BD71" s="54"/>
      <c r="BE71" s="54"/>
      <c r="BF71" s="54"/>
      <c r="BG71" s="54"/>
      <c r="BH71" s="54"/>
      <c r="BI71" s="54"/>
      <c r="BJ71" s="54"/>
      <c r="BK71" s="54"/>
      <c r="BL71" s="54"/>
      <c r="BM71" s="138" t="s">
        <v>543</v>
      </c>
      <c r="BN71" s="54"/>
      <c r="BO71" s="54"/>
      <c r="BP71" s="54"/>
      <c r="BQ71" s="54"/>
      <c r="BR71" s="54"/>
      <c r="BS71" s="54"/>
      <c r="BT71" s="54"/>
      <c r="BU71" s="54"/>
      <c r="BV71" s="54"/>
      <c r="BW71" s="54"/>
      <c r="BX71" s="54"/>
      <c r="BY71" s="54"/>
      <c r="BZ71" s="54"/>
      <c r="CA71" s="54"/>
      <c r="CB71" s="54"/>
      <c r="CC71" s="54"/>
      <c r="CD71" s="54"/>
      <c r="CE71" s="54"/>
      <c r="CF71" s="54"/>
      <c r="CG71" s="54"/>
      <c r="CH71" s="54"/>
    </row>
    <row r="72" spans="53:86">
      <c r="BA72" t="s">
        <v>772</v>
      </c>
      <c r="BB72" s="54"/>
      <c r="BC72" s="54"/>
      <c r="BD72" s="54"/>
      <c r="BE72" s="54"/>
      <c r="BF72" s="54"/>
      <c r="BG72" s="54"/>
      <c r="BH72" s="54"/>
      <c r="BI72" s="54"/>
      <c r="BJ72" s="54"/>
      <c r="BK72" s="54"/>
      <c r="BL72" s="54"/>
      <c r="BM72" s="138" t="s">
        <v>544</v>
      </c>
      <c r="BN72" s="54"/>
      <c r="BO72" s="54"/>
      <c r="BP72" s="54"/>
      <c r="BQ72" s="54"/>
      <c r="BR72" s="54"/>
      <c r="BS72" s="54"/>
      <c r="BT72" s="54"/>
      <c r="BU72" s="54"/>
      <c r="BV72" s="54"/>
      <c r="BW72" s="54"/>
      <c r="BX72" s="54"/>
      <c r="BY72" s="54"/>
      <c r="BZ72" s="54"/>
      <c r="CA72" s="54"/>
      <c r="CB72" s="54"/>
      <c r="CC72" s="54"/>
      <c r="CD72" s="54"/>
      <c r="CE72" s="54"/>
      <c r="CF72" s="54"/>
      <c r="CG72" s="54"/>
      <c r="CH72" s="54"/>
    </row>
    <row r="73" spans="53:86">
      <c r="BA73" t="s">
        <v>773</v>
      </c>
      <c r="BB73" s="54"/>
      <c r="BC73" s="54"/>
      <c r="BD73" s="54"/>
      <c r="BE73" s="54"/>
      <c r="BF73" s="54"/>
      <c r="BG73" s="54"/>
      <c r="BH73" s="54"/>
      <c r="BI73" s="54"/>
      <c r="BJ73" s="54"/>
      <c r="BK73" s="54"/>
      <c r="BL73" s="54"/>
      <c r="BM73" s="138" t="s">
        <v>545</v>
      </c>
      <c r="BN73" s="54"/>
      <c r="BO73" s="54"/>
      <c r="BP73" s="54"/>
      <c r="BQ73" s="54"/>
      <c r="BR73" s="54"/>
      <c r="BS73" s="54"/>
      <c r="BT73" s="54"/>
      <c r="BU73" s="54"/>
      <c r="BV73" s="54"/>
      <c r="BW73" s="54"/>
      <c r="BX73" s="54"/>
      <c r="BY73" s="54"/>
      <c r="BZ73" s="54"/>
      <c r="CA73" s="54"/>
      <c r="CB73" s="54"/>
      <c r="CC73" s="54"/>
      <c r="CD73" s="54"/>
      <c r="CE73" s="54"/>
      <c r="CF73" s="54"/>
      <c r="CG73" s="54"/>
      <c r="CH73" s="54"/>
    </row>
    <row r="74" spans="53:86">
      <c r="BA74" t="s">
        <v>774</v>
      </c>
      <c r="BB74" s="54"/>
      <c r="BC74" s="54"/>
      <c r="BD74" s="54"/>
      <c r="BE74" s="54"/>
      <c r="BF74" s="54"/>
      <c r="BG74" s="54"/>
      <c r="BH74" s="54"/>
      <c r="BI74" s="54"/>
      <c r="BJ74" s="54"/>
      <c r="BK74" s="54"/>
      <c r="BL74" s="54"/>
      <c r="BM74" s="138" t="s">
        <v>546</v>
      </c>
      <c r="BN74" s="54"/>
      <c r="BO74" s="54"/>
      <c r="BP74" s="54"/>
      <c r="BQ74" s="54"/>
      <c r="BR74" s="54"/>
      <c r="BS74" s="54"/>
      <c r="BT74" s="54"/>
      <c r="BU74" s="54"/>
      <c r="BV74" s="54"/>
      <c r="BW74" s="54"/>
      <c r="BX74" s="54"/>
      <c r="BY74" s="54"/>
      <c r="BZ74" s="54"/>
      <c r="CA74" s="54"/>
      <c r="CB74" s="54"/>
      <c r="CC74" s="54"/>
      <c r="CD74" s="54"/>
      <c r="CE74" s="54"/>
      <c r="CF74" s="54"/>
      <c r="CG74" s="54"/>
      <c r="CH74" s="54"/>
    </row>
    <row r="75" spans="53:86">
      <c r="BA75" t="s">
        <v>775</v>
      </c>
      <c r="BB75" s="54"/>
      <c r="BC75" s="54"/>
      <c r="BD75" s="54"/>
      <c r="BE75" s="54"/>
      <c r="BF75" s="54"/>
      <c r="BG75" s="54"/>
      <c r="BH75" s="54"/>
      <c r="BI75" s="54"/>
      <c r="BJ75" s="54"/>
      <c r="BK75" s="54"/>
      <c r="BL75" s="54"/>
      <c r="BM75" s="138" t="s">
        <v>547</v>
      </c>
      <c r="BN75" s="54"/>
      <c r="BO75" s="54"/>
      <c r="BP75" s="54"/>
      <c r="BQ75" s="54"/>
      <c r="BR75" s="54"/>
      <c r="BS75" s="54"/>
      <c r="BT75" s="54"/>
      <c r="BU75" s="54"/>
      <c r="BV75" s="54"/>
      <c r="BW75" s="54"/>
      <c r="BX75" s="54"/>
      <c r="BY75" s="54"/>
      <c r="BZ75" s="54"/>
      <c r="CA75" s="54"/>
      <c r="CB75" s="54"/>
      <c r="CC75" s="54"/>
      <c r="CD75" s="54"/>
      <c r="CE75" s="54"/>
      <c r="CF75" s="54"/>
      <c r="CG75" s="54"/>
      <c r="CH75" s="54"/>
    </row>
    <row r="76" spans="53:86">
      <c r="BA76" t="s">
        <v>776</v>
      </c>
      <c r="BB76" s="54"/>
      <c r="BC76" s="54"/>
      <c r="BD76" s="54"/>
      <c r="BE76" s="54"/>
      <c r="BF76" s="54"/>
      <c r="BG76" s="54"/>
      <c r="BH76" s="54"/>
      <c r="BI76" s="54"/>
      <c r="BJ76" s="54"/>
      <c r="BK76" s="54"/>
      <c r="BL76" s="54"/>
      <c r="BM76" s="138" t="s">
        <v>548</v>
      </c>
      <c r="BN76" s="54"/>
      <c r="BO76" s="54"/>
      <c r="BP76" s="54"/>
      <c r="BQ76" s="54"/>
      <c r="BR76" s="54"/>
      <c r="BS76" s="54"/>
      <c r="BT76" s="54"/>
      <c r="BU76" s="54"/>
      <c r="BV76" s="54"/>
      <c r="BW76" s="54"/>
      <c r="BX76" s="54"/>
      <c r="BY76" s="54"/>
      <c r="BZ76" s="54"/>
      <c r="CA76" s="54"/>
      <c r="CB76" s="54"/>
      <c r="CC76" s="54"/>
      <c r="CD76" s="54"/>
      <c r="CE76" s="54"/>
      <c r="CF76" s="54"/>
      <c r="CG76" s="54"/>
      <c r="CH76" s="54"/>
    </row>
    <row r="77" spans="53:86">
      <c r="BA77" t="s">
        <v>777</v>
      </c>
      <c r="BB77" s="54"/>
      <c r="BC77" s="54"/>
      <c r="BD77" s="54"/>
      <c r="BE77" s="54"/>
      <c r="BF77" s="54"/>
      <c r="BG77" s="54"/>
      <c r="BH77" s="54"/>
      <c r="BI77" s="54"/>
      <c r="BJ77" s="54"/>
      <c r="BK77" s="54"/>
      <c r="BL77" s="54"/>
      <c r="BM77" s="138" t="s">
        <v>549</v>
      </c>
      <c r="BN77" s="54"/>
      <c r="BO77" s="54"/>
      <c r="BP77" s="54"/>
      <c r="BQ77" s="54"/>
      <c r="BR77" s="54"/>
      <c r="BS77" s="54"/>
      <c r="BT77" s="54"/>
      <c r="BU77" s="54"/>
      <c r="BV77" s="54"/>
      <c r="BW77" s="54"/>
      <c r="BX77" s="54"/>
      <c r="BY77" s="54"/>
      <c r="BZ77" s="54"/>
      <c r="CA77" s="54"/>
      <c r="CB77" s="54"/>
      <c r="CC77" s="54"/>
      <c r="CD77" s="54"/>
      <c r="CE77" s="54"/>
      <c r="CF77" s="54"/>
      <c r="CG77" s="54"/>
      <c r="CH77" s="54"/>
    </row>
    <row r="78" spans="53:86">
      <c r="BA78" t="s">
        <v>778</v>
      </c>
      <c r="BB78" s="54"/>
      <c r="BC78" s="54"/>
      <c r="BD78" s="54"/>
      <c r="BE78" s="54"/>
      <c r="BF78" s="54"/>
      <c r="BG78" s="54"/>
      <c r="BH78" s="54"/>
      <c r="BI78" s="54"/>
      <c r="BJ78" s="54"/>
      <c r="BK78" s="54"/>
      <c r="BL78" s="54"/>
      <c r="BM78" s="138" t="s">
        <v>550</v>
      </c>
      <c r="BN78" s="54"/>
      <c r="BO78" s="54"/>
      <c r="BP78" s="54"/>
      <c r="BQ78" s="54"/>
      <c r="BR78" s="54"/>
      <c r="BS78" s="54"/>
      <c r="BT78" s="54"/>
      <c r="BU78" s="54"/>
      <c r="BV78" s="54"/>
      <c r="BW78" s="54"/>
      <c r="BX78" s="54"/>
      <c r="BY78" s="54"/>
      <c r="BZ78" s="54"/>
      <c r="CA78" s="54"/>
      <c r="CB78" s="54"/>
      <c r="CC78" s="54"/>
      <c r="CD78" s="54"/>
      <c r="CE78" s="54"/>
      <c r="CF78" s="54"/>
      <c r="CG78" s="54"/>
      <c r="CH78" s="54"/>
    </row>
    <row r="79" spans="53:86" ht="15">
      <c r="BA79" s="151" t="s">
        <v>821</v>
      </c>
      <c r="BB79" s="54"/>
      <c r="BC79" s="54"/>
      <c r="BD79" s="54"/>
      <c r="BE79" s="54"/>
      <c r="BF79" s="54"/>
      <c r="BG79" s="54"/>
      <c r="BH79" s="54"/>
      <c r="BI79" s="54"/>
      <c r="BJ79" s="54"/>
      <c r="BK79" s="54"/>
      <c r="BL79" s="54"/>
      <c r="BM79" s="138"/>
      <c r="BN79" s="54"/>
      <c r="BO79" s="54"/>
      <c r="BP79" s="54"/>
      <c r="BQ79" s="54"/>
      <c r="BR79" s="54"/>
      <c r="BS79" s="54"/>
      <c r="BT79" s="54"/>
      <c r="BU79" s="54"/>
      <c r="BV79" s="54"/>
      <c r="BW79" s="54"/>
      <c r="BX79" s="54"/>
      <c r="BY79" s="54"/>
      <c r="BZ79" s="54"/>
      <c r="CA79" s="54"/>
      <c r="CB79" s="54"/>
      <c r="CC79" s="54"/>
      <c r="CD79" s="54"/>
      <c r="CE79" s="54"/>
      <c r="CF79" s="54"/>
      <c r="CG79" s="54"/>
      <c r="CH79" s="54"/>
    </row>
    <row r="80" spans="53:86">
      <c r="BA80" t="s">
        <v>818</v>
      </c>
      <c r="BB80" s="54"/>
      <c r="BC80" s="54"/>
      <c r="BD80" s="54"/>
      <c r="BE80" s="54"/>
      <c r="BF80" s="54"/>
      <c r="BG80" s="54"/>
      <c r="BH80" s="54"/>
      <c r="BI80" s="54"/>
      <c r="BJ80" s="54"/>
      <c r="BK80" s="54"/>
      <c r="BL80" s="54"/>
      <c r="BM80" s="138"/>
      <c r="BN80" s="54"/>
      <c r="BO80" s="54"/>
      <c r="BP80" s="54"/>
      <c r="BQ80" s="54"/>
      <c r="BR80" s="54"/>
      <c r="BS80" s="54"/>
      <c r="BT80" s="54"/>
      <c r="BU80" s="54"/>
      <c r="BV80" s="54"/>
      <c r="BW80" s="54"/>
      <c r="BX80" s="54"/>
      <c r="BY80" s="54"/>
      <c r="BZ80" s="54"/>
      <c r="CA80" s="54"/>
      <c r="CB80" s="54"/>
      <c r="CC80" s="54"/>
      <c r="CD80" s="54"/>
      <c r="CE80" s="54"/>
      <c r="CF80" s="54"/>
      <c r="CG80" s="54"/>
      <c r="CH80" s="54"/>
    </row>
    <row r="81" spans="53:86">
      <c r="BA81" t="s">
        <v>819</v>
      </c>
      <c r="BB81" s="54"/>
      <c r="BC81" s="54"/>
      <c r="BD81" s="54"/>
      <c r="BE81" s="54"/>
      <c r="BF81" s="54"/>
      <c r="BG81" s="54"/>
      <c r="BH81" s="54"/>
      <c r="BI81" s="54"/>
      <c r="BJ81" s="54"/>
      <c r="BK81" s="54"/>
      <c r="BL81" s="54"/>
      <c r="BM81" s="138"/>
      <c r="BN81" s="54"/>
      <c r="BO81" s="54"/>
      <c r="BP81" s="54"/>
      <c r="BQ81" s="54"/>
      <c r="BR81" s="54"/>
      <c r="BS81" s="54"/>
      <c r="BT81" s="54"/>
      <c r="BU81" s="54"/>
      <c r="BV81" s="54"/>
      <c r="BW81" s="54"/>
      <c r="BX81" s="54"/>
      <c r="BY81" s="54"/>
      <c r="BZ81" s="54"/>
      <c r="CA81" s="54"/>
      <c r="CB81" s="54"/>
      <c r="CC81" s="54"/>
      <c r="CD81" s="54"/>
      <c r="CE81" s="54"/>
      <c r="CF81" s="54"/>
      <c r="CG81" s="54"/>
      <c r="CH81" s="54"/>
    </row>
    <row r="82" spans="53:86">
      <c r="BA82" t="s">
        <v>820</v>
      </c>
      <c r="BB82" s="54"/>
      <c r="BC82" s="54"/>
      <c r="BD82" s="54"/>
      <c r="BE82" s="54"/>
      <c r="BF82" s="54"/>
      <c r="BG82" s="54"/>
      <c r="BH82" s="54"/>
      <c r="BI82" s="54"/>
      <c r="BJ82" s="54"/>
      <c r="BK82" s="54"/>
      <c r="BL82" s="54"/>
      <c r="BM82" s="138"/>
      <c r="BN82" s="54"/>
      <c r="BO82" s="54"/>
      <c r="BP82" s="54"/>
      <c r="BQ82" s="54"/>
      <c r="BR82" s="54"/>
      <c r="BS82" s="54"/>
      <c r="BT82" s="54"/>
      <c r="BU82" s="54"/>
      <c r="BV82" s="54"/>
      <c r="BW82" s="54"/>
      <c r="BX82" s="54"/>
      <c r="BY82" s="54"/>
      <c r="BZ82" s="54"/>
      <c r="CA82" s="54"/>
      <c r="CB82" s="54"/>
      <c r="CC82" s="54"/>
      <c r="CD82" s="54"/>
      <c r="CE82" s="54"/>
      <c r="CF82" s="54"/>
      <c r="CG82" s="54"/>
      <c r="CH82" s="54"/>
    </row>
    <row r="83" spans="53:86" ht="15">
      <c r="BA83" s="151" t="s">
        <v>779</v>
      </c>
      <c r="BB83" s="54"/>
      <c r="BC83" s="54"/>
      <c r="BD83" s="54"/>
      <c r="BE83" s="54"/>
      <c r="BF83" s="54"/>
      <c r="BG83" s="54"/>
      <c r="BH83" s="54"/>
      <c r="BI83" s="54"/>
      <c r="BJ83" s="54"/>
      <c r="BK83" s="54"/>
      <c r="BL83" s="54"/>
      <c r="BM83" s="139" t="s">
        <v>551</v>
      </c>
      <c r="BN83" s="54"/>
      <c r="BO83" s="54"/>
      <c r="BP83" s="54"/>
      <c r="BQ83" s="54"/>
      <c r="BR83" s="54"/>
      <c r="BS83" s="54"/>
      <c r="BT83" s="54"/>
      <c r="BU83" s="54"/>
      <c r="BV83" s="54"/>
      <c r="BW83" s="54"/>
      <c r="BX83" s="54"/>
      <c r="BY83" s="54"/>
      <c r="BZ83" s="54"/>
      <c r="CA83" s="54"/>
      <c r="CB83" s="54"/>
      <c r="CC83" s="54"/>
      <c r="CD83" s="54"/>
      <c r="CE83" s="54"/>
      <c r="CF83" s="54"/>
      <c r="CG83" s="54"/>
      <c r="CH83" s="54"/>
    </row>
    <row r="84" spans="53:86">
      <c r="BA84" t="s">
        <v>780</v>
      </c>
      <c r="BB84" s="54"/>
      <c r="BC84" s="54"/>
      <c r="BD84" s="54"/>
      <c r="BE84" s="54"/>
      <c r="BF84" s="54"/>
      <c r="BG84" s="54"/>
      <c r="BH84" s="54"/>
      <c r="BI84" s="54"/>
      <c r="BJ84" s="54"/>
      <c r="BK84" s="54"/>
      <c r="BL84" s="54"/>
      <c r="BM84" s="138" t="s">
        <v>552</v>
      </c>
      <c r="BN84" s="54"/>
      <c r="BO84" s="54"/>
      <c r="BP84" s="54"/>
      <c r="BQ84" s="54"/>
      <c r="BR84" s="54"/>
      <c r="BS84" s="54"/>
      <c r="BT84" s="54"/>
      <c r="BU84" s="54"/>
      <c r="BV84" s="54"/>
      <c r="BW84" s="54"/>
      <c r="BX84" s="54"/>
      <c r="BY84" s="54"/>
      <c r="BZ84" s="54"/>
      <c r="CA84" s="54"/>
      <c r="CB84" s="54"/>
      <c r="CC84" s="54"/>
      <c r="CD84" s="54"/>
      <c r="CE84" s="54"/>
      <c r="CF84" s="54"/>
      <c r="CG84" s="54"/>
      <c r="CH84" s="54"/>
    </row>
    <row r="85" spans="53:86">
      <c r="BA85" t="s">
        <v>781</v>
      </c>
      <c r="BB85" s="54"/>
      <c r="BC85" s="54"/>
      <c r="BD85" s="54"/>
      <c r="BE85" s="54"/>
      <c r="BF85" s="54"/>
      <c r="BG85" s="54"/>
      <c r="BH85" s="54"/>
      <c r="BI85" s="54"/>
      <c r="BJ85" s="54"/>
      <c r="BK85" s="54"/>
      <c r="BL85" s="54"/>
      <c r="BM85" s="138" t="s">
        <v>553</v>
      </c>
      <c r="BN85" s="54"/>
      <c r="BO85" s="54"/>
      <c r="BP85" s="54"/>
      <c r="BQ85" s="54"/>
      <c r="BR85" s="54"/>
      <c r="BS85" s="54"/>
      <c r="BT85" s="54"/>
      <c r="BU85" s="54"/>
      <c r="BV85" s="54"/>
      <c r="BW85" s="54"/>
      <c r="BX85" s="54"/>
      <c r="BY85" s="54"/>
      <c r="BZ85" s="54"/>
      <c r="CA85" s="54"/>
      <c r="CB85" s="54"/>
      <c r="CC85" s="54"/>
      <c r="CD85" s="54"/>
      <c r="CE85" s="54"/>
      <c r="CF85" s="54"/>
      <c r="CG85" s="54"/>
      <c r="CH85" s="54"/>
    </row>
    <row r="86" spans="53:86">
      <c r="BA86" t="s">
        <v>782</v>
      </c>
      <c r="BB86" s="54"/>
      <c r="BC86" s="54"/>
      <c r="BD86" s="54"/>
      <c r="BE86" s="54"/>
      <c r="BF86" s="54"/>
      <c r="BG86" s="54"/>
      <c r="BH86" s="54"/>
      <c r="BI86" s="54"/>
      <c r="BJ86" s="54"/>
      <c r="BK86" s="54"/>
      <c r="BL86" s="54"/>
      <c r="BM86" s="138" t="s">
        <v>554</v>
      </c>
      <c r="BN86" s="54"/>
      <c r="BO86" s="54"/>
      <c r="BP86" s="54"/>
      <c r="BQ86" s="54"/>
      <c r="BR86" s="54"/>
      <c r="BS86" s="54"/>
      <c r="BT86" s="54"/>
      <c r="BU86" s="54"/>
      <c r="BV86" s="54"/>
      <c r="BW86" s="54"/>
      <c r="BX86" s="54"/>
      <c r="BY86" s="54"/>
      <c r="BZ86" s="54"/>
      <c r="CA86" s="54"/>
      <c r="CB86" s="54"/>
      <c r="CC86" s="54"/>
      <c r="CD86" s="54"/>
      <c r="CE86" s="54"/>
      <c r="CF86" s="54"/>
      <c r="CG86" s="54"/>
      <c r="CH86" s="54"/>
    </row>
    <row r="87" spans="53:86">
      <c r="BA87" t="s">
        <v>783</v>
      </c>
      <c r="BB87" s="54"/>
      <c r="BC87" s="54"/>
      <c r="BD87" s="54"/>
      <c r="BE87" s="54"/>
      <c r="BF87" s="54"/>
      <c r="BG87" s="54"/>
      <c r="BH87" s="54"/>
      <c r="BI87" s="54"/>
      <c r="BJ87" s="54"/>
      <c r="BK87" s="54"/>
      <c r="BL87" s="54"/>
      <c r="BM87" s="138" t="s">
        <v>555</v>
      </c>
      <c r="BN87" s="54"/>
      <c r="BO87" s="54"/>
      <c r="BP87" s="54"/>
      <c r="BQ87" s="54"/>
      <c r="BR87" s="54"/>
      <c r="BS87" s="54"/>
      <c r="BT87" s="54"/>
      <c r="BU87" s="54"/>
      <c r="BV87" s="54"/>
      <c r="BW87" s="54"/>
      <c r="BX87" s="54"/>
      <c r="BY87" s="54"/>
      <c r="BZ87" s="54"/>
      <c r="CA87" s="54"/>
      <c r="CB87" s="54"/>
      <c r="CC87" s="54"/>
      <c r="CD87" s="54"/>
      <c r="CE87" s="54"/>
      <c r="CF87" s="54"/>
      <c r="CG87" s="54"/>
      <c r="CH87" s="54"/>
    </row>
    <row r="88" spans="53:86">
      <c r="BA88" t="s">
        <v>81</v>
      </c>
      <c r="BB88" s="54"/>
      <c r="BC88" s="54"/>
      <c r="BD88" s="54"/>
      <c r="BE88" s="54"/>
      <c r="BF88" s="54"/>
      <c r="BG88" s="54"/>
      <c r="BH88" s="54"/>
      <c r="BI88" s="54"/>
      <c r="BJ88" s="54"/>
      <c r="BK88" s="54"/>
      <c r="BL88" s="54"/>
      <c r="BM88" s="138" t="s">
        <v>100</v>
      </c>
      <c r="BN88" s="54"/>
      <c r="BO88" s="54"/>
      <c r="BP88" s="54"/>
      <c r="BQ88" s="54"/>
      <c r="BR88" s="54"/>
      <c r="BS88" s="54"/>
      <c r="BT88" s="54"/>
      <c r="BU88" s="54"/>
      <c r="BV88" s="54"/>
      <c r="BW88" s="54"/>
      <c r="BX88" s="54"/>
      <c r="BY88" s="54"/>
      <c r="BZ88" s="54"/>
      <c r="CA88" s="54"/>
      <c r="CB88" s="54"/>
      <c r="CC88" s="54"/>
      <c r="CD88" s="54"/>
      <c r="CE88" s="54"/>
      <c r="CF88" s="54"/>
      <c r="CG88" s="54"/>
      <c r="CH88" s="54"/>
    </row>
    <row r="89" spans="53:86">
      <c r="BA89" t="s">
        <v>784</v>
      </c>
      <c r="BB89" s="54"/>
      <c r="BC89" s="54"/>
      <c r="BD89" s="54"/>
      <c r="BE89" s="54"/>
      <c r="BF89" s="54"/>
      <c r="BG89" s="54"/>
      <c r="BH89" s="54"/>
      <c r="BI89" s="54"/>
      <c r="BJ89" s="54"/>
      <c r="BK89" s="54"/>
      <c r="BL89" s="54"/>
      <c r="BM89" s="138" t="s">
        <v>664</v>
      </c>
      <c r="BN89" s="54"/>
      <c r="BO89" s="54"/>
      <c r="BP89" s="54"/>
      <c r="BQ89" s="54"/>
      <c r="BR89" s="54"/>
      <c r="BS89" s="54"/>
      <c r="BT89" s="54"/>
      <c r="BU89" s="54"/>
      <c r="BV89" s="54"/>
      <c r="BW89" s="54"/>
      <c r="BX89" s="54"/>
      <c r="BY89" s="54"/>
      <c r="BZ89" s="54"/>
      <c r="CA89" s="54"/>
      <c r="CB89" s="54"/>
      <c r="CC89" s="54"/>
      <c r="CD89" s="54"/>
      <c r="CE89" s="54"/>
      <c r="CF89" s="54"/>
      <c r="CG89" s="54"/>
      <c r="CH89" s="54"/>
    </row>
    <row r="90" spans="53:86">
      <c r="BA90" t="s">
        <v>785</v>
      </c>
      <c r="BB90" s="54"/>
      <c r="BC90" s="54"/>
      <c r="BD90" s="54"/>
      <c r="BE90" s="54"/>
      <c r="BF90" s="54"/>
      <c r="BG90" s="54"/>
      <c r="BH90" s="54"/>
      <c r="BI90" s="54"/>
      <c r="BJ90" s="54"/>
      <c r="BK90" s="54"/>
      <c r="BL90" s="54"/>
      <c r="BM90" s="138" t="s">
        <v>556</v>
      </c>
      <c r="BN90" s="54"/>
      <c r="BO90" s="54"/>
      <c r="BP90" s="54"/>
      <c r="BQ90" s="54"/>
      <c r="BR90" s="54"/>
      <c r="BS90" s="54"/>
      <c r="BT90" s="54"/>
      <c r="BU90" s="54"/>
      <c r="BV90" s="54"/>
      <c r="BW90" s="54"/>
      <c r="BX90" s="54"/>
      <c r="BY90" s="54"/>
      <c r="BZ90" s="54"/>
      <c r="CA90" s="54"/>
      <c r="CB90" s="54"/>
      <c r="CC90" s="54"/>
      <c r="CD90" s="54"/>
      <c r="CE90" s="54"/>
      <c r="CF90" s="54"/>
      <c r="CG90" s="54"/>
      <c r="CH90" s="54"/>
    </row>
    <row r="91" spans="53:86">
      <c r="BA91" t="s">
        <v>786</v>
      </c>
      <c r="BB91" s="54"/>
      <c r="BC91" s="54"/>
      <c r="BD91" s="54"/>
      <c r="BE91" s="54"/>
      <c r="BF91" s="54"/>
      <c r="BG91" s="54"/>
      <c r="BH91" s="54"/>
      <c r="BI91" s="54"/>
      <c r="BJ91" s="54"/>
      <c r="BK91" s="54"/>
      <c r="BL91" s="54"/>
      <c r="BM91" s="138" t="s">
        <v>557</v>
      </c>
      <c r="BN91" s="54"/>
      <c r="BO91" s="54"/>
      <c r="BP91" s="54"/>
      <c r="BQ91" s="54"/>
      <c r="BR91" s="54"/>
      <c r="BS91" s="54"/>
      <c r="BT91" s="54"/>
      <c r="BU91" s="54"/>
      <c r="BV91" s="54"/>
      <c r="BW91" s="54"/>
      <c r="BX91" s="54"/>
      <c r="BY91" s="54"/>
      <c r="BZ91" s="54"/>
      <c r="CA91" s="54"/>
      <c r="CB91" s="54"/>
      <c r="CC91" s="54"/>
      <c r="CD91" s="54"/>
      <c r="CE91" s="54"/>
      <c r="CF91" s="54"/>
      <c r="CG91" s="54"/>
      <c r="CH91" s="54"/>
    </row>
    <row r="92" spans="53:86">
      <c r="BA92" t="s">
        <v>787</v>
      </c>
      <c r="BB92" s="54"/>
      <c r="BC92" s="54"/>
      <c r="BD92" s="54"/>
      <c r="BE92" s="54"/>
      <c r="BF92" s="54"/>
      <c r="BG92" s="54"/>
      <c r="BH92" s="54"/>
      <c r="BI92" s="54"/>
      <c r="BJ92" s="54"/>
      <c r="BK92" s="54"/>
      <c r="BL92" s="54"/>
      <c r="BM92" s="138" t="s">
        <v>558</v>
      </c>
      <c r="BN92" s="54"/>
      <c r="BO92" s="54"/>
      <c r="BP92" s="54"/>
      <c r="BQ92" s="54"/>
      <c r="BR92" s="54"/>
      <c r="BS92" s="54"/>
      <c r="BT92" s="54"/>
      <c r="BU92" s="54"/>
      <c r="BV92" s="54"/>
      <c r="BW92" s="54"/>
      <c r="BX92" s="54"/>
      <c r="BY92" s="54"/>
      <c r="BZ92" s="54"/>
      <c r="CA92" s="54"/>
      <c r="CB92" s="54"/>
      <c r="CC92" s="54"/>
      <c r="CD92" s="54"/>
      <c r="CE92" s="54"/>
      <c r="CF92" s="54"/>
      <c r="CG92" s="54"/>
      <c r="CH92" s="54"/>
    </row>
    <row r="93" spans="53:86">
      <c r="BA93" t="s">
        <v>788</v>
      </c>
      <c r="BB93" s="54"/>
      <c r="BC93" s="54"/>
      <c r="BD93" s="54"/>
      <c r="BE93" s="54"/>
      <c r="BF93" s="54"/>
      <c r="BG93" s="54"/>
      <c r="BH93" s="54"/>
      <c r="BI93" s="54"/>
      <c r="BJ93" s="54"/>
      <c r="BK93" s="54"/>
      <c r="BL93" s="54"/>
      <c r="BM93" s="138" t="s">
        <v>559</v>
      </c>
      <c r="BN93" s="54"/>
      <c r="BO93" s="54"/>
      <c r="BP93" s="54"/>
      <c r="BQ93" s="54"/>
      <c r="BR93" s="54"/>
      <c r="BS93" s="54"/>
      <c r="BT93" s="54"/>
      <c r="BU93" s="54"/>
      <c r="BV93" s="54"/>
      <c r="BW93" s="54"/>
      <c r="BX93" s="54"/>
      <c r="BY93" s="54"/>
      <c r="BZ93" s="54"/>
      <c r="CA93" s="54"/>
      <c r="CB93" s="54"/>
      <c r="CC93" s="54"/>
      <c r="CD93" s="54"/>
      <c r="CE93" s="54"/>
      <c r="CF93" s="54"/>
      <c r="CG93" s="54"/>
      <c r="CH93" s="54"/>
    </row>
    <row r="94" spans="53:86">
      <c r="BA94" t="s">
        <v>789</v>
      </c>
      <c r="BB94" s="54"/>
      <c r="BC94" s="54"/>
      <c r="BD94" s="54"/>
      <c r="BE94" s="54"/>
      <c r="BF94" s="54"/>
      <c r="BG94" s="54"/>
      <c r="BH94" s="54"/>
      <c r="BI94" s="54"/>
      <c r="BJ94" s="54"/>
      <c r="BK94" s="54"/>
      <c r="BL94" s="54"/>
      <c r="BM94" s="138" t="s">
        <v>560</v>
      </c>
      <c r="BN94" s="54"/>
      <c r="BO94" s="54"/>
      <c r="BP94" s="54"/>
      <c r="BQ94" s="54"/>
      <c r="BR94" s="54"/>
      <c r="BS94" s="54"/>
      <c r="BT94" s="54"/>
      <c r="BU94" s="54"/>
      <c r="BV94" s="54"/>
      <c r="BW94" s="54"/>
      <c r="BX94" s="54"/>
      <c r="BY94" s="54"/>
      <c r="BZ94" s="54"/>
      <c r="CA94" s="54"/>
      <c r="CB94" s="54"/>
      <c r="CC94" s="54"/>
      <c r="CD94" s="54"/>
      <c r="CE94" s="54"/>
      <c r="CF94" s="54"/>
      <c r="CG94" s="54"/>
      <c r="CH94" s="54"/>
    </row>
    <row r="95" spans="53:86">
      <c r="BA95" t="s">
        <v>790</v>
      </c>
      <c r="BB95" s="54"/>
      <c r="BC95" s="54"/>
      <c r="BD95" s="54"/>
      <c r="BE95" s="54"/>
      <c r="BF95" s="54"/>
      <c r="BG95" s="54"/>
      <c r="BH95" s="54"/>
      <c r="BI95" s="54"/>
      <c r="BJ95" s="54"/>
      <c r="BK95" s="54"/>
      <c r="BL95" s="54"/>
      <c r="BM95" s="139" t="s">
        <v>561</v>
      </c>
      <c r="BN95" s="54"/>
      <c r="BO95" s="54"/>
      <c r="BP95" s="54"/>
      <c r="BQ95" s="54"/>
      <c r="BR95" s="54"/>
      <c r="BS95" s="54"/>
      <c r="BT95" s="54"/>
      <c r="BU95" s="54"/>
      <c r="BV95" s="54"/>
      <c r="BW95" s="54"/>
      <c r="BX95" s="54"/>
      <c r="BY95" s="54"/>
      <c r="BZ95" s="54"/>
      <c r="CA95" s="54"/>
      <c r="CB95" s="54"/>
      <c r="CC95" s="54"/>
      <c r="CD95" s="54"/>
      <c r="CE95" s="54"/>
      <c r="CF95" s="54"/>
      <c r="CG95" s="54"/>
      <c r="CH95" s="54"/>
    </row>
    <row r="96" spans="53:86">
      <c r="BA96" t="s">
        <v>791</v>
      </c>
      <c r="BB96" s="54"/>
      <c r="BC96" s="54"/>
      <c r="BD96" s="54"/>
      <c r="BE96" s="54"/>
      <c r="BF96" s="54"/>
      <c r="BG96" s="54"/>
      <c r="BH96" s="54"/>
      <c r="BI96" s="54"/>
      <c r="BJ96" s="54"/>
      <c r="BK96" s="54"/>
      <c r="BL96" s="54"/>
      <c r="BM96" s="138" t="s">
        <v>562</v>
      </c>
      <c r="BN96" s="54"/>
      <c r="BO96" s="54"/>
      <c r="BP96" s="54"/>
      <c r="BQ96" s="54"/>
      <c r="BR96" s="54"/>
      <c r="BS96" s="54"/>
      <c r="BT96" s="54"/>
      <c r="BU96" s="54"/>
      <c r="BV96" s="54"/>
      <c r="BW96" s="54"/>
      <c r="BX96" s="54"/>
      <c r="BY96" s="54"/>
      <c r="BZ96" s="54"/>
      <c r="CA96" s="54"/>
      <c r="CB96" s="54"/>
      <c r="CC96" s="54"/>
      <c r="CD96" s="54"/>
      <c r="CE96" s="54"/>
      <c r="CF96" s="54"/>
      <c r="CG96" s="54"/>
      <c r="CH96" s="54"/>
    </row>
    <row r="97" spans="53:86">
      <c r="BA97" t="s">
        <v>792</v>
      </c>
      <c r="BB97" s="54"/>
      <c r="BC97" s="54"/>
      <c r="BD97" s="54"/>
      <c r="BE97" s="54"/>
      <c r="BF97" s="54"/>
      <c r="BG97" s="54"/>
      <c r="BH97" s="54"/>
      <c r="BI97" s="54"/>
      <c r="BJ97" s="54"/>
      <c r="BK97" s="54"/>
      <c r="BL97" s="54"/>
      <c r="BM97" s="138" t="s">
        <v>563</v>
      </c>
      <c r="BN97" s="54"/>
      <c r="BO97" s="54"/>
      <c r="BP97" s="54"/>
      <c r="BQ97" s="54"/>
      <c r="BR97" s="54"/>
      <c r="BS97" s="54"/>
      <c r="BT97" s="54"/>
      <c r="BU97" s="54"/>
      <c r="BV97" s="54"/>
      <c r="BW97" s="54"/>
      <c r="BX97" s="54"/>
      <c r="BY97" s="54"/>
      <c r="BZ97" s="54"/>
      <c r="CA97" s="54"/>
      <c r="CB97" s="54"/>
      <c r="CC97" s="54"/>
      <c r="CD97" s="54"/>
      <c r="CE97" s="54"/>
      <c r="CF97" s="54"/>
      <c r="CG97" s="54"/>
      <c r="CH97" s="54"/>
    </row>
    <row r="98" spans="53:86">
      <c r="BA98" t="s">
        <v>793</v>
      </c>
      <c r="BB98" s="54"/>
      <c r="BC98" s="54"/>
      <c r="BD98" s="54"/>
      <c r="BE98" s="54"/>
      <c r="BF98" s="54"/>
      <c r="BG98" s="54"/>
      <c r="BH98" s="54"/>
      <c r="BI98" s="54"/>
      <c r="BJ98" s="54"/>
      <c r="BK98" s="54"/>
      <c r="BL98" s="54"/>
      <c r="BM98" s="138" t="s">
        <v>564</v>
      </c>
      <c r="BN98" s="54"/>
      <c r="BO98" s="54"/>
      <c r="BP98" s="54"/>
      <c r="BQ98" s="54"/>
      <c r="BR98" s="54"/>
      <c r="BS98" s="54"/>
      <c r="BT98" s="54"/>
      <c r="BU98" s="54"/>
      <c r="BV98" s="54"/>
      <c r="BW98" s="54"/>
      <c r="BX98" s="54"/>
      <c r="BY98" s="54"/>
      <c r="BZ98" s="54"/>
      <c r="CA98" s="54"/>
      <c r="CB98" s="54"/>
      <c r="CC98" s="54"/>
      <c r="CD98" s="54"/>
      <c r="CE98" s="54"/>
      <c r="CF98" s="54"/>
      <c r="CG98" s="54"/>
      <c r="CH98" s="54"/>
    </row>
    <row r="99" spans="53:86">
      <c r="BA99" t="s">
        <v>794</v>
      </c>
      <c r="BB99" s="54"/>
      <c r="BC99" s="54"/>
      <c r="BD99" s="54"/>
      <c r="BE99" s="54"/>
      <c r="BF99" s="54"/>
      <c r="BG99" s="54"/>
      <c r="BH99" s="54"/>
      <c r="BI99" s="54"/>
      <c r="BJ99" s="54"/>
      <c r="BK99" s="54"/>
      <c r="BL99" s="54"/>
      <c r="BM99" s="138" t="s">
        <v>565</v>
      </c>
      <c r="BN99" s="54"/>
      <c r="BO99" s="54"/>
      <c r="BP99" s="54"/>
      <c r="BQ99" s="54"/>
      <c r="BR99" s="54"/>
      <c r="BS99" s="54"/>
      <c r="BT99" s="54"/>
      <c r="BU99" s="54"/>
      <c r="BV99" s="54"/>
      <c r="BW99" s="54"/>
      <c r="BX99" s="54"/>
      <c r="BY99" s="54"/>
      <c r="BZ99" s="54"/>
      <c r="CA99" s="54"/>
      <c r="CB99" s="54"/>
      <c r="CC99" s="54"/>
      <c r="CD99" s="54"/>
      <c r="CE99" s="54"/>
      <c r="CF99" s="54"/>
      <c r="CG99" s="54"/>
      <c r="CH99" s="54"/>
    </row>
    <row r="100" spans="53:86">
      <c r="BA100" t="s">
        <v>795</v>
      </c>
      <c r="BB100" s="54"/>
      <c r="BC100" s="54"/>
      <c r="BD100" s="54"/>
      <c r="BE100" s="54"/>
      <c r="BF100" s="54"/>
      <c r="BG100" s="54"/>
      <c r="BH100" s="54"/>
      <c r="BI100" s="54"/>
      <c r="BJ100" s="54"/>
      <c r="BK100" s="54"/>
      <c r="BL100" s="54"/>
      <c r="BM100" s="138" t="s">
        <v>566</v>
      </c>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53:86">
      <c r="BA101" t="s">
        <v>796</v>
      </c>
      <c r="BB101" s="54"/>
      <c r="BC101" s="54"/>
      <c r="BD101" s="54"/>
      <c r="BE101" s="54"/>
      <c r="BF101" s="54"/>
      <c r="BG101" s="54"/>
      <c r="BH101" s="54"/>
      <c r="BI101" s="54"/>
      <c r="BJ101" s="54"/>
      <c r="BK101" s="54"/>
      <c r="BL101" s="54"/>
      <c r="BM101" s="138" t="s">
        <v>665</v>
      </c>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53:86">
      <c r="BA102" t="s">
        <v>797</v>
      </c>
      <c r="BB102" s="54"/>
      <c r="BC102" s="54"/>
      <c r="BD102" s="54"/>
      <c r="BE102" s="54"/>
      <c r="BF102" s="54"/>
      <c r="BG102" s="54"/>
      <c r="BH102" s="54"/>
      <c r="BI102" s="54"/>
      <c r="BJ102" s="54"/>
      <c r="BK102" s="54"/>
      <c r="BL102" s="54"/>
      <c r="BM102" s="138" t="s">
        <v>567</v>
      </c>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53:86" ht="15">
      <c r="BA103" s="151" t="s">
        <v>798</v>
      </c>
      <c r="BB103" s="54"/>
      <c r="BC103" s="54"/>
      <c r="BD103" s="54"/>
      <c r="BE103" s="54"/>
      <c r="BF103" s="54"/>
      <c r="BG103" s="54"/>
      <c r="BH103" s="54"/>
      <c r="BI103" s="54"/>
      <c r="BJ103" s="54"/>
      <c r="BK103" s="54"/>
      <c r="BL103" s="54"/>
      <c r="BM103" s="138" t="s">
        <v>96</v>
      </c>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53:86">
      <c r="BA104" t="s">
        <v>822</v>
      </c>
      <c r="BB104" s="54"/>
      <c r="BC104" s="54"/>
      <c r="BD104" s="54"/>
      <c r="BE104" s="54"/>
      <c r="BF104" s="54"/>
      <c r="BG104" s="54"/>
      <c r="BH104" s="54"/>
      <c r="BI104" s="54"/>
      <c r="BJ104" s="54"/>
      <c r="BK104" s="54"/>
      <c r="BL104" s="54"/>
      <c r="BM104" s="138" t="s">
        <v>568</v>
      </c>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53:86">
      <c r="BA105" t="s">
        <v>823</v>
      </c>
      <c r="BB105" s="54"/>
      <c r="BC105" s="54"/>
      <c r="BD105" s="54"/>
      <c r="BE105" s="54"/>
      <c r="BF105" s="54"/>
      <c r="BG105" s="54"/>
      <c r="BH105" s="54"/>
      <c r="BI105" s="54"/>
      <c r="BJ105" s="54"/>
      <c r="BK105" s="54"/>
      <c r="BL105" s="54"/>
      <c r="BM105" s="138" t="s">
        <v>569</v>
      </c>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53:86">
      <c r="BA106" t="s">
        <v>824</v>
      </c>
      <c r="BB106" s="54"/>
      <c r="BC106" s="54"/>
      <c r="BD106" s="54"/>
      <c r="BE106" s="54"/>
      <c r="BF106" s="54"/>
      <c r="BG106" s="54"/>
      <c r="BH106" s="54"/>
      <c r="BI106" s="54"/>
      <c r="BJ106" s="54"/>
      <c r="BK106" s="54"/>
      <c r="BL106" s="54"/>
      <c r="BM106" s="138" t="s">
        <v>570</v>
      </c>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53:86" ht="15">
      <c r="BA107" s="151" t="s">
        <v>799</v>
      </c>
      <c r="BB107" s="54"/>
      <c r="BC107" s="54"/>
      <c r="BD107" s="54"/>
      <c r="BE107" s="54"/>
      <c r="BF107" s="54"/>
      <c r="BG107" s="54"/>
      <c r="BH107" s="54"/>
      <c r="BI107" s="54"/>
      <c r="BJ107" s="54"/>
      <c r="BK107" s="54"/>
      <c r="BL107" s="54"/>
      <c r="BM107" s="138" t="s">
        <v>571</v>
      </c>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53:86">
      <c r="BA108" t="s">
        <v>800</v>
      </c>
      <c r="BB108" s="54"/>
      <c r="BC108" s="54"/>
      <c r="BD108" s="54"/>
      <c r="BE108" s="54"/>
      <c r="BF108" s="54"/>
      <c r="BG108" s="54"/>
      <c r="BH108" s="54"/>
      <c r="BI108" s="54"/>
      <c r="BJ108" s="54"/>
      <c r="BK108" s="54"/>
      <c r="BL108" s="54"/>
      <c r="BM108" s="138" t="s">
        <v>572</v>
      </c>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53:86" ht="15">
      <c r="BA109" s="151" t="s">
        <v>801</v>
      </c>
      <c r="BB109" s="54"/>
      <c r="BC109" s="54"/>
      <c r="BD109" s="54"/>
      <c r="BE109" s="54"/>
      <c r="BF109" s="54"/>
      <c r="BG109" s="54"/>
      <c r="BH109" s="54"/>
      <c r="BI109" s="54"/>
      <c r="BJ109" s="54"/>
      <c r="BK109" s="54"/>
      <c r="BL109" s="54"/>
      <c r="BM109" s="138" t="s">
        <v>573</v>
      </c>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53:86">
      <c r="BA110" t="s">
        <v>802</v>
      </c>
      <c r="BB110" s="54"/>
      <c r="BC110" s="54"/>
      <c r="BD110" s="54"/>
      <c r="BE110" s="54"/>
      <c r="BF110" s="54"/>
      <c r="BG110" s="54"/>
      <c r="BH110" s="54"/>
      <c r="BI110" s="54"/>
      <c r="BJ110" s="54"/>
      <c r="BK110" s="54"/>
      <c r="BL110" s="54"/>
      <c r="BM110" s="138" t="s">
        <v>666</v>
      </c>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53:86">
      <c r="BA111" t="s">
        <v>803</v>
      </c>
      <c r="BB111" s="54"/>
      <c r="BC111" s="54"/>
      <c r="BD111" s="54"/>
      <c r="BE111" s="54"/>
      <c r="BF111" s="54"/>
      <c r="BG111" s="54"/>
      <c r="BH111" s="54"/>
      <c r="BI111" s="54"/>
      <c r="BJ111" s="54"/>
      <c r="BK111" s="54"/>
      <c r="BL111" s="54"/>
      <c r="BM111" s="138" t="s">
        <v>82</v>
      </c>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53:86">
      <c r="BA112" t="s">
        <v>804</v>
      </c>
      <c r="BB112" s="54"/>
      <c r="BC112" s="54"/>
      <c r="BD112" s="54"/>
      <c r="BE112" s="54"/>
      <c r="BF112" s="54"/>
      <c r="BG112" s="54"/>
      <c r="BH112" s="54"/>
      <c r="BI112" s="54"/>
      <c r="BJ112" s="54"/>
      <c r="BK112" s="54"/>
      <c r="BL112" s="54"/>
      <c r="BM112" s="138" t="s">
        <v>574</v>
      </c>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53:86">
      <c r="BA113" t="s">
        <v>805</v>
      </c>
      <c r="BB113" s="54"/>
      <c r="BC113" s="54"/>
      <c r="BD113" s="54"/>
      <c r="BE113" s="54"/>
      <c r="BF113" s="54"/>
      <c r="BG113" s="54"/>
      <c r="BH113" s="54"/>
      <c r="BI113" s="54"/>
      <c r="BJ113" s="54"/>
      <c r="BK113" s="54"/>
      <c r="BL113" s="54"/>
      <c r="BM113" s="138" t="s">
        <v>575</v>
      </c>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53:86" ht="15">
      <c r="BA114" s="151" t="s">
        <v>806</v>
      </c>
      <c r="BB114" s="54"/>
      <c r="BC114" s="54"/>
      <c r="BD114" s="54"/>
      <c r="BE114" s="54"/>
      <c r="BF114" s="54"/>
      <c r="BG114" s="54"/>
      <c r="BH114" s="54"/>
      <c r="BI114" s="54"/>
      <c r="BJ114" s="54"/>
      <c r="BK114" s="54"/>
      <c r="BL114" s="54"/>
      <c r="BM114" s="138" t="s">
        <v>576</v>
      </c>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53:86">
      <c r="BA115" t="s">
        <v>807</v>
      </c>
      <c r="BB115" s="54"/>
      <c r="BC115" s="54"/>
      <c r="BD115" s="54"/>
      <c r="BE115" s="54"/>
      <c r="BF115" s="54"/>
      <c r="BG115" s="54"/>
      <c r="BH115" s="54"/>
      <c r="BI115" s="54"/>
      <c r="BJ115" s="54"/>
      <c r="BK115" s="54"/>
      <c r="BL115" s="54"/>
      <c r="BM115" s="138" t="s">
        <v>577</v>
      </c>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53:86">
      <c r="BA116" t="s">
        <v>808</v>
      </c>
      <c r="BB116" s="54"/>
      <c r="BC116" s="54"/>
      <c r="BD116" s="54"/>
      <c r="BE116" s="54"/>
      <c r="BF116" s="54"/>
      <c r="BG116" s="54"/>
      <c r="BH116" s="54"/>
      <c r="BI116" s="54"/>
      <c r="BJ116" s="54"/>
      <c r="BK116" s="54"/>
      <c r="BL116" s="54"/>
      <c r="BM116" s="138" t="s">
        <v>578</v>
      </c>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53:86">
      <c r="BA117" t="s">
        <v>809</v>
      </c>
      <c r="BB117" s="54"/>
      <c r="BC117" s="54"/>
      <c r="BD117" s="54"/>
      <c r="BE117" s="54"/>
      <c r="BF117" s="54"/>
      <c r="BG117" s="54"/>
      <c r="BH117" s="54"/>
      <c r="BI117" s="54"/>
      <c r="BJ117" s="54"/>
      <c r="BK117" s="54"/>
      <c r="BL117" s="54"/>
      <c r="BM117" s="138" t="s">
        <v>579</v>
      </c>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53:86">
      <c r="BA118" t="s">
        <v>810</v>
      </c>
      <c r="BB118" s="54"/>
      <c r="BC118" s="54"/>
      <c r="BD118" s="54"/>
      <c r="BE118" s="54"/>
      <c r="BF118" s="54"/>
      <c r="BG118" s="54"/>
      <c r="BH118" s="54"/>
      <c r="BI118" s="54"/>
      <c r="BJ118" s="54"/>
      <c r="BK118" s="54"/>
      <c r="BL118" s="54"/>
      <c r="BM118" s="138" t="s">
        <v>580</v>
      </c>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53:86">
      <c r="BA119" t="s">
        <v>811</v>
      </c>
      <c r="BB119" s="54"/>
      <c r="BC119" s="54"/>
      <c r="BD119" s="54"/>
      <c r="BE119" s="54"/>
      <c r="BF119" s="54"/>
      <c r="BG119" s="54"/>
      <c r="BH119" s="54"/>
      <c r="BI119" s="54"/>
      <c r="BJ119" s="54"/>
      <c r="BK119" s="54"/>
      <c r="BL119" s="54"/>
      <c r="BM119" s="138" t="s">
        <v>83</v>
      </c>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53:86">
      <c r="BA120" t="s">
        <v>812</v>
      </c>
      <c r="BB120" s="54"/>
      <c r="BC120" s="54"/>
      <c r="BD120" s="54"/>
      <c r="BE120" s="54"/>
      <c r="BF120" s="54"/>
      <c r="BG120" s="54"/>
      <c r="BH120" s="54"/>
      <c r="BI120" s="54"/>
      <c r="BJ120" s="54"/>
      <c r="BK120" s="54"/>
      <c r="BL120" s="54"/>
      <c r="BM120" s="138" t="s">
        <v>581</v>
      </c>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53:86" ht="15">
      <c r="BA121" s="151" t="s">
        <v>813</v>
      </c>
      <c r="BB121" s="54"/>
      <c r="BC121" s="54"/>
      <c r="BD121" s="54"/>
      <c r="BE121" s="54"/>
      <c r="BF121" s="54"/>
      <c r="BG121" s="54"/>
      <c r="BH121" s="54"/>
      <c r="BI121" s="54"/>
      <c r="BJ121" s="54"/>
      <c r="BK121" s="54"/>
      <c r="BL121" s="54"/>
      <c r="BM121" s="138" t="s">
        <v>582</v>
      </c>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53:86">
      <c r="BA122" t="s">
        <v>814</v>
      </c>
      <c r="BB122" s="54"/>
      <c r="BC122" s="54"/>
      <c r="BD122" s="54"/>
      <c r="BE122" s="54"/>
      <c r="BF122" s="54"/>
      <c r="BG122" s="54"/>
      <c r="BH122" s="54"/>
      <c r="BI122" s="54"/>
      <c r="BJ122" s="54"/>
      <c r="BK122" s="54"/>
      <c r="BL122" s="54"/>
      <c r="BM122" s="138" t="s">
        <v>583</v>
      </c>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53:86" ht="15">
      <c r="BA123" s="151" t="s">
        <v>815</v>
      </c>
      <c r="BB123" s="54"/>
      <c r="BC123" s="54"/>
      <c r="BD123" s="54"/>
      <c r="BE123" s="54"/>
      <c r="BF123" s="54"/>
      <c r="BG123" s="54"/>
      <c r="BH123" s="54"/>
      <c r="BI123" s="54"/>
      <c r="BJ123" s="54"/>
      <c r="BK123" s="54"/>
      <c r="BL123" s="54"/>
      <c r="BM123" s="138" t="s">
        <v>584</v>
      </c>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53:86">
      <c r="BA124" t="s">
        <v>816</v>
      </c>
      <c r="BB124" s="54"/>
      <c r="BC124" s="54"/>
      <c r="BD124" s="54"/>
      <c r="BE124" s="54"/>
      <c r="BF124" s="54"/>
      <c r="BG124" s="54"/>
      <c r="BH124" s="54"/>
      <c r="BI124" s="54"/>
      <c r="BJ124" s="54"/>
      <c r="BK124" s="54"/>
      <c r="BL124" s="54"/>
      <c r="BM124" s="138" t="s">
        <v>585</v>
      </c>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53:86">
      <c r="BA125" s="54"/>
      <c r="BB125" s="54"/>
      <c r="BC125" s="54"/>
      <c r="BD125" s="54"/>
      <c r="BE125" s="54"/>
      <c r="BF125" s="54"/>
      <c r="BG125" s="54"/>
      <c r="BH125" s="54"/>
      <c r="BI125" s="54"/>
      <c r="BJ125" s="54"/>
      <c r="BK125" s="54"/>
      <c r="BL125" s="54"/>
      <c r="BM125" s="138" t="s">
        <v>586</v>
      </c>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53:86">
      <c r="BA126" s="54"/>
      <c r="BB126" s="54"/>
      <c r="BC126" s="54"/>
      <c r="BD126" s="54"/>
      <c r="BE126" s="54"/>
      <c r="BF126" s="54"/>
      <c r="BG126" s="54"/>
      <c r="BH126" s="54"/>
      <c r="BI126" s="54"/>
      <c r="BJ126" s="54"/>
      <c r="BK126" s="54"/>
      <c r="BL126" s="54"/>
      <c r="BM126" s="138" t="s">
        <v>587</v>
      </c>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53:86">
      <c r="BA127" s="54"/>
      <c r="BB127" s="54"/>
      <c r="BC127" s="54"/>
      <c r="BD127" s="54"/>
      <c r="BE127" s="54"/>
      <c r="BF127" s="54"/>
      <c r="BG127" s="54"/>
      <c r="BH127" s="54"/>
      <c r="BI127" s="54"/>
      <c r="BJ127" s="54"/>
      <c r="BK127" s="54"/>
      <c r="BL127" s="54"/>
      <c r="BM127" s="138" t="s">
        <v>588</v>
      </c>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53:86">
      <c r="BA128" s="54"/>
      <c r="BB128" s="54"/>
      <c r="BC128" s="54"/>
      <c r="BD128" s="54"/>
      <c r="BE128" s="54"/>
      <c r="BF128" s="54"/>
      <c r="BG128" s="54"/>
      <c r="BH128" s="54"/>
      <c r="BI128" s="54"/>
      <c r="BJ128" s="54"/>
      <c r="BK128" s="54"/>
      <c r="BL128" s="54"/>
      <c r="BM128" s="138" t="s">
        <v>589</v>
      </c>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53:86">
      <c r="BA129" s="54"/>
      <c r="BB129" s="54"/>
      <c r="BC129" s="54"/>
      <c r="BD129" s="54"/>
      <c r="BE129" s="54"/>
      <c r="BF129" s="54"/>
      <c r="BG129" s="54"/>
      <c r="BH129" s="54"/>
      <c r="BI129" s="54"/>
      <c r="BJ129" s="54"/>
      <c r="BK129" s="54"/>
      <c r="BL129" s="54"/>
      <c r="BM129" s="138" t="s">
        <v>590</v>
      </c>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53:86">
      <c r="BA130" s="54"/>
      <c r="BB130" s="54"/>
      <c r="BC130" s="54"/>
      <c r="BD130" s="54"/>
      <c r="BE130" s="54"/>
      <c r="BF130" s="54"/>
      <c r="BG130" s="54"/>
      <c r="BH130" s="54"/>
      <c r="BI130" s="54"/>
      <c r="BJ130" s="54"/>
      <c r="BK130" s="54"/>
      <c r="BL130" s="54"/>
      <c r="BM130" s="138" t="s">
        <v>591</v>
      </c>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53:86">
      <c r="BA131" s="54"/>
      <c r="BB131" s="54"/>
      <c r="BC131" s="54"/>
      <c r="BD131" s="54"/>
      <c r="BE131" s="54"/>
      <c r="BF131" s="54"/>
      <c r="BG131" s="54"/>
      <c r="BH131" s="54"/>
      <c r="BI131" s="54"/>
      <c r="BJ131" s="54"/>
      <c r="BK131" s="54"/>
      <c r="BL131" s="54"/>
      <c r="BM131" s="138" t="s">
        <v>592</v>
      </c>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53:86">
      <c r="BA132" s="54"/>
      <c r="BB132" s="54"/>
      <c r="BC132" s="54"/>
      <c r="BD132" s="54"/>
      <c r="BE132" s="54"/>
      <c r="BF132" s="54"/>
      <c r="BG132" s="54"/>
      <c r="BH132" s="54"/>
      <c r="BI132" s="54"/>
      <c r="BJ132" s="54"/>
      <c r="BK132" s="54"/>
      <c r="BL132" s="54"/>
      <c r="BM132" s="138" t="s">
        <v>593</v>
      </c>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53:86">
      <c r="BA133" s="54"/>
      <c r="BB133" s="54"/>
      <c r="BC133" s="54"/>
      <c r="BD133" s="54"/>
      <c r="BE133" s="54"/>
      <c r="BF133" s="54"/>
      <c r="BG133" s="54"/>
      <c r="BH133" s="54"/>
      <c r="BI133" s="54"/>
      <c r="BJ133" s="54"/>
      <c r="BK133" s="54"/>
      <c r="BL133" s="54"/>
      <c r="BM133" s="138" t="s">
        <v>594</v>
      </c>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53:86">
      <c r="BA134" s="54"/>
      <c r="BB134" s="54"/>
      <c r="BC134" s="54"/>
      <c r="BD134" s="54"/>
      <c r="BE134" s="54"/>
      <c r="BF134" s="54"/>
      <c r="BG134" s="54"/>
      <c r="BH134" s="54"/>
      <c r="BI134" s="54"/>
      <c r="BJ134" s="54"/>
      <c r="BK134" s="54"/>
      <c r="BL134" s="54"/>
      <c r="BM134" s="138" t="s">
        <v>595</v>
      </c>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53:86">
      <c r="BA135" s="54"/>
      <c r="BB135" s="54"/>
      <c r="BC135" s="54"/>
      <c r="BD135" s="54"/>
      <c r="BE135" s="54"/>
      <c r="BF135" s="54"/>
      <c r="BG135" s="54"/>
      <c r="BH135" s="54"/>
      <c r="BI135" s="54"/>
      <c r="BJ135" s="54"/>
      <c r="BK135" s="54"/>
      <c r="BL135" s="54"/>
      <c r="BM135" s="138" t="s">
        <v>596</v>
      </c>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53:86">
      <c r="BA136" s="54"/>
      <c r="BB136" s="54"/>
      <c r="BC136" s="54"/>
      <c r="BD136" s="54"/>
      <c r="BE136" s="54"/>
      <c r="BF136" s="54"/>
      <c r="BG136" s="54"/>
      <c r="BH136" s="54"/>
      <c r="BI136" s="54"/>
      <c r="BJ136" s="54"/>
      <c r="BK136" s="54"/>
      <c r="BL136" s="54"/>
      <c r="BM136" s="138" t="s">
        <v>597</v>
      </c>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53:86">
      <c r="BA137" s="54"/>
      <c r="BB137" s="54"/>
      <c r="BC137" s="54"/>
      <c r="BD137" s="54"/>
      <c r="BE137" s="54"/>
      <c r="BF137" s="54"/>
      <c r="BG137" s="54"/>
      <c r="BH137" s="54"/>
      <c r="BI137" s="54"/>
      <c r="BJ137" s="54"/>
      <c r="BK137" s="54"/>
      <c r="BL137" s="54"/>
      <c r="BM137" s="138" t="s">
        <v>667</v>
      </c>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53:86">
      <c r="BA138" s="54"/>
      <c r="BB138" s="54"/>
      <c r="BC138" s="54"/>
      <c r="BD138" s="54"/>
      <c r="BE138" s="54"/>
      <c r="BF138" s="54"/>
      <c r="BG138" s="54"/>
      <c r="BH138" s="54"/>
      <c r="BI138" s="54"/>
      <c r="BJ138" s="54"/>
      <c r="BK138" s="54"/>
      <c r="BL138" s="54"/>
      <c r="BM138" s="138" t="s">
        <v>598</v>
      </c>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53:86">
      <c r="BA139" s="54"/>
      <c r="BB139" s="54"/>
      <c r="BC139" s="54"/>
      <c r="BD139" s="54"/>
      <c r="BE139" s="54"/>
      <c r="BF139" s="54"/>
      <c r="BG139" s="54"/>
      <c r="BH139" s="54"/>
      <c r="BI139" s="54"/>
      <c r="BJ139" s="54"/>
      <c r="BK139" s="54"/>
      <c r="BL139" s="54"/>
      <c r="BM139" s="139" t="s">
        <v>599</v>
      </c>
      <c r="BN139" s="54"/>
      <c r="BO139" s="54"/>
      <c r="BP139" s="54"/>
      <c r="BQ139" s="54"/>
      <c r="BR139" s="54"/>
      <c r="BS139" s="54"/>
      <c r="BT139" s="54"/>
      <c r="BU139" s="54"/>
      <c r="BV139" s="54"/>
      <c r="BW139" s="54"/>
      <c r="BX139" s="54"/>
      <c r="BY139" s="54"/>
      <c r="BZ139" s="54"/>
      <c r="CA139" s="54"/>
      <c r="CB139" s="54"/>
      <c r="CC139" s="54"/>
      <c r="CD139" s="54"/>
      <c r="CE139" s="54"/>
      <c r="CF139" s="54"/>
      <c r="CG139" s="54"/>
      <c r="CH139" s="54"/>
    </row>
    <row r="140" spans="53:86">
      <c r="BA140" s="54"/>
      <c r="BB140" s="54"/>
      <c r="BC140" s="54"/>
      <c r="BD140" s="54"/>
      <c r="BE140" s="54"/>
      <c r="BF140" s="54"/>
      <c r="BG140" s="54"/>
      <c r="BH140" s="54"/>
      <c r="BI140" s="54"/>
      <c r="BJ140" s="54"/>
      <c r="BK140" s="54"/>
      <c r="BL140" s="54"/>
      <c r="BM140" s="138" t="s">
        <v>600</v>
      </c>
      <c r="BN140" s="54"/>
      <c r="BO140" s="54"/>
      <c r="BP140" s="54"/>
      <c r="BQ140" s="54"/>
      <c r="BR140" s="54"/>
      <c r="BS140" s="54"/>
      <c r="BT140" s="54"/>
      <c r="BU140" s="54"/>
      <c r="BV140" s="54"/>
      <c r="BW140" s="54"/>
      <c r="BX140" s="54"/>
      <c r="BY140" s="54"/>
      <c r="BZ140" s="54"/>
      <c r="CA140" s="54"/>
      <c r="CB140" s="54"/>
      <c r="CC140" s="54"/>
      <c r="CD140" s="54"/>
      <c r="CE140" s="54"/>
      <c r="CF140" s="54"/>
      <c r="CG140" s="54"/>
      <c r="CH140" s="54"/>
    </row>
    <row r="141" spans="53:86">
      <c r="BA141" s="54"/>
      <c r="BB141" s="54"/>
      <c r="BC141" s="54"/>
      <c r="BD141" s="54"/>
      <c r="BE141" s="54"/>
      <c r="BF141" s="54"/>
      <c r="BG141" s="54"/>
      <c r="BH141" s="54"/>
      <c r="BI141" s="54"/>
      <c r="BJ141" s="54"/>
      <c r="BK141" s="54"/>
      <c r="BL141" s="54"/>
      <c r="BM141" s="138" t="s">
        <v>601</v>
      </c>
      <c r="BN141" s="54"/>
      <c r="BO141" s="54"/>
      <c r="BP141" s="54"/>
      <c r="BQ141" s="54"/>
      <c r="BR141" s="54"/>
      <c r="BS141" s="54"/>
      <c r="BT141" s="54"/>
      <c r="BU141" s="54"/>
      <c r="BV141" s="54"/>
      <c r="BW141" s="54"/>
      <c r="BX141" s="54"/>
      <c r="BY141" s="54"/>
      <c r="BZ141" s="54"/>
      <c r="CA141" s="54"/>
      <c r="CB141" s="54"/>
      <c r="CC141" s="54"/>
      <c r="CD141" s="54"/>
      <c r="CE141" s="54"/>
      <c r="CF141" s="54"/>
      <c r="CG141" s="54"/>
      <c r="CH141" s="54"/>
    </row>
    <row r="142" spans="53:86">
      <c r="BA142" s="54"/>
      <c r="BB142" s="54"/>
      <c r="BC142" s="54"/>
      <c r="BD142" s="54"/>
      <c r="BE142" s="54"/>
      <c r="BF142" s="54"/>
      <c r="BG142" s="54"/>
      <c r="BH142" s="54"/>
      <c r="BI142" s="54"/>
      <c r="BJ142" s="54"/>
      <c r="BK142" s="54"/>
      <c r="BL142" s="54"/>
      <c r="BM142" s="138" t="s">
        <v>602</v>
      </c>
      <c r="BN142" s="54"/>
      <c r="BO142" s="54"/>
      <c r="BP142" s="54"/>
      <c r="BQ142" s="54"/>
      <c r="BR142" s="54"/>
      <c r="BS142" s="54"/>
      <c r="BT142" s="54"/>
      <c r="BU142" s="54"/>
      <c r="BV142" s="54"/>
      <c r="BW142" s="54"/>
      <c r="BX142" s="54"/>
      <c r="BY142" s="54"/>
      <c r="BZ142" s="54"/>
      <c r="CA142" s="54"/>
      <c r="CB142" s="54"/>
      <c r="CC142" s="54"/>
      <c r="CD142" s="54"/>
      <c r="CE142" s="54"/>
      <c r="CF142" s="54"/>
      <c r="CG142" s="54"/>
      <c r="CH142" s="54"/>
    </row>
    <row r="143" spans="53:86">
      <c r="BA143" s="54"/>
      <c r="BB143" s="54"/>
      <c r="BC143" s="54"/>
      <c r="BD143" s="54"/>
      <c r="BE143" s="54"/>
      <c r="BF143" s="54"/>
      <c r="BG143" s="54"/>
      <c r="BH143" s="54"/>
      <c r="BI143" s="54"/>
      <c r="BJ143" s="54"/>
      <c r="BK143" s="54"/>
      <c r="BL143" s="54"/>
      <c r="BM143" s="138" t="s">
        <v>603</v>
      </c>
      <c r="BN143" s="54"/>
      <c r="BO143" s="54"/>
      <c r="BP143" s="54"/>
      <c r="BQ143" s="54"/>
      <c r="BR143" s="54"/>
      <c r="BS143" s="54"/>
      <c r="BT143" s="54"/>
      <c r="BU143" s="54"/>
      <c r="BV143" s="54"/>
      <c r="BW143" s="54"/>
      <c r="BX143" s="54"/>
      <c r="BY143" s="54"/>
      <c r="BZ143" s="54"/>
      <c r="CA143" s="54"/>
      <c r="CB143" s="54"/>
      <c r="CC143" s="54"/>
      <c r="CD143" s="54"/>
      <c r="CE143" s="54"/>
      <c r="CF143" s="54"/>
      <c r="CG143" s="54"/>
      <c r="CH143" s="54"/>
    </row>
    <row r="144" spans="53:86">
      <c r="BA144" s="54"/>
      <c r="BB144" s="54"/>
      <c r="BC144" s="54"/>
      <c r="BD144" s="54"/>
      <c r="BE144" s="54"/>
      <c r="BF144" s="54"/>
      <c r="BG144" s="54"/>
      <c r="BH144" s="54"/>
      <c r="BI144" s="54"/>
      <c r="BJ144" s="54"/>
      <c r="BK144" s="54"/>
      <c r="BL144" s="54"/>
      <c r="BM144" s="138" t="s">
        <v>604</v>
      </c>
      <c r="BN144" s="54"/>
      <c r="BO144" s="54"/>
      <c r="BP144" s="54"/>
      <c r="BQ144" s="54"/>
      <c r="BR144" s="54"/>
      <c r="BS144" s="54"/>
      <c r="BT144" s="54"/>
      <c r="BU144" s="54"/>
      <c r="BV144" s="54"/>
      <c r="BW144" s="54"/>
      <c r="BX144" s="54"/>
      <c r="BY144" s="54"/>
      <c r="BZ144" s="54"/>
      <c r="CA144" s="54"/>
      <c r="CB144" s="54"/>
      <c r="CC144" s="54"/>
      <c r="CD144" s="54"/>
      <c r="CE144" s="54"/>
      <c r="CF144" s="54"/>
      <c r="CG144" s="54"/>
      <c r="CH144" s="54"/>
    </row>
    <row r="145" spans="53:86">
      <c r="BA145" s="54"/>
      <c r="BB145" s="54"/>
      <c r="BC145" s="54"/>
      <c r="BD145" s="54"/>
      <c r="BE145" s="54"/>
      <c r="BF145" s="54"/>
      <c r="BG145" s="54"/>
      <c r="BH145" s="54"/>
      <c r="BI145" s="54"/>
      <c r="BJ145" s="54"/>
      <c r="BK145" s="54"/>
      <c r="BL145" s="54"/>
      <c r="BM145" s="138" t="s">
        <v>605</v>
      </c>
      <c r="BN145" s="54"/>
      <c r="BO145" s="54"/>
      <c r="BP145" s="54"/>
      <c r="BQ145" s="54"/>
      <c r="BR145" s="54"/>
      <c r="BS145" s="54"/>
      <c r="BT145" s="54"/>
      <c r="BU145" s="54"/>
      <c r="BV145" s="54"/>
      <c r="BW145" s="54"/>
      <c r="BX145" s="54"/>
      <c r="BY145" s="54"/>
      <c r="BZ145" s="54"/>
      <c r="CA145" s="54"/>
      <c r="CB145" s="54"/>
      <c r="CC145" s="54"/>
      <c r="CD145" s="54"/>
      <c r="CE145" s="54"/>
      <c r="CF145" s="54"/>
      <c r="CG145" s="54"/>
      <c r="CH145" s="54"/>
    </row>
    <row r="146" spans="53:86">
      <c r="BA146" s="54"/>
      <c r="BB146" s="54"/>
      <c r="BC146" s="54"/>
      <c r="BD146" s="54"/>
      <c r="BE146" s="54"/>
      <c r="BF146" s="54"/>
      <c r="BG146" s="54"/>
      <c r="BH146" s="54"/>
      <c r="BI146" s="54"/>
      <c r="BJ146" s="54"/>
      <c r="BK146" s="54"/>
      <c r="BL146" s="54"/>
      <c r="BM146" s="138" t="s">
        <v>606</v>
      </c>
      <c r="BN146" s="54"/>
      <c r="BO146" s="54"/>
      <c r="BP146" s="54"/>
      <c r="BQ146" s="54"/>
      <c r="BR146" s="54"/>
      <c r="BS146" s="54"/>
      <c r="BT146" s="54"/>
      <c r="BU146" s="54"/>
      <c r="BV146" s="54"/>
      <c r="BW146" s="54"/>
      <c r="BX146" s="54"/>
      <c r="BY146" s="54"/>
      <c r="BZ146" s="54"/>
      <c r="CA146" s="54"/>
      <c r="CB146" s="54"/>
      <c r="CC146" s="54"/>
      <c r="CD146" s="54"/>
      <c r="CE146" s="54"/>
      <c r="CF146" s="54"/>
      <c r="CG146" s="54"/>
      <c r="CH146" s="54"/>
    </row>
    <row r="147" spans="53:86">
      <c r="BA147" s="54"/>
      <c r="BB147" s="54"/>
      <c r="BC147" s="54"/>
      <c r="BD147" s="54"/>
      <c r="BE147" s="54"/>
      <c r="BF147" s="54"/>
      <c r="BG147" s="54"/>
      <c r="BH147" s="54"/>
      <c r="BI147" s="54"/>
      <c r="BJ147" s="54"/>
      <c r="BK147" s="54"/>
      <c r="BL147" s="54"/>
      <c r="BM147" s="138" t="s">
        <v>607</v>
      </c>
      <c r="BN147" s="54"/>
      <c r="BO147" s="54"/>
      <c r="BP147" s="54"/>
      <c r="BQ147" s="54"/>
      <c r="BR147" s="54"/>
      <c r="BS147" s="54"/>
      <c r="BT147" s="54"/>
      <c r="BU147" s="54"/>
      <c r="BV147" s="54"/>
      <c r="BW147" s="54"/>
      <c r="BX147" s="54"/>
      <c r="BY147" s="54"/>
      <c r="BZ147" s="54"/>
      <c r="CA147" s="54"/>
      <c r="CB147" s="54"/>
      <c r="CC147" s="54"/>
      <c r="CD147" s="54"/>
      <c r="CE147" s="54"/>
      <c r="CF147" s="54"/>
      <c r="CG147" s="54"/>
      <c r="CH147" s="54"/>
    </row>
    <row r="148" spans="53:86">
      <c r="BA148" s="54"/>
      <c r="BB148" s="54"/>
      <c r="BC148" s="54"/>
      <c r="BD148" s="54"/>
      <c r="BE148" s="54"/>
      <c r="BF148" s="54"/>
      <c r="BG148" s="54"/>
      <c r="BH148" s="54"/>
      <c r="BI148" s="54"/>
      <c r="BJ148" s="54"/>
      <c r="BK148" s="54"/>
      <c r="BL148" s="54"/>
      <c r="BM148" s="138" t="s">
        <v>608</v>
      </c>
      <c r="BN148" s="54"/>
      <c r="BO148" s="54"/>
      <c r="BP148" s="54"/>
      <c r="BQ148" s="54"/>
      <c r="BR148" s="54"/>
      <c r="BS148" s="54"/>
      <c r="BT148" s="54"/>
      <c r="BU148" s="54"/>
      <c r="BV148" s="54"/>
      <c r="BW148" s="54"/>
      <c r="BX148" s="54"/>
      <c r="BY148" s="54"/>
      <c r="BZ148" s="54"/>
      <c r="CA148" s="54"/>
      <c r="CB148" s="54"/>
      <c r="CC148" s="54"/>
      <c r="CD148" s="54"/>
      <c r="CE148" s="54"/>
      <c r="CF148" s="54"/>
      <c r="CG148" s="54"/>
      <c r="CH148" s="54"/>
    </row>
    <row r="149" spans="53:86">
      <c r="BA149" s="54"/>
      <c r="BB149" s="54"/>
      <c r="BC149" s="54"/>
      <c r="BD149" s="54"/>
      <c r="BE149" s="54"/>
      <c r="BF149" s="54"/>
      <c r="BG149" s="54"/>
      <c r="BH149" s="54"/>
      <c r="BI149" s="54"/>
      <c r="BJ149" s="54"/>
      <c r="BK149" s="54"/>
      <c r="BL149" s="54"/>
      <c r="BM149" s="138" t="s">
        <v>609</v>
      </c>
      <c r="BN149" s="54"/>
      <c r="BO149" s="54"/>
      <c r="BP149" s="54"/>
      <c r="BQ149" s="54"/>
      <c r="BR149" s="54"/>
      <c r="BS149" s="54"/>
      <c r="BT149" s="54"/>
      <c r="BU149" s="54"/>
      <c r="BV149" s="54"/>
      <c r="BW149" s="54"/>
      <c r="BX149" s="54"/>
      <c r="BY149" s="54"/>
      <c r="BZ149" s="54"/>
      <c r="CA149" s="54"/>
      <c r="CB149" s="54"/>
      <c r="CC149" s="54"/>
      <c r="CD149" s="54"/>
      <c r="CE149" s="54"/>
      <c r="CF149" s="54"/>
      <c r="CG149" s="54"/>
      <c r="CH149" s="54"/>
    </row>
    <row r="150" spans="53:86">
      <c r="BA150" s="54"/>
      <c r="BB150" s="54"/>
      <c r="BC150" s="54"/>
      <c r="BD150" s="54"/>
      <c r="BE150" s="54"/>
      <c r="BF150" s="54"/>
      <c r="BG150" s="54"/>
      <c r="BH150" s="54"/>
      <c r="BI150" s="54"/>
      <c r="BJ150" s="54"/>
      <c r="BK150" s="54"/>
      <c r="BL150" s="54"/>
      <c r="BM150" s="138" t="s">
        <v>610</v>
      </c>
      <c r="BN150" s="54"/>
      <c r="BO150" s="54"/>
      <c r="BP150" s="54"/>
      <c r="BQ150" s="54"/>
      <c r="BR150" s="54"/>
      <c r="BS150" s="54"/>
      <c r="BT150" s="54"/>
      <c r="BU150" s="54"/>
      <c r="BV150" s="54"/>
      <c r="BW150" s="54"/>
      <c r="BX150" s="54"/>
      <c r="BY150" s="54"/>
      <c r="BZ150" s="54"/>
      <c r="CA150" s="54"/>
      <c r="CB150" s="54"/>
      <c r="CC150" s="54"/>
      <c r="CD150" s="54"/>
      <c r="CE150" s="54"/>
      <c r="CF150" s="54"/>
      <c r="CG150" s="54"/>
      <c r="CH150" s="54"/>
    </row>
    <row r="151" spans="53:86">
      <c r="BA151" s="54"/>
      <c r="BB151" s="54"/>
      <c r="BC151" s="54"/>
      <c r="BD151" s="54"/>
      <c r="BE151" s="54"/>
      <c r="BF151" s="54"/>
      <c r="BG151" s="54"/>
      <c r="BH151" s="54"/>
      <c r="BI151" s="54"/>
      <c r="BJ151" s="54"/>
      <c r="BK151" s="54"/>
      <c r="BL151" s="54"/>
      <c r="BM151" s="138" t="s">
        <v>611</v>
      </c>
      <c r="BN151" s="54"/>
      <c r="BO151" s="54"/>
      <c r="BP151" s="54"/>
      <c r="BQ151" s="54"/>
      <c r="BR151" s="54"/>
      <c r="BS151" s="54"/>
      <c r="BT151" s="54"/>
      <c r="BU151" s="54"/>
      <c r="BV151" s="54"/>
      <c r="BW151" s="54"/>
      <c r="BX151" s="54"/>
      <c r="BY151" s="54"/>
      <c r="BZ151" s="54"/>
      <c r="CA151" s="54"/>
      <c r="CB151" s="54"/>
      <c r="CC151" s="54"/>
      <c r="CD151" s="54"/>
      <c r="CE151" s="54"/>
      <c r="CF151" s="54"/>
      <c r="CG151" s="54"/>
      <c r="CH151" s="54"/>
    </row>
    <row r="152" spans="53:86">
      <c r="BA152" s="54"/>
      <c r="BB152" s="54"/>
      <c r="BC152" s="54"/>
      <c r="BD152" s="54"/>
      <c r="BE152" s="54"/>
      <c r="BF152" s="54"/>
      <c r="BG152" s="54"/>
      <c r="BH152" s="54"/>
      <c r="BI152" s="54"/>
      <c r="BJ152" s="54"/>
      <c r="BK152" s="54"/>
      <c r="BL152" s="54"/>
      <c r="BM152" s="138" t="s">
        <v>612</v>
      </c>
      <c r="BN152" s="54"/>
      <c r="BO152" s="54"/>
      <c r="BP152" s="54"/>
      <c r="BQ152" s="54"/>
      <c r="BR152" s="54"/>
      <c r="BS152" s="54"/>
      <c r="BT152" s="54"/>
      <c r="BU152" s="54"/>
      <c r="BV152" s="54"/>
      <c r="BW152" s="54"/>
      <c r="BX152" s="54"/>
      <c r="BY152" s="54"/>
      <c r="BZ152" s="54"/>
      <c r="CA152" s="54"/>
      <c r="CB152" s="54"/>
      <c r="CC152" s="54"/>
      <c r="CD152" s="54"/>
      <c r="CE152" s="54"/>
      <c r="CF152" s="54"/>
      <c r="CG152" s="54"/>
      <c r="CH152" s="54"/>
    </row>
    <row r="153" spans="53:86">
      <c r="BA153" s="54"/>
      <c r="BB153" s="54"/>
      <c r="BC153" s="54"/>
      <c r="BD153" s="54"/>
      <c r="BE153" s="54"/>
      <c r="BF153" s="54"/>
      <c r="BG153" s="54"/>
      <c r="BH153" s="54"/>
      <c r="BI153" s="54"/>
      <c r="BJ153" s="54"/>
      <c r="BK153" s="54"/>
      <c r="BL153" s="54"/>
      <c r="BM153" s="138" t="s">
        <v>668</v>
      </c>
      <c r="BN153" s="54"/>
      <c r="BO153" s="54"/>
      <c r="BP153" s="54"/>
      <c r="BQ153" s="54"/>
      <c r="BR153" s="54"/>
      <c r="BS153" s="54"/>
      <c r="BT153" s="54"/>
      <c r="BU153" s="54"/>
      <c r="BV153" s="54"/>
      <c r="BW153" s="54"/>
      <c r="BX153" s="54"/>
      <c r="BY153" s="54"/>
      <c r="BZ153" s="54"/>
      <c r="CA153" s="54"/>
      <c r="CB153" s="54"/>
      <c r="CC153" s="54"/>
      <c r="CD153" s="54"/>
      <c r="CE153" s="54"/>
      <c r="CF153" s="54"/>
      <c r="CG153" s="54"/>
      <c r="CH153" s="54"/>
    </row>
    <row r="154" spans="53:86">
      <c r="BA154" s="54"/>
      <c r="BB154" s="54"/>
      <c r="BC154" s="54"/>
      <c r="BD154" s="54"/>
      <c r="BE154" s="54"/>
      <c r="BF154" s="54"/>
      <c r="BG154" s="54"/>
      <c r="BH154" s="54"/>
      <c r="BI154" s="54"/>
      <c r="BJ154" s="54"/>
      <c r="BK154" s="54"/>
      <c r="BL154" s="54"/>
      <c r="BM154" s="138" t="s">
        <v>613</v>
      </c>
      <c r="BN154" s="54"/>
      <c r="BO154" s="54"/>
      <c r="BP154" s="54"/>
      <c r="BQ154" s="54"/>
      <c r="BR154" s="54"/>
      <c r="BS154" s="54"/>
      <c r="BT154" s="54"/>
      <c r="BU154" s="54"/>
      <c r="BV154" s="54"/>
      <c r="BW154" s="54"/>
      <c r="BX154" s="54"/>
      <c r="BY154" s="54"/>
      <c r="BZ154" s="54"/>
      <c r="CA154" s="54"/>
      <c r="CB154" s="54"/>
      <c r="CC154" s="54"/>
      <c r="CD154" s="54"/>
      <c r="CE154" s="54"/>
      <c r="CF154" s="54"/>
      <c r="CG154" s="54"/>
      <c r="CH154" s="54"/>
    </row>
    <row r="155" spans="53:86">
      <c r="BA155" s="54"/>
      <c r="BB155" s="54"/>
      <c r="BC155" s="54"/>
      <c r="BD155" s="54"/>
      <c r="BE155" s="54"/>
      <c r="BF155" s="54"/>
      <c r="BG155" s="54"/>
      <c r="BH155" s="54"/>
      <c r="BI155" s="54"/>
      <c r="BJ155" s="54"/>
      <c r="BK155" s="54"/>
      <c r="BL155" s="54"/>
      <c r="BM155" s="138" t="s">
        <v>614</v>
      </c>
      <c r="BN155" s="54"/>
      <c r="BO155" s="54"/>
      <c r="BP155" s="54"/>
      <c r="BQ155" s="54"/>
      <c r="BR155" s="54"/>
      <c r="BS155" s="54"/>
      <c r="BT155" s="54"/>
      <c r="BU155" s="54"/>
      <c r="BV155" s="54"/>
      <c r="BW155" s="54"/>
      <c r="BX155" s="54"/>
      <c r="BY155" s="54"/>
      <c r="BZ155" s="54"/>
      <c r="CA155" s="54"/>
      <c r="CB155" s="54"/>
      <c r="CC155" s="54"/>
      <c r="CD155" s="54"/>
      <c r="CE155" s="54"/>
      <c r="CF155" s="54"/>
      <c r="CG155" s="54"/>
      <c r="CH155" s="54"/>
    </row>
    <row r="156" spans="53:86">
      <c r="BA156" s="54"/>
      <c r="BB156" s="54"/>
      <c r="BC156" s="54"/>
      <c r="BD156" s="54"/>
      <c r="BE156" s="54"/>
      <c r="BF156" s="54"/>
      <c r="BG156" s="54"/>
      <c r="BH156" s="54"/>
      <c r="BI156" s="54"/>
      <c r="BJ156" s="54"/>
      <c r="BK156" s="54"/>
      <c r="BL156" s="54"/>
      <c r="BM156" s="138" t="s">
        <v>615</v>
      </c>
      <c r="BN156" s="54"/>
      <c r="BO156" s="54"/>
      <c r="BP156" s="54"/>
      <c r="BQ156" s="54"/>
      <c r="BR156" s="54"/>
      <c r="BS156" s="54"/>
      <c r="BT156" s="54"/>
      <c r="BU156" s="54"/>
      <c r="BV156" s="54"/>
      <c r="BW156" s="54"/>
      <c r="BX156" s="54"/>
      <c r="BY156" s="54"/>
      <c r="BZ156" s="54"/>
      <c r="CA156" s="54"/>
      <c r="CB156" s="54"/>
      <c r="CC156" s="54"/>
      <c r="CD156" s="54"/>
      <c r="CE156" s="54"/>
      <c r="CF156" s="54"/>
      <c r="CG156" s="54"/>
      <c r="CH156" s="54"/>
    </row>
    <row r="157" spans="53:86">
      <c r="BA157" s="54"/>
      <c r="BB157" s="54"/>
      <c r="BC157" s="54"/>
      <c r="BD157" s="54"/>
      <c r="BE157" s="54"/>
      <c r="BF157" s="54"/>
      <c r="BG157" s="54"/>
      <c r="BH157" s="54"/>
      <c r="BI157" s="54"/>
      <c r="BJ157" s="54"/>
      <c r="BK157" s="54"/>
      <c r="BL157" s="54"/>
      <c r="BM157" s="138" t="s">
        <v>616</v>
      </c>
      <c r="BN157" s="54"/>
      <c r="BO157" s="54"/>
      <c r="BP157" s="54"/>
      <c r="BQ157" s="54"/>
      <c r="BR157" s="54"/>
      <c r="BS157" s="54"/>
      <c r="BT157" s="54"/>
      <c r="BU157" s="54"/>
      <c r="BV157" s="54"/>
      <c r="BW157" s="54"/>
      <c r="BX157" s="54"/>
      <c r="BY157" s="54"/>
      <c r="BZ157" s="54"/>
      <c r="CA157" s="54"/>
      <c r="CB157" s="54"/>
      <c r="CC157" s="54"/>
      <c r="CD157" s="54"/>
      <c r="CE157" s="54"/>
      <c r="CF157" s="54"/>
      <c r="CG157" s="54"/>
      <c r="CH157" s="54"/>
    </row>
    <row r="158" spans="53:86">
      <c r="BA158" s="54"/>
      <c r="BB158" s="54"/>
      <c r="BC158" s="54"/>
      <c r="BD158" s="54"/>
      <c r="BE158" s="54"/>
      <c r="BF158" s="54"/>
      <c r="BG158" s="54"/>
      <c r="BH158" s="54"/>
      <c r="BI158" s="54"/>
      <c r="BJ158" s="54"/>
      <c r="BK158" s="54"/>
      <c r="BL158" s="54"/>
      <c r="BM158" s="138" t="s">
        <v>617</v>
      </c>
      <c r="BN158" s="54"/>
      <c r="BO158" s="54"/>
      <c r="BP158" s="54"/>
      <c r="BQ158" s="54"/>
      <c r="BR158" s="54"/>
      <c r="BS158" s="54"/>
      <c r="BT158" s="54"/>
      <c r="BU158" s="54"/>
      <c r="BV158" s="54"/>
      <c r="BW158" s="54"/>
      <c r="BX158" s="54"/>
      <c r="BY158" s="54"/>
      <c r="BZ158" s="54"/>
      <c r="CA158" s="54"/>
      <c r="CB158" s="54"/>
      <c r="CC158" s="54"/>
      <c r="CD158" s="54"/>
      <c r="CE158" s="54"/>
      <c r="CF158" s="54"/>
      <c r="CG158" s="54"/>
      <c r="CH158" s="54"/>
    </row>
    <row r="159" spans="53:86">
      <c r="BA159" s="54"/>
      <c r="BB159" s="54"/>
      <c r="BC159" s="54"/>
      <c r="BD159" s="54"/>
      <c r="BE159" s="54"/>
      <c r="BF159" s="54"/>
      <c r="BG159" s="54"/>
      <c r="BH159" s="54"/>
      <c r="BI159" s="54"/>
      <c r="BJ159" s="54"/>
      <c r="BK159" s="54"/>
      <c r="BL159" s="54"/>
      <c r="BM159" s="138" t="s">
        <v>669</v>
      </c>
      <c r="BN159" s="54"/>
      <c r="BO159" s="54"/>
      <c r="BP159" s="54"/>
      <c r="BQ159" s="54"/>
      <c r="BR159" s="54"/>
      <c r="BS159" s="54"/>
      <c r="BT159" s="54"/>
      <c r="BU159" s="54"/>
      <c r="BV159" s="54"/>
      <c r="BW159" s="54"/>
      <c r="BX159" s="54"/>
      <c r="BY159" s="54"/>
      <c r="BZ159" s="54"/>
      <c r="CA159" s="54"/>
      <c r="CB159" s="54"/>
      <c r="CC159" s="54"/>
      <c r="CD159" s="54"/>
      <c r="CE159" s="54"/>
      <c r="CF159" s="54"/>
      <c r="CG159" s="54"/>
      <c r="CH159" s="54"/>
    </row>
    <row r="160" spans="53:86">
      <c r="BA160" s="54"/>
      <c r="BB160" s="54"/>
      <c r="BC160" s="54"/>
      <c r="BD160" s="54"/>
      <c r="BE160" s="54"/>
      <c r="BF160" s="54"/>
      <c r="BG160" s="54"/>
      <c r="BH160" s="54"/>
      <c r="BI160" s="54"/>
      <c r="BJ160" s="54"/>
      <c r="BK160" s="54"/>
      <c r="BL160" s="54"/>
      <c r="BM160" s="138" t="s">
        <v>618</v>
      </c>
      <c r="BN160" s="54"/>
      <c r="BO160" s="54"/>
      <c r="BP160" s="54"/>
      <c r="BQ160" s="54"/>
      <c r="BR160" s="54"/>
      <c r="BS160" s="54"/>
      <c r="BT160" s="54"/>
      <c r="BU160" s="54"/>
      <c r="BV160" s="54"/>
      <c r="BW160" s="54"/>
      <c r="BX160" s="54"/>
      <c r="BY160" s="54"/>
      <c r="BZ160" s="54"/>
      <c r="CA160" s="54"/>
      <c r="CB160" s="54"/>
      <c r="CC160" s="54"/>
      <c r="CD160" s="54"/>
      <c r="CE160" s="54"/>
      <c r="CF160" s="54"/>
      <c r="CG160" s="54"/>
      <c r="CH160" s="54"/>
    </row>
    <row r="161" spans="53:86">
      <c r="BA161" s="54"/>
      <c r="BB161" s="54"/>
      <c r="BC161" s="54"/>
      <c r="BD161" s="54"/>
      <c r="BE161" s="54"/>
      <c r="BF161" s="54"/>
      <c r="BG161" s="54"/>
      <c r="BH161" s="54"/>
      <c r="BI161" s="54"/>
      <c r="BJ161" s="54"/>
      <c r="BK161" s="54"/>
      <c r="BL161" s="54"/>
      <c r="BM161" s="138" t="s">
        <v>619</v>
      </c>
      <c r="BN161" s="54"/>
      <c r="BO161" s="54"/>
      <c r="BP161" s="54"/>
      <c r="BQ161" s="54"/>
      <c r="BR161" s="54"/>
      <c r="BS161" s="54"/>
      <c r="BT161" s="54"/>
      <c r="BU161" s="54"/>
      <c r="BV161" s="54"/>
      <c r="BW161" s="54"/>
      <c r="BX161" s="54"/>
      <c r="BY161" s="54"/>
      <c r="BZ161" s="54"/>
      <c r="CA161" s="54"/>
      <c r="CB161" s="54"/>
      <c r="CC161" s="54"/>
      <c r="CD161" s="54"/>
      <c r="CE161" s="54"/>
      <c r="CF161" s="54"/>
      <c r="CG161" s="54"/>
      <c r="CH161" s="54"/>
    </row>
    <row r="162" spans="53:86">
      <c r="BA162" s="54"/>
      <c r="BB162" s="54"/>
      <c r="BC162" s="54"/>
      <c r="BD162" s="54"/>
      <c r="BE162" s="54"/>
      <c r="BF162" s="54"/>
      <c r="BG162" s="54"/>
      <c r="BH162" s="54"/>
      <c r="BI162" s="54"/>
      <c r="BJ162" s="54"/>
      <c r="BK162" s="54"/>
      <c r="BL162" s="54"/>
      <c r="BM162" s="139" t="s">
        <v>620</v>
      </c>
      <c r="BN162" s="54"/>
      <c r="BO162" s="54"/>
      <c r="BP162" s="54"/>
      <c r="BQ162" s="54"/>
      <c r="BR162" s="54"/>
      <c r="BS162" s="54"/>
      <c r="BT162" s="54"/>
      <c r="BU162" s="54"/>
      <c r="BV162" s="54"/>
      <c r="BW162" s="54"/>
      <c r="BX162" s="54"/>
      <c r="BY162" s="54"/>
      <c r="BZ162" s="54"/>
      <c r="CA162" s="54"/>
      <c r="CB162" s="54"/>
      <c r="CC162" s="54"/>
      <c r="CD162" s="54"/>
      <c r="CE162" s="54"/>
      <c r="CF162" s="54"/>
      <c r="CG162" s="54"/>
      <c r="CH162" s="54"/>
    </row>
    <row r="163" spans="53:86">
      <c r="BA163" s="54"/>
      <c r="BB163" s="54"/>
      <c r="BC163" s="54"/>
      <c r="BD163" s="54"/>
      <c r="BE163" s="54"/>
      <c r="BF163" s="54"/>
      <c r="BG163" s="54"/>
      <c r="BH163" s="54"/>
      <c r="BI163" s="54"/>
      <c r="BJ163" s="54"/>
      <c r="BK163" s="54"/>
      <c r="BL163" s="54"/>
      <c r="BM163" s="138" t="s">
        <v>80</v>
      </c>
      <c r="BN163" s="54"/>
      <c r="BO163" s="54"/>
      <c r="BP163" s="54"/>
      <c r="BQ163" s="54"/>
      <c r="BR163" s="54"/>
      <c r="BS163" s="54"/>
      <c r="BT163" s="54"/>
      <c r="BU163" s="54"/>
      <c r="BV163" s="54"/>
      <c r="BW163" s="54"/>
      <c r="BX163" s="54"/>
      <c r="BY163" s="54"/>
      <c r="BZ163" s="54"/>
      <c r="CA163" s="54"/>
      <c r="CB163" s="54"/>
      <c r="CC163" s="54"/>
      <c r="CD163" s="54"/>
      <c r="CE163" s="54"/>
      <c r="CF163" s="54"/>
      <c r="CG163" s="54"/>
      <c r="CH163" s="54"/>
    </row>
    <row r="164" spans="53:86">
      <c r="BA164" s="54"/>
      <c r="BB164" s="54"/>
      <c r="BC164" s="54"/>
      <c r="BD164" s="54"/>
      <c r="BE164" s="54"/>
      <c r="BF164" s="54"/>
      <c r="BG164" s="54"/>
      <c r="BH164" s="54"/>
      <c r="BI164" s="54"/>
      <c r="BJ164" s="54"/>
      <c r="BK164" s="54"/>
      <c r="BL164" s="54"/>
      <c r="BM164" s="139" t="s">
        <v>621</v>
      </c>
      <c r="BN164" s="54"/>
      <c r="BO164" s="54"/>
      <c r="BP164" s="54"/>
      <c r="BQ164" s="54"/>
      <c r="BR164" s="54"/>
      <c r="BS164" s="54"/>
      <c r="BT164" s="54"/>
      <c r="BU164" s="54"/>
      <c r="BV164" s="54"/>
      <c r="BW164" s="54"/>
      <c r="BX164" s="54"/>
      <c r="BY164" s="54"/>
      <c r="BZ164" s="54"/>
      <c r="CA164" s="54"/>
      <c r="CB164" s="54"/>
      <c r="CC164" s="54"/>
      <c r="CD164" s="54"/>
      <c r="CE164" s="54"/>
      <c r="CF164" s="54"/>
      <c r="CG164" s="54"/>
      <c r="CH164" s="54"/>
    </row>
    <row r="165" spans="53:86">
      <c r="BA165" s="54"/>
      <c r="BB165" s="54"/>
      <c r="BC165" s="54"/>
      <c r="BD165" s="54"/>
      <c r="BE165" s="54"/>
      <c r="BF165" s="54"/>
      <c r="BG165" s="54"/>
      <c r="BH165" s="54"/>
      <c r="BI165" s="54"/>
      <c r="BJ165" s="54"/>
      <c r="BK165" s="54"/>
      <c r="BL165" s="54"/>
      <c r="BM165" s="138" t="s">
        <v>622</v>
      </c>
      <c r="BN165" s="54"/>
      <c r="BO165" s="54"/>
      <c r="BP165" s="54"/>
      <c r="BQ165" s="54"/>
      <c r="BR165" s="54"/>
      <c r="BS165" s="54"/>
      <c r="BT165" s="54"/>
      <c r="BU165" s="54"/>
      <c r="BV165" s="54"/>
      <c r="BW165" s="54"/>
      <c r="BX165" s="54"/>
      <c r="BY165" s="54"/>
      <c r="BZ165" s="54"/>
      <c r="CA165" s="54"/>
      <c r="CB165" s="54"/>
      <c r="CC165" s="54"/>
      <c r="CD165" s="54"/>
      <c r="CE165" s="54"/>
      <c r="CF165" s="54"/>
      <c r="CG165" s="54"/>
      <c r="CH165" s="54"/>
    </row>
    <row r="166" spans="53:86">
      <c r="BA166" s="54"/>
      <c r="BB166" s="54"/>
      <c r="BC166" s="54"/>
      <c r="BD166" s="54"/>
      <c r="BE166" s="54"/>
      <c r="BF166" s="54"/>
      <c r="BG166" s="54"/>
      <c r="BH166" s="54"/>
      <c r="BI166" s="54"/>
      <c r="BJ166" s="54"/>
      <c r="BK166" s="54"/>
      <c r="BL166" s="54"/>
      <c r="BM166" s="138" t="s">
        <v>623</v>
      </c>
      <c r="BN166" s="54"/>
      <c r="BO166" s="54"/>
      <c r="BP166" s="54"/>
      <c r="BQ166" s="54"/>
      <c r="BR166" s="54"/>
      <c r="BS166" s="54"/>
      <c r="BT166" s="54"/>
      <c r="BU166" s="54"/>
      <c r="BV166" s="54"/>
      <c r="BW166" s="54"/>
      <c r="BX166" s="54"/>
      <c r="BY166" s="54"/>
      <c r="BZ166" s="54"/>
      <c r="CA166" s="54"/>
      <c r="CB166" s="54"/>
      <c r="CC166" s="54"/>
      <c r="CD166" s="54"/>
      <c r="CE166" s="54"/>
      <c r="CF166" s="54"/>
      <c r="CG166" s="54"/>
      <c r="CH166" s="54"/>
    </row>
    <row r="167" spans="53:86">
      <c r="BA167" s="54"/>
      <c r="BB167" s="54"/>
      <c r="BC167" s="54"/>
      <c r="BD167" s="54"/>
      <c r="BE167" s="54"/>
      <c r="BF167" s="54"/>
      <c r="BG167" s="54"/>
      <c r="BH167" s="54"/>
      <c r="BI167" s="54"/>
      <c r="BJ167" s="54"/>
      <c r="BK167" s="54"/>
      <c r="BL167" s="54"/>
      <c r="BM167" s="138" t="s">
        <v>624</v>
      </c>
      <c r="BN167" s="54"/>
      <c r="BO167" s="54"/>
      <c r="BP167" s="54"/>
      <c r="BQ167" s="54"/>
      <c r="BR167" s="54"/>
      <c r="BS167" s="54"/>
      <c r="BT167" s="54"/>
      <c r="BU167" s="54"/>
      <c r="BV167" s="54"/>
      <c r="BW167" s="54"/>
      <c r="BX167" s="54"/>
      <c r="BY167" s="54"/>
      <c r="BZ167" s="54"/>
      <c r="CA167" s="54"/>
      <c r="CB167" s="54"/>
      <c r="CC167" s="54"/>
      <c r="CD167" s="54"/>
      <c r="CE167" s="54"/>
      <c r="CF167" s="54"/>
      <c r="CG167" s="54"/>
      <c r="CH167" s="54"/>
    </row>
    <row r="168" spans="53:86">
      <c r="BA168" s="54"/>
      <c r="BB168" s="54"/>
      <c r="BC168" s="54"/>
      <c r="BD168" s="54"/>
      <c r="BE168" s="54"/>
      <c r="BF168" s="54"/>
      <c r="BG168" s="54"/>
      <c r="BH168" s="54"/>
      <c r="BI168" s="54"/>
      <c r="BJ168" s="54"/>
      <c r="BK168" s="54"/>
      <c r="BL168" s="54"/>
      <c r="BM168" s="138" t="s">
        <v>625</v>
      </c>
      <c r="BN168" s="54"/>
      <c r="BO168" s="54"/>
      <c r="BP168" s="54"/>
      <c r="BQ168" s="54"/>
      <c r="BR168" s="54"/>
      <c r="BS168" s="54"/>
      <c r="BT168" s="54"/>
      <c r="BU168" s="54"/>
      <c r="BV168" s="54"/>
      <c r="BW168" s="54"/>
      <c r="BX168" s="54"/>
      <c r="BY168" s="54"/>
      <c r="BZ168" s="54"/>
      <c r="CA168" s="54"/>
      <c r="CB168" s="54"/>
      <c r="CC168" s="54"/>
      <c r="CD168" s="54"/>
      <c r="CE168" s="54"/>
      <c r="CF168" s="54"/>
      <c r="CG168" s="54"/>
      <c r="CH168" s="54"/>
    </row>
    <row r="169" spans="53:86">
      <c r="BA169" s="54"/>
      <c r="BB169" s="54"/>
      <c r="BC169" s="54"/>
      <c r="BD169" s="54"/>
      <c r="BE169" s="54"/>
      <c r="BF169" s="54"/>
      <c r="BG169" s="54"/>
      <c r="BH169" s="54"/>
      <c r="BI169" s="54"/>
      <c r="BJ169" s="54"/>
      <c r="BK169" s="54"/>
      <c r="BL169" s="54"/>
      <c r="BM169" s="138" t="s">
        <v>626</v>
      </c>
      <c r="BN169" s="54"/>
      <c r="BO169" s="54"/>
      <c r="BP169" s="54"/>
      <c r="BQ169" s="54"/>
      <c r="BR169" s="54"/>
      <c r="BS169" s="54"/>
      <c r="BT169" s="54"/>
      <c r="BU169" s="54"/>
      <c r="BV169" s="54"/>
      <c r="BW169" s="54"/>
      <c r="BX169" s="54"/>
      <c r="BY169" s="54"/>
      <c r="BZ169" s="54"/>
      <c r="CA169" s="54"/>
      <c r="CB169" s="54"/>
      <c r="CC169" s="54"/>
      <c r="CD169" s="54"/>
      <c r="CE169" s="54"/>
      <c r="CF169" s="54"/>
      <c r="CG169" s="54"/>
      <c r="CH169" s="54"/>
    </row>
    <row r="170" spans="53:86">
      <c r="BA170" s="54"/>
      <c r="BB170" s="54"/>
      <c r="BC170" s="54"/>
      <c r="BD170" s="54"/>
      <c r="BE170" s="54"/>
      <c r="BF170" s="54"/>
      <c r="BG170" s="54"/>
      <c r="BH170" s="54"/>
      <c r="BI170" s="54"/>
      <c r="BJ170" s="54"/>
      <c r="BK170" s="54"/>
      <c r="BL170" s="54"/>
      <c r="BM170" s="138" t="s">
        <v>627</v>
      </c>
      <c r="BN170" s="54"/>
      <c r="BO170" s="54"/>
      <c r="BP170" s="54"/>
      <c r="BQ170" s="54"/>
      <c r="BR170" s="54"/>
      <c r="BS170" s="54"/>
      <c r="BT170" s="54"/>
      <c r="BU170" s="54"/>
      <c r="BV170" s="54"/>
      <c r="BW170" s="54"/>
      <c r="BX170" s="54"/>
      <c r="BY170" s="54"/>
      <c r="BZ170" s="54"/>
      <c r="CA170" s="54"/>
      <c r="CB170" s="54"/>
      <c r="CC170" s="54"/>
      <c r="CD170" s="54"/>
      <c r="CE170" s="54"/>
      <c r="CF170" s="54"/>
      <c r="CG170" s="54"/>
      <c r="CH170" s="54"/>
    </row>
    <row r="171" spans="53:86">
      <c r="BA171" s="54"/>
      <c r="BB171" s="54"/>
      <c r="BC171" s="54"/>
      <c r="BD171" s="54"/>
      <c r="BE171" s="54"/>
      <c r="BF171" s="54"/>
      <c r="BG171" s="54"/>
      <c r="BH171" s="54"/>
      <c r="BI171" s="54"/>
      <c r="BJ171" s="54"/>
      <c r="BK171" s="54"/>
      <c r="BL171" s="54"/>
      <c r="BM171" s="138" t="s">
        <v>628</v>
      </c>
      <c r="BN171" s="54"/>
      <c r="BO171" s="54"/>
      <c r="BP171" s="54"/>
      <c r="BQ171" s="54"/>
      <c r="BR171" s="54"/>
      <c r="BS171" s="54"/>
      <c r="BT171" s="54"/>
      <c r="BU171" s="54"/>
      <c r="BV171" s="54"/>
      <c r="BW171" s="54"/>
      <c r="BX171" s="54"/>
      <c r="BY171" s="54"/>
      <c r="BZ171" s="54"/>
      <c r="CA171" s="54"/>
      <c r="CB171" s="54"/>
      <c r="CC171" s="54"/>
      <c r="CD171" s="54"/>
      <c r="CE171" s="54"/>
      <c r="CF171" s="54"/>
      <c r="CG171" s="54"/>
      <c r="CH171" s="54"/>
    </row>
    <row r="172" spans="53:86">
      <c r="BA172" s="54"/>
      <c r="BB172" s="54"/>
      <c r="BC172" s="54"/>
      <c r="BD172" s="54"/>
      <c r="BE172" s="54"/>
      <c r="BF172" s="54"/>
      <c r="BG172" s="54"/>
      <c r="BH172" s="54"/>
      <c r="BI172" s="54"/>
      <c r="BJ172" s="54"/>
      <c r="BK172" s="54"/>
      <c r="BL172" s="54"/>
      <c r="BM172" s="139" t="s">
        <v>629</v>
      </c>
      <c r="BN172" s="54"/>
      <c r="BO172" s="54"/>
      <c r="BP172" s="54"/>
      <c r="BQ172" s="54"/>
      <c r="BR172" s="54"/>
      <c r="BS172" s="54"/>
      <c r="BT172" s="54"/>
      <c r="BU172" s="54"/>
      <c r="BV172" s="54"/>
      <c r="BW172" s="54"/>
      <c r="BX172" s="54"/>
      <c r="BY172" s="54"/>
      <c r="BZ172" s="54"/>
      <c r="CA172" s="54"/>
      <c r="CB172" s="54"/>
      <c r="CC172" s="54"/>
      <c r="CD172" s="54"/>
      <c r="CE172" s="54"/>
      <c r="CF172" s="54"/>
      <c r="CG172" s="54"/>
      <c r="CH172" s="54"/>
    </row>
    <row r="173" spans="53:86">
      <c r="BA173" s="54"/>
      <c r="BB173" s="54"/>
      <c r="BC173" s="54"/>
      <c r="BD173" s="54"/>
      <c r="BE173" s="54"/>
      <c r="BF173" s="54"/>
      <c r="BG173" s="54"/>
      <c r="BH173" s="54"/>
      <c r="BI173" s="54"/>
      <c r="BJ173" s="54"/>
      <c r="BK173" s="54"/>
      <c r="BL173" s="54"/>
      <c r="BM173" s="138" t="s">
        <v>630</v>
      </c>
      <c r="BN173" s="54"/>
      <c r="BO173" s="54"/>
      <c r="BP173" s="54"/>
      <c r="BQ173" s="54"/>
      <c r="BR173" s="54"/>
      <c r="BS173" s="54"/>
      <c r="BT173" s="54"/>
      <c r="BU173" s="54"/>
      <c r="BV173" s="54"/>
      <c r="BW173" s="54"/>
      <c r="BX173" s="54"/>
      <c r="BY173" s="54"/>
      <c r="BZ173" s="54"/>
      <c r="CA173" s="54"/>
      <c r="CB173" s="54"/>
      <c r="CC173" s="54"/>
      <c r="CD173" s="54"/>
      <c r="CE173" s="54"/>
      <c r="CF173" s="54"/>
      <c r="CG173" s="54"/>
      <c r="CH173" s="54"/>
    </row>
    <row r="174" spans="53:86">
      <c r="BA174" s="54"/>
      <c r="BB174" s="54"/>
      <c r="BC174" s="54"/>
      <c r="BD174" s="54"/>
      <c r="BE174" s="54"/>
      <c r="BF174" s="54"/>
      <c r="BG174" s="54"/>
      <c r="BH174" s="54"/>
      <c r="BI174" s="54"/>
      <c r="BJ174" s="54"/>
      <c r="BK174" s="54"/>
      <c r="BL174" s="54"/>
      <c r="BM174" s="138" t="s">
        <v>631</v>
      </c>
      <c r="BN174" s="54"/>
      <c r="BO174" s="54"/>
      <c r="BP174" s="54"/>
      <c r="BQ174" s="54"/>
      <c r="BR174" s="54"/>
      <c r="BS174" s="54"/>
      <c r="BT174" s="54"/>
      <c r="BU174" s="54"/>
      <c r="BV174" s="54"/>
      <c r="BW174" s="54"/>
      <c r="BX174" s="54"/>
      <c r="BY174" s="54"/>
      <c r="BZ174" s="54"/>
      <c r="CA174" s="54"/>
      <c r="CB174" s="54"/>
      <c r="CC174" s="54"/>
      <c r="CD174" s="54"/>
      <c r="CE174" s="54"/>
      <c r="CF174" s="54"/>
      <c r="CG174" s="54"/>
      <c r="CH174" s="54"/>
    </row>
    <row r="175" spans="53:86">
      <c r="BA175" s="54"/>
      <c r="BB175" s="54"/>
      <c r="BC175" s="54"/>
      <c r="BD175" s="54"/>
      <c r="BE175" s="54"/>
      <c r="BF175" s="54"/>
      <c r="BG175" s="54"/>
      <c r="BH175" s="54"/>
      <c r="BI175" s="54"/>
      <c r="BJ175" s="54"/>
      <c r="BK175" s="54"/>
      <c r="BL175" s="54"/>
      <c r="BM175" s="138" t="s">
        <v>632</v>
      </c>
      <c r="BN175" s="54"/>
      <c r="BO175" s="54"/>
      <c r="BP175" s="54"/>
      <c r="BQ175" s="54"/>
      <c r="BR175" s="54"/>
      <c r="BS175" s="54"/>
      <c r="BT175" s="54"/>
      <c r="BU175" s="54"/>
      <c r="BV175" s="54"/>
      <c r="BW175" s="54"/>
      <c r="BX175" s="54"/>
      <c r="BY175" s="54"/>
      <c r="BZ175" s="54"/>
      <c r="CA175" s="54"/>
      <c r="CB175" s="54"/>
      <c r="CC175" s="54"/>
      <c r="CD175" s="54"/>
      <c r="CE175" s="54"/>
      <c r="CF175" s="54"/>
      <c r="CG175" s="54"/>
      <c r="CH175" s="54"/>
    </row>
    <row r="176" spans="53:86">
      <c r="BA176" s="54"/>
      <c r="BB176" s="54"/>
      <c r="BC176" s="54"/>
      <c r="BD176" s="54"/>
      <c r="BE176" s="54"/>
      <c r="BF176" s="54"/>
      <c r="BG176" s="54"/>
      <c r="BH176" s="54"/>
      <c r="BI176" s="54"/>
      <c r="BJ176" s="54"/>
      <c r="BK176" s="54"/>
      <c r="BL176" s="54"/>
      <c r="BM176" s="138" t="s">
        <v>633</v>
      </c>
      <c r="BN176" s="54"/>
      <c r="BO176" s="54"/>
      <c r="BP176" s="54"/>
      <c r="BQ176" s="54"/>
      <c r="BR176" s="54"/>
      <c r="BS176" s="54"/>
      <c r="BT176" s="54"/>
      <c r="BU176" s="54"/>
      <c r="BV176" s="54"/>
      <c r="BW176" s="54"/>
      <c r="BX176" s="54"/>
      <c r="BY176" s="54"/>
      <c r="BZ176" s="54"/>
      <c r="CA176" s="54"/>
      <c r="CB176" s="54"/>
      <c r="CC176" s="54"/>
      <c r="CD176" s="54"/>
      <c r="CE176" s="54"/>
      <c r="CF176" s="54"/>
      <c r="CG176" s="54"/>
      <c r="CH176" s="54"/>
    </row>
    <row r="177" spans="53:86">
      <c r="BA177" s="54"/>
      <c r="BB177" s="54"/>
      <c r="BC177" s="54"/>
      <c r="BD177" s="54"/>
      <c r="BE177" s="54"/>
      <c r="BF177" s="54"/>
      <c r="BG177" s="54"/>
      <c r="BH177" s="54"/>
      <c r="BI177" s="54"/>
      <c r="BJ177" s="54"/>
      <c r="BK177" s="54"/>
      <c r="BL177" s="54"/>
      <c r="BM177" s="138" t="s">
        <v>634</v>
      </c>
      <c r="BN177" s="54"/>
      <c r="BO177" s="54"/>
      <c r="BP177" s="54"/>
      <c r="BQ177" s="54"/>
      <c r="BR177" s="54"/>
      <c r="BS177" s="54"/>
      <c r="BT177" s="54"/>
      <c r="BU177" s="54"/>
      <c r="BV177" s="54"/>
      <c r="BW177" s="54"/>
      <c r="BX177" s="54"/>
      <c r="BY177" s="54"/>
      <c r="BZ177" s="54"/>
      <c r="CA177" s="54"/>
      <c r="CB177" s="54"/>
      <c r="CC177" s="54"/>
      <c r="CD177" s="54"/>
      <c r="CE177" s="54"/>
      <c r="CF177" s="54"/>
      <c r="CG177" s="54"/>
      <c r="CH177" s="54"/>
    </row>
    <row r="178" spans="53:86">
      <c r="BA178" s="54"/>
      <c r="BB178" s="54"/>
      <c r="BC178" s="54"/>
      <c r="BD178" s="54"/>
      <c r="BE178" s="54"/>
      <c r="BF178" s="54"/>
      <c r="BG178" s="54"/>
      <c r="BH178" s="54"/>
      <c r="BI178" s="54"/>
      <c r="BJ178" s="54"/>
      <c r="BK178" s="54"/>
      <c r="BL178" s="54"/>
      <c r="BM178" s="138" t="s">
        <v>635</v>
      </c>
      <c r="BN178" s="54"/>
      <c r="BO178" s="54"/>
      <c r="BP178" s="54"/>
      <c r="BQ178" s="54"/>
      <c r="BR178" s="54"/>
      <c r="BS178" s="54"/>
      <c r="BT178" s="54"/>
      <c r="BU178" s="54"/>
      <c r="BV178" s="54"/>
      <c r="BW178" s="54"/>
      <c r="BX178" s="54"/>
      <c r="BY178" s="54"/>
      <c r="BZ178" s="54"/>
      <c r="CA178" s="54"/>
      <c r="CB178" s="54"/>
      <c r="CC178" s="54"/>
      <c r="CD178" s="54"/>
      <c r="CE178" s="54"/>
      <c r="CF178" s="54"/>
      <c r="CG178" s="54"/>
      <c r="CH178" s="54"/>
    </row>
    <row r="179" spans="53:86">
      <c r="BA179" s="54"/>
      <c r="BB179" s="54"/>
      <c r="BC179" s="54"/>
      <c r="BD179" s="54"/>
      <c r="BE179" s="54"/>
      <c r="BF179" s="54"/>
      <c r="BG179" s="54"/>
      <c r="BH179" s="54"/>
      <c r="BI179" s="54"/>
      <c r="BJ179" s="54"/>
      <c r="BK179" s="54"/>
      <c r="BL179" s="54"/>
      <c r="BM179" s="138" t="s">
        <v>636</v>
      </c>
      <c r="BN179" s="54"/>
      <c r="BO179" s="54"/>
      <c r="BP179" s="54"/>
      <c r="BQ179" s="54"/>
      <c r="BR179" s="54"/>
      <c r="BS179" s="54"/>
      <c r="BT179" s="54"/>
      <c r="BU179" s="54"/>
      <c r="BV179" s="54"/>
      <c r="BW179" s="54"/>
      <c r="BX179" s="54"/>
      <c r="BY179" s="54"/>
      <c r="BZ179" s="54"/>
      <c r="CA179" s="54"/>
      <c r="CB179" s="54"/>
      <c r="CC179" s="54"/>
      <c r="CD179" s="54"/>
      <c r="CE179" s="54"/>
      <c r="CF179" s="54"/>
      <c r="CG179" s="54"/>
      <c r="CH179" s="54"/>
    </row>
    <row r="180" spans="53:86">
      <c r="BA180" s="54"/>
      <c r="BB180" s="54"/>
      <c r="BC180" s="54"/>
      <c r="BD180" s="54"/>
      <c r="BE180" s="54"/>
      <c r="BF180" s="54"/>
      <c r="BG180" s="54"/>
      <c r="BH180" s="54"/>
      <c r="BI180" s="54"/>
      <c r="BJ180" s="54"/>
      <c r="BK180" s="54"/>
      <c r="BL180" s="54"/>
      <c r="BM180" s="138" t="s">
        <v>637</v>
      </c>
      <c r="BN180" s="54"/>
      <c r="BO180" s="54"/>
      <c r="BP180" s="54"/>
      <c r="BQ180" s="54"/>
      <c r="BR180" s="54"/>
      <c r="BS180" s="54"/>
      <c r="BT180" s="54"/>
      <c r="BU180" s="54"/>
      <c r="BV180" s="54"/>
      <c r="BW180" s="54"/>
      <c r="BX180" s="54"/>
      <c r="BY180" s="54"/>
      <c r="BZ180" s="54"/>
      <c r="CA180" s="54"/>
      <c r="CB180" s="54"/>
      <c r="CC180" s="54"/>
      <c r="CD180" s="54"/>
      <c r="CE180" s="54"/>
      <c r="CF180" s="54"/>
      <c r="CG180" s="54"/>
      <c r="CH180" s="54"/>
    </row>
    <row r="181" spans="53:86">
      <c r="BA181" s="54"/>
      <c r="BB181" s="54"/>
      <c r="BC181" s="54"/>
      <c r="BD181" s="54"/>
      <c r="BE181" s="54"/>
      <c r="BF181" s="54"/>
      <c r="BG181" s="54"/>
      <c r="BH181" s="54"/>
      <c r="BI181" s="54"/>
      <c r="BJ181" s="54"/>
      <c r="BK181" s="54"/>
      <c r="BL181" s="54"/>
      <c r="BM181" s="138" t="s">
        <v>638</v>
      </c>
      <c r="BN181" s="54"/>
      <c r="BO181" s="54"/>
      <c r="BP181" s="54"/>
      <c r="BQ181" s="54"/>
      <c r="BR181" s="54"/>
      <c r="BS181" s="54"/>
      <c r="BT181" s="54"/>
      <c r="BU181" s="54"/>
      <c r="BV181" s="54"/>
      <c r="BW181" s="54"/>
      <c r="BX181" s="54"/>
      <c r="BY181" s="54"/>
      <c r="BZ181" s="54"/>
      <c r="CA181" s="54"/>
      <c r="CB181" s="54"/>
      <c r="CC181" s="54"/>
      <c r="CD181" s="54"/>
      <c r="CE181" s="54"/>
      <c r="CF181" s="54"/>
      <c r="CG181" s="54"/>
      <c r="CH181" s="54"/>
    </row>
    <row r="182" spans="53:86">
      <c r="BA182" s="54"/>
      <c r="BB182" s="54"/>
      <c r="BC182" s="54"/>
      <c r="BD182" s="54"/>
      <c r="BE182" s="54"/>
      <c r="BF182" s="54"/>
      <c r="BG182" s="54"/>
      <c r="BH182" s="54"/>
      <c r="BI182" s="54"/>
      <c r="BJ182" s="54"/>
      <c r="BK182" s="54"/>
      <c r="BL182" s="54"/>
      <c r="BM182" s="138" t="s">
        <v>639</v>
      </c>
      <c r="BN182" s="54"/>
      <c r="BO182" s="54"/>
      <c r="BP182" s="54"/>
      <c r="BQ182" s="54"/>
      <c r="BR182" s="54"/>
      <c r="BS182" s="54"/>
      <c r="BT182" s="54"/>
      <c r="BU182" s="54"/>
      <c r="BV182" s="54"/>
      <c r="BW182" s="54"/>
      <c r="BX182" s="54"/>
      <c r="BY182" s="54"/>
      <c r="BZ182" s="54"/>
      <c r="CA182" s="54"/>
      <c r="CB182" s="54"/>
      <c r="CC182" s="54"/>
      <c r="CD182" s="54"/>
      <c r="CE182" s="54"/>
      <c r="CF182" s="54"/>
      <c r="CG182" s="54"/>
      <c r="CH182" s="54"/>
    </row>
    <row r="183" spans="53:86">
      <c r="BA183" s="54"/>
      <c r="BB183" s="54"/>
      <c r="BC183" s="54"/>
      <c r="BD183" s="54"/>
      <c r="BE183" s="54"/>
      <c r="BF183" s="54"/>
      <c r="BG183" s="54"/>
      <c r="BH183" s="54"/>
      <c r="BI183" s="54"/>
      <c r="BJ183" s="54"/>
      <c r="BK183" s="54"/>
      <c r="BL183" s="54"/>
      <c r="BM183" s="138" t="s">
        <v>640</v>
      </c>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53:86">
      <c r="BA184" s="54"/>
      <c r="BB184" s="54"/>
      <c r="BC184" s="54"/>
      <c r="BD184" s="54"/>
      <c r="BE184" s="54"/>
      <c r="BF184" s="54"/>
      <c r="BG184" s="54"/>
      <c r="BH184" s="54"/>
      <c r="BI184" s="54"/>
      <c r="BJ184" s="54"/>
      <c r="BK184" s="54"/>
      <c r="BL184" s="54"/>
      <c r="BM184" s="138" t="s">
        <v>641</v>
      </c>
      <c r="BN184" s="54"/>
      <c r="BO184" s="54"/>
      <c r="BP184" s="54"/>
      <c r="BQ184" s="54"/>
      <c r="BR184" s="54"/>
      <c r="BS184" s="54"/>
      <c r="BT184" s="54"/>
      <c r="BU184" s="54"/>
      <c r="BV184" s="54"/>
      <c r="BW184" s="54"/>
      <c r="BX184" s="54"/>
      <c r="BY184" s="54"/>
      <c r="BZ184" s="54"/>
      <c r="CA184" s="54"/>
      <c r="CB184" s="54"/>
      <c r="CC184" s="54"/>
      <c r="CD184" s="54"/>
      <c r="CE184" s="54"/>
      <c r="CF184" s="54"/>
      <c r="CG184" s="54"/>
      <c r="CH184" s="54"/>
    </row>
    <row r="185" spans="53:86">
      <c r="BA185" s="54"/>
      <c r="BB185" s="54"/>
      <c r="BC185" s="54"/>
      <c r="BD185" s="54"/>
      <c r="BE185" s="54"/>
      <c r="BF185" s="54"/>
      <c r="BG185" s="54"/>
      <c r="BH185" s="54"/>
      <c r="BI185" s="54"/>
      <c r="BJ185" s="54"/>
      <c r="BK185" s="54"/>
      <c r="BL185" s="54"/>
      <c r="BM185" s="138" t="s">
        <v>642</v>
      </c>
      <c r="BN185" s="54"/>
      <c r="BO185" s="54"/>
      <c r="BP185" s="54"/>
      <c r="BQ185" s="54"/>
      <c r="BR185" s="54"/>
      <c r="BS185" s="54"/>
      <c r="BT185" s="54"/>
      <c r="BU185" s="54"/>
      <c r="BV185" s="54"/>
      <c r="BW185" s="54"/>
      <c r="BX185" s="54"/>
      <c r="BY185" s="54"/>
      <c r="BZ185" s="54"/>
      <c r="CA185" s="54"/>
      <c r="CB185" s="54"/>
      <c r="CC185" s="54"/>
      <c r="CD185" s="54"/>
      <c r="CE185" s="54"/>
      <c r="CF185" s="54"/>
      <c r="CG185" s="54"/>
      <c r="CH185" s="54"/>
    </row>
    <row r="186" spans="53:86">
      <c r="BA186" s="54"/>
      <c r="BB186" s="54"/>
      <c r="BC186" s="54"/>
      <c r="BD186" s="54"/>
      <c r="BE186" s="54"/>
      <c r="BF186" s="54"/>
      <c r="BG186" s="54"/>
      <c r="BH186" s="54"/>
      <c r="BI186" s="54"/>
      <c r="BJ186" s="54"/>
      <c r="BK186" s="54"/>
      <c r="BL186" s="54"/>
      <c r="BM186" s="138" t="s">
        <v>670</v>
      </c>
      <c r="BN186" s="54"/>
      <c r="BO186" s="54"/>
      <c r="BP186" s="54"/>
      <c r="BQ186" s="54"/>
      <c r="BR186" s="54"/>
      <c r="BS186" s="54"/>
      <c r="BT186" s="54"/>
      <c r="BU186" s="54"/>
      <c r="BV186" s="54"/>
      <c r="BW186" s="54"/>
      <c r="BX186" s="54"/>
      <c r="BY186" s="54"/>
      <c r="BZ186" s="54"/>
      <c r="CA186" s="54"/>
      <c r="CB186" s="54"/>
      <c r="CC186" s="54"/>
      <c r="CD186" s="54"/>
      <c r="CE186" s="54"/>
      <c r="CF186" s="54"/>
      <c r="CG186" s="54"/>
      <c r="CH186" s="54"/>
    </row>
    <row r="187" spans="53:86">
      <c r="BA187" s="54"/>
      <c r="BB187" s="54"/>
      <c r="BC187" s="54"/>
      <c r="BD187" s="54"/>
      <c r="BE187" s="54"/>
      <c r="BF187" s="54"/>
      <c r="BG187" s="54"/>
      <c r="BH187" s="54"/>
      <c r="BI187" s="54"/>
      <c r="BJ187" s="54"/>
      <c r="BK187" s="54"/>
      <c r="BL187" s="54"/>
      <c r="BM187" s="138" t="s">
        <v>643</v>
      </c>
      <c r="BN187" s="54"/>
      <c r="BO187" s="54"/>
      <c r="BP187" s="54"/>
      <c r="BQ187" s="54"/>
      <c r="BR187" s="54"/>
      <c r="BS187" s="54"/>
      <c r="BT187" s="54"/>
      <c r="BU187" s="54"/>
      <c r="BV187" s="54"/>
      <c r="BW187" s="54"/>
      <c r="BX187" s="54"/>
      <c r="BY187" s="54"/>
      <c r="BZ187" s="54"/>
      <c r="CA187" s="54"/>
      <c r="CB187" s="54"/>
      <c r="CC187" s="54"/>
      <c r="CD187" s="54"/>
      <c r="CE187" s="54"/>
      <c r="CF187" s="54"/>
      <c r="CG187" s="54"/>
      <c r="CH187" s="54"/>
    </row>
    <row r="188" spans="53:86">
      <c r="BA188" s="54"/>
      <c r="BB188" s="54"/>
      <c r="BC188" s="54"/>
      <c r="BD188" s="54"/>
      <c r="BE188" s="54"/>
      <c r="BF188" s="54"/>
      <c r="BG188" s="54"/>
      <c r="BH188" s="54"/>
      <c r="BI188" s="54"/>
      <c r="BJ188" s="54"/>
      <c r="BK188" s="54"/>
      <c r="BL188" s="54"/>
      <c r="BM188" s="138" t="s">
        <v>644</v>
      </c>
      <c r="BN188" s="54"/>
      <c r="BO188" s="54"/>
      <c r="BP188" s="54"/>
      <c r="BQ188" s="54"/>
      <c r="BR188" s="54"/>
      <c r="BS188" s="54"/>
      <c r="BT188" s="54"/>
      <c r="BU188" s="54"/>
      <c r="BV188" s="54"/>
      <c r="BW188" s="54"/>
      <c r="BX188" s="54"/>
      <c r="BY188" s="54"/>
      <c r="BZ188" s="54"/>
      <c r="CA188" s="54"/>
      <c r="CB188" s="54"/>
      <c r="CC188" s="54"/>
      <c r="CD188" s="54"/>
      <c r="CE188" s="54"/>
      <c r="CF188" s="54"/>
      <c r="CG188" s="54"/>
      <c r="CH188" s="54"/>
    </row>
    <row r="189" spans="53:86">
      <c r="BA189" s="54"/>
      <c r="BB189" s="54"/>
      <c r="BC189" s="54"/>
      <c r="BD189" s="54"/>
      <c r="BE189" s="54"/>
      <c r="BF189" s="54"/>
      <c r="BG189" s="54"/>
      <c r="BH189" s="54"/>
      <c r="BI189" s="54"/>
      <c r="BJ189" s="54"/>
      <c r="BK189" s="54"/>
      <c r="BL189" s="54"/>
      <c r="BM189" s="138" t="s">
        <v>645</v>
      </c>
      <c r="BN189" s="54"/>
      <c r="BO189" s="54"/>
      <c r="BP189" s="54"/>
      <c r="BQ189" s="54"/>
      <c r="BR189" s="54"/>
      <c r="BS189" s="54"/>
      <c r="BT189" s="54"/>
      <c r="BU189" s="54"/>
      <c r="BV189" s="54"/>
      <c r="BW189" s="54"/>
      <c r="BX189" s="54"/>
      <c r="BY189" s="54"/>
      <c r="BZ189" s="54"/>
      <c r="CA189" s="54"/>
      <c r="CB189" s="54"/>
      <c r="CC189" s="54"/>
      <c r="CD189" s="54"/>
      <c r="CE189" s="54"/>
      <c r="CF189" s="54"/>
      <c r="CG189" s="54"/>
      <c r="CH189" s="54"/>
    </row>
    <row r="190" spans="53:86">
      <c r="BA190" s="54"/>
      <c r="BB190" s="54"/>
      <c r="BC190" s="54"/>
      <c r="BD190" s="54"/>
      <c r="BE190" s="54"/>
      <c r="BF190" s="54"/>
      <c r="BG190" s="54"/>
      <c r="BH190" s="54"/>
      <c r="BI190" s="54"/>
      <c r="BJ190" s="54"/>
      <c r="BK190" s="54"/>
      <c r="BL190" s="54"/>
      <c r="BM190" s="138" t="s">
        <v>671</v>
      </c>
      <c r="BN190" s="54"/>
      <c r="BO190" s="54"/>
      <c r="BP190" s="54"/>
      <c r="BQ190" s="54"/>
      <c r="BR190" s="54"/>
      <c r="BS190" s="54"/>
      <c r="BT190" s="54"/>
      <c r="BU190" s="54"/>
      <c r="BV190" s="54"/>
      <c r="BW190" s="54"/>
      <c r="BX190" s="54"/>
      <c r="BY190" s="54"/>
      <c r="BZ190" s="54"/>
      <c r="CA190" s="54"/>
      <c r="CB190" s="54"/>
      <c r="CC190" s="54"/>
      <c r="CD190" s="54"/>
      <c r="CE190" s="54"/>
      <c r="CF190" s="54"/>
      <c r="CG190" s="54"/>
      <c r="CH190" s="54"/>
    </row>
    <row r="191" spans="53:86">
      <c r="BA191" s="54"/>
      <c r="BB191" s="54"/>
      <c r="BC191" s="54"/>
      <c r="BD191" s="54"/>
      <c r="BE191" s="54"/>
      <c r="BF191" s="54"/>
      <c r="BG191" s="54"/>
      <c r="BH191" s="54"/>
      <c r="BI191" s="54"/>
      <c r="BJ191" s="54"/>
      <c r="BK191" s="54"/>
      <c r="BL191" s="54"/>
      <c r="BM191" s="139" t="s">
        <v>646</v>
      </c>
      <c r="BN191" s="54"/>
      <c r="BO191" s="54"/>
      <c r="BP191" s="54"/>
      <c r="BQ191" s="54"/>
      <c r="BR191" s="54"/>
      <c r="BS191" s="54"/>
      <c r="BT191" s="54"/>
      <c r="BU191" s="54"/>
      <c r="BV191" s="54"/>
      <c r="BW191" s="54"/>
      <c r="BX191" s="54"/>
      <c r="BY191" s="54"/>
      <c r="BZ191" s="54"/>
      <c r="CA191" s="54"/>
      <c r="CB191" s="54"/>
      <c r="CC191" s="54"/>
      <c r="CD191" s="54"/>
      <c r="CE191" s="54"/>
      <c r="CF191" s="54"/>
      <c r="CG191" s="54"/>
      <c r="CH191" s="54"/>
    </row>
    <row r="192" spans="53:86">
      <c r="BA192" s="54"/>
      <c r="BB192" s="54"/>
      <c r="BC192" s="54"/>
      <c r="BD192" s="54"/>
      <c r="BE192" s="54"/>
      <c r="BF192" s="54"/>
      <c r="BG192" s="54"/>
      <c r="BH192" s="54"/>
      <c r="BI192" s="54"/>
      <c r="BJ192" s="54"/>
      <c r="BK192" s="54"/>
      <c r="BL192" s="54"/>
      <c r="BM192" s="138" t="s">
        <v>647</v>
      </c>
      <c r="BN192" s="54"/>
      <c r="BO192" s="54"/>
      <c r="BP192" s="54"/>
      <c r="BQ192" s="54"/>
      <c r="BR192" s="54"/>
      <c r="BS192" s="54"/>
      <c r="BT192" s="54"/>
      <c r="BU192" s="54"/>
      <c r="BV192" s="54"/>
      <c r="BW192" s="54"/>
      <c r="BX192" s="54"/>
      <c r="BY192" s="54"/>
      <c r="BZ192" s="54"/>
      <c r="CA192" s="54"/>
      <c r="CB192" s="54"/>
      <c r="CC192" s="54"/>
      <c r="CD192" s="54"/>
      <c r="CE192" s="54"/>
      <c r="CF192" s="54"/>
      <c r="CG192" s="54"/>
      <c r="CH192" s="54"/>
    </row>
    <row r="193" spans="53:86">
      <c r="BA193" s="54"/>
      <c r="BB193" s="54"/>
      <c r="BC193" s="54"/>
      <c r="BD193" s="54"/>
      <c r="BE193" s="54"/>
      <c r="BF193" s="54"/>
      <c r="BG193" s="54"/>
      <c r="BH193" s="54"/>
      <c r="BI193" s="54"/>
      <c r="BJ193" s="54"/>
      <c r="BK193" s="54"/>
      <c r="BL193" s="54"/>
      <c r="BM193" s="138" t="s">
        <v>648</v>
      </c>
      <c r="BN193" s="54"/>
      <c r="BO193" s="54"/>
      <c r="BP193" s="54"/>
      <c r="BQ193" s="54"/>
      <c r="BR193" s="54"/>
      <c r="BS193" s="54"/>
      <c r="BT193" s="54"/>
      <c r="BU193" s="54"/>
      <c r="BV193" s="54"/>
      <c r="BW193" s="54"/>
      <c r="BX193" s="54"/>
      <c r="BY193" s="54"/>
      <c r="BZ193" s="54"/>
      <c r="CA193" s="54"/>
      <c r="CB193" s="54"/>
      <c r="CC193" s="54"/>
      <c r="CD193" s="54"/>
      <c r="CE193" s="54"/>
      <c r="CF193" s="54"/>
      <c r="CG193" s="54"/>
      <c r="CH193" s="54"/>
    </row>
    <row r="194" spans="53:86">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row>
    <row r="195" spans="53:86">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row>
    <row r="196" spans="53:86">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row>
    <row r="197" spans="53:86">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row>
    <row r="198" spans="53:86">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row>
    <row r="199" spans="53:86">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row>
    <row r="200" spans="53:86">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row>
  </sheetData>
  <phoneticPr fontId="28" type="noConversion"/>
  <dataValidations count="3">
    <dataValidation type="textLength" showInputMessage="1" showErrorMessage="1" sqref="F4:G46">
      <formula1>0</formula1>
      <formula2>150</formula2>
    </dataValidation>
    <dataValidation type="list" allowBlank="1" showInputMessage="1" showErrorMessage="1" sqref="E4:E51">
      <formula1>$BK$13:$BK$14</formula1>
    </dataValidation>
    <dataValidation type="list" allowBlank="1" showInputMessage="1" showErrorMessage="1" sqref="A4:A47">
      <formula1>$BB$2:$BB$53</formula1>
    </dataValidation>
  </dataValidations>
  <pageMargins left="0.70833333333333337" right="0.70833333333333337" top="0.78749999999999998" bottom="0.78749999999999998" header="0.51180555555555551" footer="0.51180555555555551"/>
  <pageSetup paperSize="9" scale="79"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[2]Custom_lists!#REF!</xm:f>
          </x14:formula1>
          <xm:sqref>A4:A47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CH194"/>
  <sheetViews>
    <sheetView topLeftCell="A5" workbookViewId="0">
      <selection activeCell="L6" sqref="L6"/>
    </sheetView>
  </sheetViews>
  <sheetFormatPr defaultColWidth="8.85546875" defaultRowHeight="12.75"/>
  <cols>
    <col min="1" max="1" width="6.7109375" customWidth="1"/>
    <col min="2" max="2" width="22.28515625" customWidth="1"/>
    <col min="3" max="3" width="15.28515625" customWidth="1"/>
    <col min="4" max="4" width="12.140625" customWidth="1"/>
    <col min="5" max="5" width="24.85546875" customWidth="1"/>
    <col min="6" max="6" width="16.85546875" customWidth="1"/>
    <col min="7" max="7" width="28" customWidth="1"/>
    <col min="8" max="8" width="21.85546875" customWidth="1"/>
    <col min="9" max="9" width="18.140625" style="54" customWidth="1"/>
    <col min="10" max="52" width="8.85546875" customWidth="1"/>
  </cols>
  <sheetData>
    <row r="1" spans="1:86" s="54" customFormat="1" ht="19.350000000000001" customHeight="1" thickBot="1">
      <c r="A1" s="141" t="s">
        <v>313</v>
      </c>
      <c r="B1" s="2"/>
      <c r="C1" s="2"/>
      <c r="D1" s="57"/>
      <c r="E1" s="57"/>
      <c r="F1" s="57"/>
      <c r="H1" s="149" t="s">
        <v>0</v>
      </c>
      <c r="I1" s="56" t="s">
        <v>1685</v>
      </c>
      <c r="BA1" s="135" t="s">
        <v>422</v>
      </c>
      <c r="BB1" s="200" t="s">
        <v>835</v>
      </c>
      <c r="BD1" s="134" t="s">
        <v>434</v>
      </c>
      <c r="BE1" s="136"/>
      <c r="BF1" s="136"/>
      <c r="BH1" s="54" t="s">
        <v>469</v>
      </c>
      <c r="BM1" s="134" t="s">
        <v>649</v>
      </c>
      <c r="BO1" s="54" t="s">
        <v>672</v>
      </c>
      <c r="BU1" s="134" t="s">
        <v>709</v>
      </c>
      <c r="BZ1" s="54" t="s">
        <v>726</v>
      </c>
      <c r="CC1" s="54" t="s">
        <v>754</v>
      </c>
    </row>
    <row r="2" spans="1:86" s="54" customFormat="1" ht="23.1" customHeight="1" thickBot="1">
      <c r="A2" s="2"/>
      <c r="B2" s="2"/>
      <c r="C2" s="2"/>
      <c r="D2" s="57"/>
      <c r="E2" s="57"/>
      <c r="F2" s="57"/>
      <c r="H2" s="149" t="s">
        <v>254</v>
      </c>
      <c r="I2" s="1062">
        <v>2016</v>
      </c>
      <c r="BA2" s="137" t="s">
        <v>343</v>
      </c>
      <c r="BB2" s="137" t="s">
        <v>344</v>
      </c>
      <c r="BD2" s="54" t="s">
        <v>439</v>
      </c>
      <c r="BE2" s="136"/>
      <c r="BF2" s="136"/>
      <c r="BH2" s="54" t="s">
        <v>468</v>
      </c>
      <c r="BM2" s="138" t="s">
        <v>481</v>
      </c>
      <c r="BO2" s="54" t="s">
        <v>118</v>
      </c>
      <c r="BU2" s="49" t="s">
        <v>712</v>
      </c>
      <c r="BV2" s="49"/>
      <c r="BW2" s="49"/>
      <c r="BX2" s="49"/>
      <c r="BY2" s="49"/>
      <c r="BZ2" s="49" t="s">
        <v>181</v>
      </c>
      <c r="CA2" s="49"/>
      <c r="CB2" s="49"/>
      <c r="CC2" s="54" t="s">
        <v>271</v>
      </c>
    </row>
    <row r="3" spans="1:86" ht="26.25" thickBot="1">
      <c r="A3" s="163" t="s">
        <v>1</v>
      </c>
      <c r="B3" s="91" t="s">
        <v>9</v>
      </c>
      <c r="C3" s="91" t="s">
        <v>310</v>
      </c>
      <c r="D3" s="91" t="s">
        <v>318</v>
      </c>
      <c r="E3" s="91" t="s">
        <v>312</v>
      </c>
      <c r="F3" s="91" t="s">
        <v>319</v>
      </c>
      <c r="G3" s="91" t="s">
        <v>317</v>
      </c>
      <c r="H3" s="91" t="s">
        <v>311</v>
      </c>
      <c r="I3" s="140" t="s">
        <v>308</v>
      </c>
      <c r="J3" s="55"/>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s="681" customFormat="1" ht="216">
      <c r="A4" s="680" t="s">
        <v>338</v>
      </c>
      <c r="B4" s="680" t="s">
        <v>1659</v>
      </c>
      <c r="C4" s="680" t="s">
        <v>764</v>
      </c>
      <c r="D4" s="680" t="s">
        <v>316</v>
      </c>
      <c r="E4" s="680" t="s">
        <v>1666</v>
      </c>
      <c r="F4" s="680" t="s">
        <v>1667</v>
      </c>
      <c r="G4" s="680" t="s">
        <v>1668</v>
      </c>
      <c r="H4" s="680" t="s">
        <v>1669</v>
      </c>
      <c r="I4" s="680" t="s">
        <v>1686</v>
      </c>
      <c r="J4" s="55"/>
      <c r="BA4" s="137"/>
      <c r="BB4" s="137"/>
      <c r="BC4" s="54"/>
      <c r="BD4" s="54"/>
      <c r="BE4" s="136"/>
      <c r="BF4" s="136"/>
      <c r="BG4" s="54"/>
      <c r="BH4" s="54"/>
      <c r="BI4" s="54"/>
      <c r="BJ4" s="54"/>
      <c r="BK4" s="54"/>
      <c r="BL4" s="54"/>
      <c r="BM4" s="138"/>
      <c r="BN4" s="54"/>
      <c r="BO4" s="54"/>
      <c r="BP4" s="54"/>
      <c r="BQ4" s="54"/>
      <c r="BR4" s="54"/>
      <c r="BS4" s="54"/>
      <c r="BT4" s="54"/>
      <c r="BU4" s="49"/>
      <c r="BV4" s="49"/>
      <c r="BW4" s="49"/>
      <c r="BX4" s="49"/>
      <c r="BY4" s="49"/>
      <c r="BZ4" s="49"/>
      <c r="CA4" s="49"/>
      <c r="CB4" s="49"/>
      <c r="CC4" s="54"/>
      <c r="CD4" s="54"/>
      <c r="CE4" s="54"/>
      <c r="CF4" s="54"/>
      <c r="CG4" s="54"/>
      <c r="CH4" s="54"/>
    </row>
    <row r="5" spans="1:86" s="61" customFormat="1" ht="216">
      <c r="A5" s="680" t="s">
        <v>338</v>
      </c>
      <c r="B5" s="680" t="s">
        <v>1659</v>
      </c>
      <c r="C5" s="680" t="s">
        <v>764</v>
      </c>
      <c r="D5" s="680" t="s">
        <v>315</v>
      </c>
      <c r="E5" s="680" t="s">
        <v>314</v>
      </c>
      <c r="F5" s="680" t="s">
        <v>1660</v>
      </c>
      <c r="G5" s="680" t="s">
        <v>1661</v>
      </c>
      <c r="H5" s="680" t="s">
        <v>1662</v>
      </c>
      <c r="I5" s="680" t="s">
        <v>1687</v>
      </c>
      <c r="BA5" s="137" t="s">
        <v>347</v>
      </c>
      <c r="BB5" s="137" t="s">
        <v>348</v>
      </c>
      <c r="BC5" s="54"/>
      <c r="BD5" s="54" t="s">
        <v>440</v>
      </c>
      <c r="BE5" s="136"/>
      <c r="BF5" s="136"/>
      <c r="BG5" s="54"/>
      <c r="BH5" s="54" t="s">
        <v>475</v>
      </c>
      <c r="BI5" s="54"/>
      <c r="BJ5" s="54"/>
      <c r="BK5" s="54"/>
      <c r="BL5" s="54"/>
      <c r="BM5" s="138" t="s">
        <v>483</v>
      </c>
      <c r="BN5" s="54"/>
      <c r="BO5" s="54" t="s">
        <v>124</v>
      </c>
      <c r="BP5" s="54"/>
      <c r="BQ5" s="54"/>
      <c r="BR5" s="54"/>
      <c r="BS5" s="54"/>
      <c r="BT5" s="54"/>
      <c r="BU5" s="49" t="s">
        <v>714</v>
      </c>
      <c r="BV5" s="49"/>
      <c r="BW5" s="49"/>
      <c r="BX5" s="49"/>
      <c r="BY5" s="49"/>
      <c r="BZ5" s="49" t="s">
        <v>56</v>
      </c>
      <c r="CA5" s="49"/>
      <c r="CB5" s="49"/>
      <c r="CC5" s="54" t="s">
        <v>273</v>
      </c>
      <c r="CD5" s="54"/>
      <c r="CE5" s="54"/>
      <c r="CF5" s="54"/>
      <c r="CG5" s="54"/>
      <c r="CH5" s="54"/>
    </row>
    <row r="6" spans="1:86" s="61" customFormat="1" ht="192">
      <c r="A6" s="680" t="s">
        <v>338</v>
      </c>
      <c r="B6" s="680" t="s">
        <v>1659</v>
      </c>
      <c r="C6" s="680" t="s">
        <v>764</v>
      </c>
      <c r="D6" s="680" t="s">
        <v>315</v>
      </c>
      <c r="E6" s="680" t="s">
        <v>314</v>
      </c>
      <c r="F6" s="680" t="s">
        <v>1663</v>
      </c>
      <c r="G6" s="680" t="s">
        <v>1664</v>
      </c>
      <c r="H6" s="680" t="s">
        <v>1665</v>
      </c>
      <c r="I6" s="680" t="s">
        <v>1688</v>
      </c>
      <c r="BA6" s="137" t="s">
        <v>351</v>
      </c>
      <c r="BB6" s="137" t="s">
        <v>352</v>
      </c>
      <c r="BC6" s="54"/>
      <c r="BD6" s="54" t="s">
        <v>227</v>
      </c>
      <c r="BE6" s="136"/>
      <c r="BF6" s="136"/>
      <c r="BG6" s="54"/>
      <c r="BH6" s="54" t="s">
        <v>467</v>
      </c>
      <c r="BI6" s="54"/>
      <c r="BJ6" s="54"/>
      <c r="BK6" s="54"/>
      <c r="BL6" s="54"/>
      <c r="BM6" s="139" t="s">
        <v>484</v>
      </c>
      <c r="BN6" s="54"/>
      <c r="BO6" s="54"/>
      <c r="BP6" s="54"/>
      <c r="BQ6" s="54"/>
      <c r="BR6" s="54"/>
      <c r="BS6" s="54"/>
      <c r="BT6" s="54"/>
      <c r="BU6" s="49" t="s">
        <v>688</v>
      </c>
      <c r="BV6" s="49"/>
      <c r="BW6" s="49"/>
      <c r="BX6" s="49"/>
      <c r="BY6" s="49"/>
      <c r="BZ6" s="49" t="s">
        <v>739</v>
      </c>
      <c r="CA6" s="49"/>
      <c r="CB6" s="49"/>
      <c r="CC6" s="54" t="s">
        <v>274</v>
      </c>
      <c r="CD6" s="54"/>
      <c r="CE6" s="54"/>
      <c r="CF6" s="54"/>
      <c r="CG6" s="54"/>
      <c r="CH6" s="54"/>
    </row>
    <row r="7" spans="1:86" s="61" customFormat="1" ht="240">
      <c r="A7" s="680" t="s">
        <v>338</v>
      </c>
      <c r="B7" s="680" t="s">
        <v>1659</v>
      </c>
      <c r="C7" s="680" t="s">
        <v>764</v>
      </c>
      <c r="D7" s="680" t="s">
        <v>315</v>
      </c>
      <c r="E7" s="680" t="s">
        <v>314</v>
      </c>
      <c r="F7" s="680" t="s">
        <v>1670</v>
      </c>
      <c r="G7" s="680" t="s">
        <v>1671</v>
      </c>
      <c r="H7" s="680" t="s">
        <v>1672</v>
      </c>
      <c r="I7" s="680" t="s">
        <v>1689</v>
      </c>
      <c r="BA7" s="137" t="s">
        <v>360</v>
      </c>
      <c r="BB7" s="137" t="s">
        <v>342</v>
      </c>
      <c r="BC7" s="54"/>
      <c r="BD7" s="54" t="s">
        <v>436</v>
      </c>
      <c r="BE7" s="136"/>
      <c r="BF7" s="136"/>
      <c r="BG7" s="54"/>
      <c r="BH7" s="54" t="s">
        <v>472</v>
      </c>
      <c r="BI7" s="54"/>
      <c r="BJ7" s="54"/>
      <c r="BK7" s="54"/>
      <c r="BL7" s="54"/>
      <c r="BM7" s="138" t="s">
        <v>485</v>
      </c>
      <c r="BN7" s="54"/>
      <c r="BO7" s="54" t="s">
        <v>673</v>
      </c>
      <c r="BP7" s="54"/>
      <c r="BQ7" s="54"/>
      <c r="BR7" s="54"/>
      <c r="BS7" s="54"/>
      <c r="BT7" s="54"/>
      <c r="BU7" s="49" t="s">
        <v>715</v>
      </c>
      <c r="BV7" s="49"/>
      <c r="BW7" s="49"/>
      <c r="BX7" s="49"/>
      <c r="BY7" s="49"/>
      <c r="BZ7" s="49" t="s">
        <v>183</v>
      </c>
      <c r="CA7" s="49"/>
      <c r="CB7" s="49"/>
      <c r="CC7" s="54" t="s">
        <v>752</v>
      </c>
      <c r="CD7" s="54"/>
      <c r="CE7" s="54"/>
      <c r="CF7" s="54"/>
      <c r="CG7" s="54"/>
      <c r="CH7" s="54"/>
    </row>
    <row r="8" spans="1:86" s="61" customFormat="1" ht="96">
      <c r="A8" s="680" t="s">
        <v>338</v>
      </c>
      <c r="B8" s="680" t="s">
        <v>18</v>
      </c>
      <c r="C8" s="680" t="s">
        <v>764</v>
      </c>
      <c r="D8" s="680" t="s">
        <v>315</v>
      </c>
      <c r="E8" s="680" t="s">
        <v>1673</v>
      </c>
      <c r="F8" s="680" t="s">
        <v>1674</v>
      </c>
      <c r="G8" s="680" t="s">
        <v>1675</v>
      </c>
      <c r="H8" s="680" t="s">
        <v>1676</v>
      </c>
      <c r="I8" s="680" t="s">
        <v>1690</v>
      </c>
      <c r="BA8" s="137" t="s">
        <v>355</v>
      </c>
      <c r="BB8" s="137" t="s">
        <v>338</v>
      </c>
      <c r="BC8" s="54"/>
      <c r="BD8" s="54" t="s">
        <v>437</v>
      </c>
      <c r="BE8" s="136"/>
      <c r="BF8" s="136"/>
      <c r="BG8" s="54"/>
      <c r="BH8" s="54" t="s">
        <v>473</v>
      </c>
      <c r="BI8" s="54"/>
      <c r="BJ8" s="54"/>
      <c r="BK8" s="54"/>
      <c r="BL8" s="54"/>
      <c r="BM8" s="138" t="s">
        <v>486</v>
      </c>
      <c r="BN8" s="54"/>
      <c r="BO8" s="54" t="s">
        <v>119</v>
      </c>
      <c r="BP8" s="54"/>
      <c r="BQ8" s="54"/>
      <c r="BR8" s="54"/>
      <c r="BS8" s="54"/>
      <c r="BT8" s="54"/>
      <c r="BU8" s="49" t="s">
        <v>690</v>
      </c>
      <c r="BV8" s="49"/>
      <c r="BW8" s="49"/>
      <c r="BX8" s="49"/>
      <c r="BY8" s="49"/>
      <c r="BZ8" s="49" t="s">
        <v>727</v>
      </c>
      <c r="CA8" s="49"/>
      <c r="CB8" s="49"/>
      <c r="CC8" s="54" t="s">
        <v>753</v>
      </c>
      <c r="CD8" s="54"/>
      <c r="CE8" s="54"/>
      <c r="CF8" s="54"/>
      <c r="CG8" s="54"/>
      <c r="CH8" s="54"/>
    </row>
    <row r="9" spans="1:86" s="61" customFormat="1" ht="120">
      <c r="A9" s="1063" t="s">
        <v>338</v>
      </c>
      <c r="B9" s="1063" t="s">
        <v>20</v>
      </c>
      <c r="C9" s="1063" t="s">
        <v>1970</v>
      </c>
      <c r="D9" s="1063" t="s">
        <v>1971</v>
      </c>
      <c r="E9" s="680" t="s">
        <v>1673</v>
      </c>
      <c r="F9" s="1063" t="s">
        <v>1972</v>
      </c>
      <c r="G9" s="1063" t="s">
        <v>1973</v>
      </c>
      <c r="H9" s="1063" t="s">
        <v>1974</v>
      </c>
      <c r="I9" s="1063" t="s">
        <v>1975</v>
      </c>
      <c r="BA9" s="137"/>
      <c r="BB9" s="137"/>
      <c r="BC9" s="54"/>
      <c r="BD9" s="54"/>
      <c r="BE9" s="136"/>
      <c r="BF9" s="136"/>
      <c r="BG9" s="54"/>
      <c r="BH9" s="54"/>
      <c r="BI9" s="54"/>
      <c r="BJ9" s="54"/>
      <c r="BK9" s="54"/>
      <c r="BL9" s="54"/>
      <c r="BM9" s="138"/>
      <c r="BN9" s="54"/>
      <c r="BO9" s="54"/>
      <c r="BP9" s="54"/>
      <c r="BQ9" s="54"/>
      <c r="BR9" s="54"/>
      <c r="BS9" s="54"/>
      <c r="BT9" s="54"/>
      <c r="BU9" s="49"/>
      <c r="BV9" s="49"/>
      <c r="BW9" s="49"/>
      <c r="BX9" s="49"/>
      <c r="BY9" s="49"/>
      <c r="BZ9" s="49"/>
      <c r="CA9" s="49"/>
      <c r="CB9" s="49"/>
      <c r="CC9" s="54"/>
      <c r="CD9" s="54"/>
      <c r="CE9" s="54"/>
      <c r="CF9" s="54"/>
      <c r="CG9" s="54"/>
      <c r="CH9" s="54"/>
    </row>
    <row r="10" spans="1:86" s="61" customFormat="1" ht="324">
      <c r="A10" s="680" t="s">
        <v>338</v>
      </c>
      <c r="B10" s="680" t="s">
        <v>1659</v>
      </c>
      <c r="C10" s="680" t="s">
        <v>764</v>
      </c>
      <c r="D10" s="680" t="s">
        <v>1680</v>
      </c>
      <c r="E10" s="680" t="s">
        <v>1681</v>
      </c>
      <c r="F10" s="680" t="s">
        <v>1682</v>
      </c>
      <c r="G10" s="680" t="s">
        <v>1683</v>
      </c>
      <c r="H10" s="680" t="s">
        <v>1684</v>
      </c>
      <c r="I10" s="680" t="s">
        <v>1691</v>
      </c>
      <c r="BA10" s="137"/>
      <c r="BB10" s="137"/>
      <c r="BC10" s="54"/>
      <c r="BD10" s="54"/>
      <c r="BE10" s="136"/>
      <c r="BF10" s="136"/>
      <c r="BG10" s="54"/>
      <c r="BH10" s="54"/>
      <c r="BI10" s="54"/>
      <c r="BJ10" s="54"/>
      <c r="BK10" s="54"/>
      <c r="BL10" s="54"/>
      <c r="BM10" s="138"/>
      <c r="BN10" s="54"/>
      <c r="BO10" s="54"/>
      <c r="BP10" s="54"/>
      <c r="BQ10" s="54"/>
      <c r="BR10" s="54"/>
      <c r="BS10" s="54"/>
      <c r="BT10" s="54"/>
      <c r="BU10" s="49"/>
      <c r="BV10" s="49"/>
      <c r="BW10" s="49"/>
      <c r="BX10" s="49"/>
      <c r="BY10" s="49"/>
      <c r="BZ10" s="49"/>
      <c r="CA10" s="49"/>
      <c r="CB10" s="49"/>
      <c r="CC10" s="54"/>
      <c r="CD10" s="54"/>
      <c r="CE10" s="54"/>
      <c r="CF10" s="54"/>
      <c r="CG10" s="54"/>
      <c r="CH10" s="54"/>
    </row>
    <row r="11" spans="1:86" s="61" customFormat="1" ht="120">
      <c r="A11" s="680" t="s">
        <v>338</v>
      </c>
      <c r="B11" s="680" t="s">
        <v>1659</v>
      </c>
      <c r="C11" s="680" t="s">
        <v>764</v>
      </c>
      <c r="D11" s="680" t="s">
        <v>315</v>
      </c>
      <c r="E11" s="680" t="s">
        <v>1673</v>
      </c>
      <c r="F11" s="680" t="s">
        <v>1677</v>
      </c>
      <c r="G11" s="680" t="s">
        <v>1678</v>
      </c>
      <c r="H11" s="680" t="s">
        <v>1679</v>
      </c>
      <c r="I11" s="680" t="s">
        <v>1692</v>
      </c>
      <c r="BA11" s="137" t="s">
        <v>385</v>
      </c>
      <c r="BB11" s="137" t="s">
        <v>39</v>
      </c>
      <c r="BC11" s="54"/>
      <c r="BD11" s="54" t="s">
        <v>438</v>
      </c>
      <c r="BE11" s="136"/>
      <c r="BF11" s="136"/>
      <c r="BG11" s="54"/>
      <c r="BH11" s="54" t="s">
        <v>474</v>
      </c>
      <c r="BI11" s="54"/>
      <c r="BJ11" s="54"/>
      <c r="BK11" s="54"/>
      <c r="BL11" s="54"/>
      <c r="BM11" s="138" t="s">
        <v>660</v>
      </c>
      <c r="BN11" s="54"/>
      <c r="BO11" s="54" t="s">
        <v>676</v>
      </c>
      <c r="BP11" s="54"/>
      <c r="BQ11" s="54"/>
      <c r="BR11" s="54"/>
      <c r="BS11" s="54"/>
      <c r="BT11" s="54"/>
      <c r="BU11" s="49" t="s">
        <v>140</v>
      </c>
      <c r="BV11" s="49"/>
      <c r="BW11" s="49"/>
      <c r="BX11" s="49"/>
      <c r="BY11" s="49"/>
      <c r="BZ11" s="49" t="s">
        <v>728</v>
      </c>
      <c r="CA11" s="49"/>
      <c r="CB11" s="49"/>
      <c r="CC11" s="54" t="s">
        <v>203</v>
      </c>
      <c r="CD11" s="54"/>
      <c r="CE11" s="54"/>
      <c r="CF11" s="54"/>
      <c r="CG11" s="54"/>
      <c r="CH11" s="54"/>
    </row>
    <row r="12" spans="1:86">
      <c r="BA12" s="137" t="s">
        <v>367</v>
      </c>
      <c r="BB12" s="137" t="s">
        <v>97</v>
      </c>
      <c r="BC12" s="54"/>
      <c r="BD12" s="54" t="s">
        <v>445</v>
      </c>
      <c r="BE12" s="136"/>
      <c r="BF12" s="136"/>
      <c r="BG12" s="54"/>
      <c r="BH12" s="54"/>
      <c r="BI12" s="54"/>
      <c r="BJ12" s="54"/>
      <c r="BK12" s="54"/>
      <c r="BL12" s="54"/>
      <c r="BM12" s="138" t="s">
        <v>492</v>
      </c>
      <c r="BN12" s="54"/>
      <c r="BO12" s="54" t="s">
        <v>681</v>
      </c>
      <c r="BP12" s="54"/>
      <c r="BQ12" s="54"/>
      <c r="BR12" s="54"/>
      <c r="BS12" s="54"/>
      <c r="BT12" s="54"/>
      <c r="BU12" s="49" t="s">
        <v>747</v>
      </c>
      <c r="BV12" s="49"/>
      <c r="BW12" s="49"/>
      <c r="BX12" s="49"/>
      <c r="BY12" s="49"/>
      <c r="BZ12" s="49" t="s">
        <v>734</v>
      </c>
      <c r="CA12" s="49"/>
      <c r="CB12" s="49"/>
      <c r="CC12" s="54"/>
      <c r="CD12" s="54"/>
      <c r="CE12" s="54"/>
      <c r="CF12" s="54"/>
      <c r="CG12" s="54"/>
      <c r="CH12" s="54"/>
    </row>
    <row r="13" spans="1:86">
      <c r="BA13" s="137" t="s">
        <v>369</v>
      </c>
      <c r="BB13" s="137" t="s">
        <v>341</v>
      </c>
      <c r="BC13" s="54"/>
      <c r="BD13" s="54" t="s">
        <v>446</v>
      </c>
      <c r="BE13" s="136"/>
      <c r="BF13" s="136"/>
      <c r="BG13" s="54"/>
      <c r="BH13" s="54"/>
      <c r="BI13" s="54"/>
      <c r="BJ13" s="54"/>
      <c r="BK13" s="54"/>
      <c r="BL13" s="54"/>
      <c r="BM13" s="138" t="s">
        <v>493</v>
      </c>
      <c r="BN13" s="54"/>
      <c r="BO13" s="54" t="s">
        <v>682</v>
      </c>
      <c r="BP13" s="54"/>
      <c r="BQ13" s="54"/>
      <c r="BR13" s="54"/>
      <c r="BS13" s="54"/>
      <c r="BT13" s="54"/>
      <c r="BU13" s="49" t="s">
        <v>748</v>
      </c>
      <c r="BV13" s="49"/>
      <c r="BW13" s="49"/>
      <c r="BX13" s="49"/>
      <c r="BY13" s="49"/>
      <c r="BZ13" s="49" t="s">
        <v>742</v>
      </c>
      <c r="CA13" s="49"/>
      <c r="CB13" s="49"/>
      <c r="CC13" s="54"/>
      <c r="CD13" s="54"/>
      <c r="CE13" s="54"/>
      <c r="CF13" s="54"/>
      <c r="CG13" s="54"/>
      <c r="CH13" s="54"/>
    </row>
    <row r="14" spans="1:86" ht="25.5">
      <c r="BA14" s="137" t="s">
        <v>370</v>
      </c>
      <c r="BB14" s="137" t="s">
        <v>371</v>
      </c>
      <c r="BC14" s="54"/>
      <c r="BD14" s="54" t="s">
        <v>447</v>
      </c>
      <c r="BE14" s="136"/>
      <c r="BF14" s="136"/>
      <c r="BG14" s="54"/>
      <c r="BH14" s="54"/>
      <c r="BI14" s="54"/>
      <c r="BJ14" s="54"/>
      <c r="BK14" s="54"/>
      <c r="BL14" s="54"/>
      <c r="BM14" s="138" t="s">
        <v>494</v>
      </c>
      <c r="BN14" s="54"/>
      <c r="BO14" s="54" t="s">
        <v>683</v>
      </c>
      <c r="BP14" s="54"/>
      <c r="BQ14" s="54"/>
      <c r="BR14" s="54"/>
      <c r="BS14" s="54"/>
      <c r="BT14" s="54"/>
      <c r="BU14" s="49" t="s">
        <v>749</v>
      </c>
      <c r="BV14" s="49"/>
      <c r="BW14" s="49"/>
      <c r="BX14" s="49"/>
      <c r="BY14" s="49"/>
      <c r="BZ14" s="49" t="s">
        <v>741</v>
      </c>
      <c r="CA14" s="49"/>
      <c r="CB14" s="49"/>
      <c r="CC14" s="54"/>
      <c r="CD14" s="54"/>
      <c r="CE14" s="54"/>
      <c r="CF14" s="54"/>
      <c r="CG14" s="54"/>
      <c r="CH14" s="54"/>
    </row>
    <row r="15" spans="1:86">
      <c r="BA15" s="137" t="s">
        <v>368</v>
      </c>
      <c r="BB15" s="137" t="s">
        <v>337</v>
      </c>
      <c r="BC15" s="54"/>
      <c r="BD15" s="54" t="s">
        <v>448</v>
      </c>
      <c r="BE15" s="136"/>
      <c r="BF15" s="136"/>
      <c r="BG15" s="54"/>
      <c r="BH15" s="147" t="s">
        <v>762</v>
      </c>
      <c r="BI15" t="s">
        <v>817</v>
      </c>
      <c r="BJ15" s="54"/>
      <c r="BK15" s="54"/>
      <c r="BL15" s="54"/>
      <c r="BM15" s="138" t="s">
        <v>495</v>
      </c>
      <c r="BN15" s="54"/>
      <c r="BO15" s="54" t="s">
        <v>684</v>
      </c>
      <c r="BP15" s="54"/>
      <c r="BQ15" s="54"/>
      <c r="BR15" s="54"/>
      <c r="BS15" s="54"/>
      <c r="BT15" s="54"/>
      <c r="BU15" s="49" t="s">
        <v>750</v>
      </c>
      <c r="BV15" s="49"/>
      <c r="BW15" s="49"/>
      <c r="BX15" s="49"/>
      <c r="BY15" s="49"/>
      <c r="BZ15" s="49" t="s">
        <v>735</v>
      </c>
      <c r="CA15" s="49"/>
      <c r="CB15" s="49"/>
      <c r="CC15" s="54"/>
      <c r="CD15" s="54"/>
      <c r="CE15" s="54"/>
      <c r="CF15" s="54"/>
      <c r="CG15" s="54"/>
      <c r="CH15" s="54"/>
    </row>
    <row r="16" spans="1:86">
      <c r="BA16" s="137" t="s">
        <v>372</v>
      </c>
      <c r="BB16" s="137" t="s">
        <v>373</v>
      </c>
      <c r="BC16" s="54"/>
      <c r="BD16" s="54" t="s">
        <v>120</v>
      </c>
      <c r="BE16" s="136"/>
      <c r="BF16" s="136"/>
      <c r="BG16" s="54"/>
      <c r="BH16" s="54"/>
      <c r="BI16" s="54"/>
      <c r="BJ16" s="54"/>
      <c r="BK16" s="54"/>
      <c r="BL16" s="54"/>
      <c r="BM16" s="138" t="s">
        <v>496</v>
      </c>
      <c r="BN16" s="54"/>
      <c r="BO16" s="54" t="s">
        <v>685</v>
      </c>
      <c r="BP16" s="54"/>
      <c r="BQ16" s="54"/>
      <c r="BR16" s="54"/>
      <c r="BS16" s="54"/>
      <c r="BT16" s="54"/>
      <c r="BU16" s="49" t="s">
        <v>695</v>
      </c>
      <c r="BV16" s="49"/>
      <c r="BW16" s="49"/>
      <c r="BX16" s="49"/>
      <c r="BY16" s="49"/>
      <c r="BZ16" s="49" t="s">
        <v>461</v>
      </c>
      <c r="CA16" s="49"/>
      <c r="CB16" s="49"/>
      <c r="CC16" s="54"/>
      <c r="CD16" s="54"/>
      <c r="CE16" s="54"/>
      <c r="CF16" s="54"/>
      <c r="CG16" s="54"/>
      <c r="CH16" s="54"/>
    </row>
    <row r="17" spans="53:86" ht="25.5">
      <c r="BA17" s="137" t="s">
        <v>374</v>
      </c>
      <c r="BB17" s="137" t="s">
        <v>340</v>
      </c>
      <c r="BC17" s="54"/>
      <c r="BD17" s="54" t="s">
        <v>449</v>
      </c>
      <c r="BE17" s="136"/>
      <c r="BF17" s="136"/>
      <c r="BG17" s="54"/>
      <c r="BH17" s="54"/>
      <c r="BI17" s="54"/>
      <c r="BJ17" s="54"/>
      <c r="BK17" s="54"/>
      <c r="BL17" s="54"/>
      <c r="BM17" s="138" t="s">
        <v>497</v>
      </c>
      <c r="BN17" s="54"/>
      <c r="BO17" s="54" t="s">
        <v>686</v>
      </c>
      <c r="BP17" s="54"/>
      <c r="BQ17" s="54"/>
      <c r="BR17" s="54"/>
      <c r="BS17" s="54"/>
      <c r="BT17" s="54"/>
      <c r="BU17" s="49" t="s">
        <v>696</v>
      </c>
      <c r="BV17" s="49"/>
      <c r="BW17" s="49"/>
      <c r="BX17" s="49"/>
      <c r="BY17" s="49"/>
      <c r="BZ17" s="49" t="s">
        <v>736</v>
      </c>
      <c r="CA17" s="49"/>
      <c r="CB17" s="49"/>
      <c r="CC17" s="54"/>
      <c r="CD17" s="54"/>
      <c r="CE17" s="54"/>
      <c r="CF17" s="54"/>
      <c r="CG17" s="54"/>
      <c r="CH17" s="54"/>
    </row>
    <row r="18" spans="53:86">
      <c r="BA18" s="137" t="s">
        <v>375</v>
      </c>
      <c r="BB18" s="137" t="s">
        <v>376</v>
      </c>
      <c r="BC18" s="54"/>
      <c r="BD18" s="54"/>
      <c r="BE18" s="136"/>
      <c r="BF18" s="136"/>
      <c r="BG18" s="54"/>
      <c r="BH18" s="54"/>
      <c r="BI18" s="54"/>
      <c r="BJ18" s="54"/>
      <c r="BK18" s="54"/>
      <c r="BL18" s="54"/>
      <c r="BM18" s="138" t="s">
        <v>498</v>
      </c>
      <c r="BN18" s="54"/>
      <c r="BO18" s="54" t="s">
        <v>674</v>
      </c>
      <c r="BP18" s="54"/>
      <c r="BQ18" s="54"/>
      <c r="BR18" s="54"/>
      <c r="BS18" s="54"/>
      <c r="BT18" s="54"/>
      <c r="BU18" s="49" t="s">
        <v>697</v>
      </c>
      <c r="BV18" s="49"/>
      <c r="BW18" s="49"/>
      <c r="BX18" s="49"/>
      <c r="BY18" s="49"/>
      <c r="BZ18" s="54"/>
      <c r="CA18" s="49"/>
      <c r="CB18" s="49"/>
      <c r="CC18" s="54"/>
      <c r="CD18" s="54"/>
      <c r="CE18" s="54"/>
      <c r="CF18" s="54"/>
      <c r="CG18" s="54"/>
      <c r="CH18" s="54"/>
    </row>
    <row r="19" spans="53:86">
      <c r="BA19" s="137" t="s">
        <v>377</v>
      </c>
      <c r="BB19" s="137" t="s">
        <v>378</v>
      </c>
      <c r="BC19" s="54"/>
      <c r="BD19" s="54"/>
      <c r="BE19" s="136"/>
      <c r="BF19" s="136"/>
      <c r="BG19" s="54"/>
      <c r="BH19" s="54"/>
      <c r="BI19" s="54"/>
      <c r="BJ19" s="54"/>
      <c r="BK19" s="54"/>
      <c r="BL19" s="54"/>
      <c r="BM19" s="138" t="s">
        <v>499</v>
      </c>
      <c r="BN19" s="54"/>
      <c r="BO19" s="54" t="s">
        <v>687</v>
      </c>
      <c r="BP19" s="54"/>
      <c r="BQ19" s="54"/>
      <c r="BR19" s="54"/>
      <c r="BS19" s="54"/>
      <c r="BT19" s="54"/>
      <c r="BU19" s="49" t="s">
        <v>698</v>
      </c>
      <c r="BV19" s="49"/>
      <c r="BW19" s="49"/>
      <c r="BX19" s="49"/>
      <c r="BY19" s="49"/>
      <c r="BZ19" s="49"/>
      <c r="CA19" s="49"/>
      <c r="CB19" s="49"/>
      <c r="CC19" s="54"/>
      <c r="CD19" s="54"/>
      <c r="CE19" s="54"/>
      <c r="CF19" s="54"/>
      <c r="CG19" s="54"/>
      <c r="CH19" s="54"/>
    </row>
    <row r="20" spans="53:86">
      <c r="BA20" s="137" t="s">
        <v>379</v>
      </c>
      <c r="BB20" s="137" t="s">
        <v>380</v>
      </c>
      <c r="BC20" s="54"/>
      <c r="BD20" s="134" t="s">
        <v>441</v>
      </c>
      <c r="BE20" s="136"/>
      <c r="BF20" s="136"/>
      <c r="BG20" s="54"/>
      <c r="BH20" s="134" t="s">
        <v>480</v>
      </c>
      <c r="BI20" s="54"/>
      <c r="BJ20" s="54"/>
      <c r="BK20" s="54"/>
      <c r="BL20" s="54"/>
      <c r="BM20" s="138" t="s">
        <v>500</v>
      </c>
      <c r="BN20" s="54"/>
      <c r="BO20" s="54" t="s">
        <v>675</v>
      </c>
      <c r="BP20" s="54"/>
      <c r="BQ20" s="54"/>
      <c r="BR20" s="54"/>
      <c r="BS20" s="54"/>
      <c r="BT20" s="54"/>
      <c r="BU20" s="49" t="s">
        <v>719</v>
      </c>
      <c r="BV20" s="49"/>
      <c r="BW20" s="49"/>
      <c r="BX20" s="49"/>
      <c r="BY20" s="49"/>
      <c r="BZ20" s="49" t="s">
        <v>744</v>
      </c>
      <c r="CA20" s="49"/>
      <c r="CB20" s="49"/>
      <c r="CC20" s="54"/>
      <c r="CD20" s="46" t="s">
        <v>220</v>
      </c>
      <c r="CE20" s="47"/>
      <c r="CF20" s="46" t="s">
        <v>221</v>
      </c>
      <c r="CG20" s="73"/>
      <c r="CH20" s="73"/>
    </row>
    <row r="21" spans="53:86">
      <c r="BA21" s="137" t="s">
        <v>381</v>
      </c>
      <c r="BB21" s="137" t="s">
        <v>382</v>
      </c>
      <c r="BC21" s="54"/>
      <c r="BD21" s="54" t="s">
        <v>450</v>
      </c>
      <c r="BE21" s="136"/>
      <c r="BF21" s="136"/>
      <c r="BG21" s="54"/>
      <c r="BH21" s="54" t="s">
        <v>479</v>
      </c>
      <c r="BI21" s="54"/>
      <c r="BJ21" s="54"/>
      <c r="BK21" s="54"/>
      <c r="BL21" s="54"/>
      <c r="BM21" s="138" t="s">
        <v>501</v>
      </c>
      <c r="BN21" s="54"/>
      <c r="BO21" s="54"/>
      <c r="BP21" s="54"/>
      <c r="BQ21" s="54"/>
      <c r="BR21" s="54"/>
      <c r="BS21" s="54"/>
      <c r="BT21" s="54"/>
      <c r="BU21" s="49" t="s">
        <v>699</v>
      </c>
      <c r="BV21" s="49"/>
      <c r="BW21" s="49"/>
      <c r="BX21" s="49"/>
      <c r="BY21" s="49"/>
      <c r="BZ21" s="49" t="s">
        <v>181</v>
      </c>
      <c r="CA21" s="49"/>
      <c r="CB21" s="49"/>
      <c r="CC21" s="54"/>
      <c r="CD21" s="47" t="s">
        <v>222</v>
      </c>
      <c r="CE21" s="47"/>
      <c r="CF21" s="47" t="s">
        <v>223</v>
      </c>
      <c r="CG21" s="73"/>
      <c r="CH21" s="73"/>
    </row>
    <row r="22" spans="53:86">
      <c r="BA22" s="137" t="s">
        <v>383</v>
      </c>
      <c r="BB22" s="137" t="s">
        <v>384</v>
      </c>
      <c r="BC22" s="54"/>
      <c r="BD22" s="54" t="s">
        <v>451</v>
      </c>
      <c r="BE22" s="136"/>
      <c r="BF22" s="136"/>
      <c r="BG22" s="54"/>
      <c r="BH22" s="54" t="s">
        <v>282</v>
      </c>
      <c r="BI22" s="54"/>
      <c r="BJ22" s="54"/>
      <c r="BK22" s="54"/>
      <c r="BL22" s="54"/>
      <c r="BM22" s="138" t="s">
        <v>502</v>
      </c>
      <c r="BN22" s="54"/>
      <c r="BO22" s="54"/>
      <c r="BP22" s="54"/>
      <c r="BQ22" s="54"/>
      <c r="BR22" s="54"/>
      <c r="BS22" s="54"/>
      <c r="BT22" s="54"/>
      <c r="BU22" s="49" t="s">
        <v>700</v>
      </c>
      <c r="BV22" s="49"/>
      <c r="BW22" s="49"/>
      <c r="BX22" s="49"/>
      <c r="BY22" s="49"/>
      <c r="BZ22" s="49" t="s">
        <v>738</v>
      </c>
      <c r="CA22" s="49"/>
      <c r="CB22" s="49"/>
      <c r="CC22" s="54"/>
      <c r="CD22" s="47" t="s">
        <v>224</v>
      </c>
      <c r="CE22" s="47"/>
      <c r="CF22" s="47" t="s">
        <v>225</v>
      </c>
      <c r="CG22" s="73"/>
      <c r="CH22" s="73"/>
    </row>
    <row r="23" spans="53:86">
      <c r="BA23" s="137" t="s">
        <v>386</v>
      </c>
      <c r="BB23" s="137" t="s">
        <v>4</v>
      </c>
      <c r="BC23" s="54"/>
      <c r="BD23" s="54" t="s">
        <v>56</v>
      </c>
      <c r="BE23" s="136"/>
      <c r="BF23" s="136"/>
      <c r="BG23" s="54"/>
      <c r="BH23" s="54" t="s">
        <v>478</v>
      </c>
      <c r="BI23" s="54"/>
      <c r="BJ23" s="54"/>
      <c r="BK23" s="54"/>
      <c r="BL23" s="54"/>
      <c r="BM23" s="138" t="s">
        <v>503</v>
      </c>
      <c r="BN23" s="54"/>
      <c r="BO23" s="54"/>
      <c r="BP23" s="54"/>
      <c r="BQ23" s="54"/>
      <c r="BR23" s="54"/>
      <c r="BS23" s="54"/>
      <c r="BT23" s="54"/>
      <c r="BU23" s="49" t="s">
        <v>701</v>
      </c>
      <c r="BV23" s="49"/>
      <c r="BW23" s="49"/>
      <c r="BX23" s="49"/>
      <c r="BY23" s="49"/>
      <c r="BZ23" s="49" t="s">
        <v>56</v>
      </c>
      <c r="CA23" s="49"/>
      <c r="CB23" s="49"/>
      <c r="CC23" s="54"/>
      <c r="CD23" s="47" t="s">
        <v>226</v>
      </c>
      <c r="CE23" s="47"/>
      <c r="CF23" s="47" t="s">
        <v>227</v>
      </c>
      <c r="CG23" s="73"/>
      <c r="CH23" s="73"/>
    </row>
    <row r="24" spans="53:86">
      <c r="BA24" s="54"/>
      <c r="BB24" s="54"/>
      <c r="BC24" s="54"/>
      <c r="BD24" s="54" t="s">
        <v>452</v>
      </c>
      <c r="BE24" s="54"/>
      <c r="BF24" s="54"/>
      <c r="BG24" s="54"/>
      <c r="BH24" s="54" t="s">
        <v>476</v>
      </c>
      <c r="BI24" s="54"/>
      <c r="BJ24" s="54"/>
      <c r="BK24" s="54"/>
      <c r="BL24" s="54"/>
      <c r="BM24" s="138" t="s">
        <v>504</v>
      </c>
      <c r="BN24" s="54"/>
      <c r="BO24" s="54"/>
      <c r="BP24" s="54"/>
      <c r="BQ24" s="54"/>
      <c r="BR24" s="54"/>
      <c r="BS24" s="54"/>
      <c r="BT24" s="54"/>
      <c r="BU24" s="49" t="s">
        <v>702</v>
      </c>
      <c r="BV24" s="49"/>
      <c r="BW24" s="49"/>
      <c r="BX24" s="49"/>
      <c r="BY24" s="49"/>
      <c r="BZ24" s="49" t="s">
        <v>746</v>
      </c>
      <c r="CA24" s="49"/>
      <c r="CB24" s="49"/>
      <c r="CC24" s="54"/>
      <c r="CD24" s="47" t="s">
        <v>228</v>
      </c>
      <c r="CE24" s="47"/>
      <c r="CF24" s="47" t="s">
        <v>229</v>
      </c>
      <c r="CG24" s="73"/>
      <c r="CH24" s="73"/>
    </row>
    <row r="25" spans="53:86">
      <c r="BA25" s="54"/>
      <c r="BB25" s="54"/>
      <c r="BC25" s="54"/>
      <c r="BD25" s="54" t="s">
        <v>453</v>
      </c>
      <c r="BE25" s="54"/>
      <c r="BF25" s="54"/>
      <c r="BG25" s="54"/>
      <c r="BH25" s="54" t="s">
        <v>477</v>
      </c>
      <c r="BI25" s="54"/>
      <c r="BJ25" s="54"/>
      <c r="BK25" s="54"/>
      <c r="BL25" s="54"/>
      <c r="BM25" s="138" t="s">
        <v>505</v>
      </c>
      <c r="BN25" s="54"/>
      <c r="BO25" s="54"/>
      <c r="BP25" s="54"/>
      <c r="BQ25" s="54"/>
      <c r="BR25" s="54"/>
      <c r="BS25" s="54"/>
      <c r="BT25" s="54"/>
      <c r="BU25" s="49" t="s">
        <v>703</v>
      </c>
      <c r="BV25" s="49"/>
      <c r="BW25" s="49"/>
      <c r="BX25" s="49"/>
      <c r="BY25" s="49"/>
      <c r="BZ25" s="49" t="s">
        <v>737</v>
      </c>
      <c r="CA25" s="49"/>
      <c r="CB25" s="49"/>
      <c r="CC25" s="54"/>
      <c r="CD25" s="47" t="s">
        <v>230</v>
      </c>
      <c r="CE25" s="47"/>
      <c r="CF25" s="47" t="s">
        <v>216</v>
      </c>
      <c r="CG25" s="73"/>
      <c r="CH25" s="73"/>
    </row>
    <row r="26" spans="53:86">
      <c r="BA26" s="134" t="s">
        <v>432</v>
      </c>
      <c r="BB26" s="54"/>
      <c r="BC26" s="54"/>
      <c r="BD26" s="54" t="s">
        <v>183</v>
      </c>
      <c r="BE26" s="54"/>
      <c r="BF26" s="54"/>
      <c r="BG26" s="54"/>
      <c r="BH26" s="54" t="s">
        <v>283</v>
      </c>
      <c r="BI26" s="54"/>
      <c r="BJ26" s="54"/>
      <c r="BK26" s="54"/>
      <c r="BL26" s="54"/>
      <c r="BM26" s="138" t="s">
        <v>506</v>
      </c>
      <c r="BN26" s="54"/>
      <c r="BO26" s="54"/>
      <c r="BP26" s="54"/>
      <c r="BQ26" s="54"/>
      <c r="BR26" s="54"/>
      <c r="BS26" s="54"/>
      <c r="BT26" s="54"/>
      <c r="BU26" s="49" t="s">
        <v>720</v>
      </c>
      <c r="BV26" s="49"/>
      <c r="BW26" s="49"/>
      <c r="BX26" s="49"/>
      <c r="BY26" s="49"/>
      <c r="BZ26" s="49" t="s">
        <v>183</v>
      </c>
      <c r="CA26" s="49"/>
      <c r="CB26" s="49"/>
      <c r="CC26" s="54"/>
      <c r="CD26" s="47" t="s">
        <v>231</v>
      </c>
      <c r="CE26" s="47"/>
      <c r="CF26" s="47" t="s">
        <v>214</v>
      </c>
      <c r="CG26" s="73"/>
      <c r="CH26" s="73"/>
    </row>
    <row r="27" spans="53:86">
      <c r="BA27" s="54" t="s">
        <v>18</v>
      </c>
      <c r="BB27" s="54"/>
      <c r="BC27" s="54"/>
      <c r="BD27" s="54" t="s">
        <v>444</v>
      </c>
      <c r="BE27" s="54"/>
      <c r="BF27" s="54"/>
      <c r="BG27" s="54"/>
      <c r="BH27" s="54"/>
      <c r="BI27" s="54"/>
      <c r="BJ27" s="54"/>
      <c r="BK27" s="54"/>
      <c r="BL27" s="54"/>
      <c r="BM27" s="138" t="s">
        <v>507</v>
      </c>
      <c r="BN27" s="54"/>
      <c r="BO27" s="54"/>
      <c r="BP27" s="54"/>
      <c r="BQ27" s="54"/>
      <c r="BR27" s="54"/>
      <c r="BS27" s="54"/>
      <c r="BT27" s="54"/>
      <c r="BU27" s="49" t="s">
        <v>704</v>
      </c>
      <c r="BV27" s="49"/>
      <c r="BW27" s="49"/>
      <c r="BX27" s="49"/>
      <c r="BY27" s="49"/>
      <c r="BZ27" s="49" t="s">
        <v>745</v>
      </c>
      <c r="CA27" s="49"/>
      <c r="CB27" s="49"/>
      <c r="CC27" s="54"/>
      <c r="CD27" s="47" t="s">
        <v>232</v>
      </c>
      <c r="CE27" s="47"/>
      <c r="CF27" s="47" t="s">
        <v>233</v>
      </c>
      <c r="CG27" s="73"/>
      <c r="CH27" s="73"/>
    </row>
    <row r="28" spans="53:86">
      <c r="BA28" s="54" t="s">
        <v>20</v>
      </c>
      <c r="BB28" s="54"/>
      <c r="BC28" s="54"/>
      <c r="BD28" s="54" t="s">
        <v>454</v>
      </c>
      <c r="BE28" s="54"/>
      <c r="BF28" s="54"/>
      <c r="BG28" s="54"/>
      <c r="BH28" s="54"/>
      <c r="BI28" s="54"/>
      <c r="BJ28" s="54"/>
      <c r="BK28" s="54"/>
      <c r="BL28" s="54"/>
      <c r="BM28" s="138" t="s">
        <v>508</v>
      </c>
      <c r="BN28" s="54"/>
      <c r="BO28" s="54"/>
      <c r="BP28" s="54"/>
      <c r="BQ28" s="54"/>
      <c r="BR28" s="54"/>
      <c r="BS28" s="54"/>
      <c r="BT28" s="54"/>
      <c r="BU28" s="49" t="s">
        <v>721</v>
      </c>
      <c r="BV28" s="49"/>
      <c r="BW28" s="49"/>
      <c r="BX28" s="49"/>
      <c r="BY28" s="49"/>
      <c r="BZ28" s="49" t="s">
        <v>194</v>
      </c>
      <c r="CA28" s="49"/>
      <c r="CB28" s="49"/>
      <c r="CC28" s="54"/>
      <c r="CD28" s="47" t="s">
        <v>234</v>
      </c>
      <c r="CE28" s="47"/>
      <c r="CF28" s="47" t="s">
        <v>215</v>
      </c>
      <c r="CG28" s="73"/>
      <c r="CH28" s="73"/>
    </row>
    <row r="29" spans="53:86">
      <c r="BA29" s="54" t="s">
        <v>22</v>
      </c>
      <c r="BB29" s="54"/>
      <c r="BC29" s="54"/>
      <c r="BD29" s="54" t="s">
        <v>455</v>
      </c>
      <c r="BE29" s="54"/>
      <c r="BF29" s="54"/>
      <c r="BG29" s="54"/>
      <c r="BH29" s="134" t="s">
        <v>650</v>
      </c>
      <c r="BI29" s="54"/>
      <c r="BJ29" s="54"/>
      <c r="BK29" s="54"/>
      <c r="BL29" s="54"/>
      <c r="BM29" s="138" t="s">
        <v>509</v>
      </c>
      <c r="BN29" s="54"/>
      <c r="BO29" s="54"/>
      <c r="BP29" s="54"/>
      <c r="BQ29" s="54"/>
      <c r="BR29" s="54"/>
      <c r="BS29" s="54"/>
      <c r="BT29" s="54"/>
      <c r="BU29" s="49" t="s">
        <v>705</v>
      </c>
      <c r="BV29" s="49"/>
      <c r="BW29" s="49"/>
      <c r="BX29" s="49"/>
      <c r="BY29" s="49"/>
      <c r="BZ29" s="49" t="s">
        <v>730</v>
      </c>
      <c r="CA29" s="49"/>
      <c r="CB29" s="49"/>
      <c r="CC29" s="54"/>
      <c r="CD29" s="47" t="s">
        <v>235</v>
      </c>
      <c r="CE29" s="47"/>
      <c r="CF29" s="47"/>
      <c r="CG29" s="73"/>
      <c r="CH29" s="73"/>
    </row>
    <row r="30" spans="53:86">
      <c r="BA30" s="54" t="s">
        <v>24</v>
      </c>
      <c r="BB30" s="54"/>
      <c r="BC30" s="54"/>
      <c r="BD30" s="49" t="s">
        <v>457</v>
      </c>
      <c r="BE30" s="54"/>
      <c r="BF30" s="54"/>
      <c r="BG30" s="54"/>
      <c r="BH30" s="54" t="s">
        <v>757</v>
      </c>
      <c r="BI30" s="54"/>
      <c r="BJ30" s="54"/>
      <c r="BK30" s="54"/>
      <c r="BL30" s="54"/>
      <c r="BM30" s="138" t="s">
        <v>510</v>
      </c>
      <c r="BN30" s="54"/>
      <c r="BO30" s="54"/>
      <c r="BP30" s="54"/>
      <c r="BQ30" s="54"/>
      <c r="BR30" s="54"/>
      <c r="BS30" s="54"/>
      <c r="BT30" s="54"/>
      <c r="BU30" s="49" t="s">
        <v>722</v>
      </c>
      <c r="BV30" s="49"/>
      <c r="BW30" s="49"/>
      <c r="BX30" s="49"/>
      <c r="BY30" s="49"/>
      <c r="BZ30" s="49" t="s">
        <v>740</v>
      </c>
      <c r="CA30" s="49"/>
      <c r="CB30" s="49"/>
      <c r="CC30" s="54"/>
      <c r="CD30" s="47" t="s">
        <v>236</v>
      </c>
      <c r="CE30" s="47"/>
      <c r="CF30" s="47"/>
      <c r="CG30" s="73"/>
      <c r="CH30" s="73"/>
    </row>
    <row r="31" spans="53:86">
      <c r="BA31" s="54" t="s">
        <v>421</v>
      </c>
      <c r="BB31" s="54"/>
      <c r="BC31" s="54"/>
      <c r="BD31" s="49" t="s">
        <v>456</v>
      </c>
      <c r="BE31" s="54"/>
      <c r="BF31" s="54"/>
      <c r="BG31" s="54"/>
      <c r="BH31" s="54" t="s">
        <v>651</v>
      </c>
      <c r="BI31" s="54"/>
      <c r="BJ31" s="54"/>
      <c r="BK31" s="54"/>
      <c r="BL31" s="54"/>
      <c r="BM31" s="138" t="s">
        <v>511</v>
      </c>
      <c r="BN31" s="54"/>
      <c r="BO31" s="54"/>
      <c r="BP31" s="54"/>
      <c r="BQ31" s="54"/>
      <c r="BR31" s="54"/>
      <c r="BS31" s="54"/>
      <c r="BT31" s="54"/>
      <c r="BU31" s="49" t="s">
        <v>706</v>
      </c>
      <c r="BV31" s="49"/>
      <c r="BW31" s="49"/>
      <c r="BX31" s="49"/>
      <c r="BY31" s="49"/>
      <c r="BZ31" s="49" t="s">
        <v>731</v>
      </c>
      <c r="CA31" s="49"/>
      <c r="CB31" s="49"/>
      <c r="CC31" s="54"/>
      <c r="CD31" s="47" t="s">
        <v>237</v>
      </c>
      <c r="CE31" s="47"/>
      <c r="CF31" s="47"/>
      <c r="CG31" s="73"/>
      <c r="CH31" s="73"/>
    </row>
    <row r="32" spans="53:86">
      <c r="BA32" s="54"/>
      <c r="BB32" s="54"/>
      <c r="BC32" s="54"/>
      <c r="BD32" s="49" t="s">
        <v>458</v>
      </c>
      <c r="BE32" s="54"/>
      <c r="BF32" s="54"/>
      <c r="BG32" s="54"/>
      <c r="BH32" s="54" t="s">
        <v>652</v>
      </c>
      <c r="BI32" s="54"/>
      <c r="BJ32" s="54"/>
      <c r="BK32" s="54"/>
      <c r="BL32" s="54"/>
      <c r="BM32" s="138" t="s">
        <v>512</v>
      </c>
      <c r="BN32" s="54"/>
      <c r="BO32" s="54"/>
      <c r="BP32" s="54"/>
      <c r="BQ32" s="54"/>
      <c r="BR32" s="54"/>
      <c r="BS32" s="54"/>
      <c r="BT32" s="54"/>
      <c r="BU32" s="49" t="s">
        <v>723</v>
      </c>
      <c r="BV32" s="49"/>
      <c r="BW32" s="49"/>
      <c r="BX32" s="49"/>
      <c r="BY32" s="49"/>
      <c r="BZ32" s="49" t="s">
        <v>732</v>
      </c>
      <c r="CA32" s="49"/>
      <c r="CB32" s="49"/>
      <c r="CC32" s="54"/>
      <c r="CD32" s="47" t="s">
        <v>238</v>
      </c>
      <c r="CE32" s="47"/>
      <c r="CF32" s="47"/>
      <c r="CG32" s="73"/>
      <c r="CH32" s="73"/>
    </row>
    <row r="33" spans="53:86">
      <c r="BA33" s="54"/>
      <c r="BB33" s="54"/>
      <c r="BC33" s="54"/>
      <c r="BD33" s="49" t="s">
        <v>459</v>
      </c>
      <c r="BE33" s="54"/>
      <c r="BF33" s="54"/>
      <c r="BG33" s="54"/>
      <c r="BH33" s="54" t="s">
        <v>653</v>
      </c>
      <c r="BI33" s="54"/>
      <c r="BJ33" s="54"/>
      <c r="BK33" s="54"/>
      <c r="BL33" s="54"/>
      <c r="BM33" s="138" t="s">
        <v>513</v>
      </c>
      <c r="BN33" s="54"/>
      <c r="BO33" s="54"/>
      <c r="BP33" s="54"/>
      <c r="BQ33" s="54"/>
      <c r="BR33" s="54"/>
      <c r="BS33" s="54"/>
      <c r="BT33" s="54"/>
      <c r="BU33" s="49" t="s">
        <v>724</v>
      </c>
      <c r="BV33" s="49"/>
      <c r="BW33" s="49"/>
      <c r="BX33" s="49"/>
      <c r="BY33" s="49"/>
      <c r="BZ33" s="49" t="s">
        <v>743</v>
      </c>
      <c r="CA33" s="49"/>
      <c r="CB33" s="49"/>
      <c r="CC33" s="54"/>
      <c r="CD33" s="47" t="s">
        <v>239</v>
      </c>
      <c r="CE33" s="47"/>
      <c r="CF33" s="47"/>
      <c r="CG33" s="73"/>
      <c r="CH33" s="73"/>
    </row>
    <row r="34" spans="53:86">
      <c r="BA34" s="54" t="s">
        <v>433</v>
      </c>
      <c r="BB34" s="54"/>
      <c r="BC34" s="54"/>
      <c r="BD34" s="49" t="s">
        <v>460</v>
      </c>
      <c r="BE34" s="54"/>
      <c r="BF34" s="54"/>
      <c r="BG34" s="54"/>
      <c r="BH34" s="54" t="s">
        <v>654</v>
      </c>
      <c r="BI34" s="54"/>
      <c r="BJ34" s="54"/>
      <c r="BK34" s="54"/>
      <c r="BL34" s="54"/>
      <c r="BM34" s="138" t="s">
        <v>514</v>
      </c>
      <c r="BN34" s="54"/>
      <c r="BO34" s="54"/>
      <c r="BP34" s="54"/>
      <c r="BQ34" s="54"/>
      <c r="BR34" s="54"/>
      <c r="BS34" s="54"/>
      <c r="BT34" s="54"/>
      <c r="BU34" s="49" t="s">
        <v>725</v>
      </c>
      <c r="BV34" s="49"/>
      <c r="BW34" s="49"/>
      <c r="BX34" s="49"/>
      <c r="BY34" s="49"/>
      <c r="BZ34" s="49" t="s">
        <v>733</v>
      </c>
      <c r="CA34" s="49"/>
      <c r="CB34" s="49"/>
      <c r="CC34" s="54"/>
      <c r="CD34" s="54"/>
      <c r="CE34" s="54"/>
      <c r="CF34" s="54"/>
      <c r="CG34" s="54"/>
      <c r="CH34" s="54"/>
    </row>
    <row r="35" spans="53:86">
      <c r="BA35" s="54" t="s">
        <v>40</v>
      </c>
      <c r="BB35" s="54"/>
      <c r="BC35" s="54"/>
      <c r="BD35" s="49" t="s">
        <v>461</v>
      </c>
      <c r="BE35" s="54"/>
      <c r="BF35" s="54"/>
      <c r="BG35" s="54"/>
      <c r="BH35" s="54" t="s">
        <v>655</v>
      </c>
      <c r="BI35" s="54"/>
      <c r="BJ35" s="54"/>
      <c r="BK35" s="54"/>
      <c r="BL35" s="54"/>
      <c r="BM35" s="138" t="s">
        <v>515</v>
      </c>
      <c r="BN35" s="54"/>
      <c r="BO35" s="54"/>
      <c r="BP35" s="54"/>
      <c r="BQ35" s="54"/>
      <c r="BR35" s="54"/>
      <c r="BS35" s="54"/>
      <c r="BT35" s="54"/>
      <c r="BU35" s="49" t="s">
        <v>707</v>
      </c>
      <c r="BV35" s="49"/>
      <c r="BW35" s="49"/>
      <c r="BX35" s="49"/>
      <c r="BY35" s="49"/>
      <c r="BZ35" s="49" t="s">
        <v>735</v>
      </c>
      <c r="CA35" s="49"/>
      <c r="CB35" s="49"/>
      <c r="CC35" s="54"/>
      <c r="CD35" s="54"/>
      <c r="CE35" s="54"/>
      <c r="CF35" s="54"/>
      <c r="CG35" s="54"/>
      <c r="CH35" s="54"/>
    </row>
    <row r="36" spans="53:86">
      <c r="BA36" s="54" t="s">
        <v>24</v>
      </c>
      <c r="BB36" s="54"/>
      <c r="BC36" s="54"/>
      <c r="BD36" s="49" t="s">
        <v>462</v>
      </c>
      <c r="BE36" s="54"/>
      <c r="BF36" s="54"/>
      <c r="BG36" s="54"/>
      <c r="BH36" s="54" t="s">
        <v>656</v>
      </c>
      <c r="BI36" s="54"/>
      <c r="BJ36" s="54"/>
      <c r="BK36" s="54"/>
      <c r="BL36" s="54"/>
      <c r="BM36" s="138" t="s">
        <v>516</v>
      </c>
      <c r="BN36" s="54"/>
      <c r="BO36" s="54"/>
      <c r="BP36" s="54"/>
      <c r="BQ36" s="54"/>
      <c r="BR36" s="54"/>
      <c r="BS36" s="54"/>
      <c r="BT36" s="54"/>
      <c r="BU36" s="49" t="s">
        <v>708</v>
      </c>
      <c r="BV36" s="49"/>
      <c r="BW36" s="49"/>
      <c r="BX36" s="49"/>
      <c r="BY36" s="49"/>
      <c r="BZ36" s="49" t="s">
        <v>461</v>
      </c>
      <c r="CA36" s="49"/>
      <c r="CB36" s="49"/>
      <c r="CC36" s="54"/>
      <c r="CD36" s="54"/>
      <c r="CE36" s="54"/>
      <c r="CF36" s="54"/>
      <c r="CG36" s="54"/>
      <c r="CH36" s="54"/>
    </row>
    <row r="37" spans="53:86">
      <c r="BA37" s="54" t="s">
        <v>421</v>
      </c>
      <c r="BB37" s="54"/>
      <c r="BC37" s="54"/>
      <c r="BD37" s="49" t="s">
        <v>463</v>
      </c>
      <c r="BE37" s="54"/>
      <c r="BF37" s="54"/>
      <c r="BG37" s="54"/>
      <c r="BH37" s="54" t="s">
        <v>657</v>
      </c>
      <c r="BI37" s="54"/>
      <c r="BJ37" s="54"/>
      <c r="BK37" s="54"/>
      <c r="BL37" s="54"/>
      <c r="BM37" s="138" t="s">
        <v>517</v>
      </c>
      <c r="BN37" s="54"/>
      <c r="BO37" s="54"/>
      <c r="BP37" s="54"/>
      <c r="BQ37" s="54"/>
      <c r="BR37" s="54"/>
      <c r="BS37" s="54"/>
      <c r="BT37" s="54"/>
      <c r="BU37" s="49" t="s">
        <v>710</v>
      </c>
      <c r="BV37" s="49"/>
      <c r="BW37" s="49"/>
      <c r="BX37" s="49"/>
      <c r="BY37" s="49"/>
      <c r="BZ37" s="49" t="s">
        <v>736</v>
      </c>
      <c r="CA37" s="49"/>
      <c r="CB37" s="49"/>
      <c r="CC37" s="54"/>
      <c r="CD37" s="54"/>
      <c r="CE37" s="54"/>
      <c r="CF37" s="54"/>
      <c r="CG37" s="54"/>
      <c r="CH37" s="54"/>
    </row>
    <row r="38" spans="53:86">
      <c r="BA38" s="54"/>
      <c r="BB38" s="54"/>
      <c r="BC38" s="54"/>
      <c r="BD38" s="54" t="s">
        <v>449</v>
      </c>
      <c r="BE38" s="54"/>
      <c r="BF38" s="54"/>
      <c r="BG38" s="54"/>
      <c r="BH38" s="54" t="s">
        <v>658</v>
      </c>
      <c r="BI38" s="54"/>
      <c r="BJ38" s="54"/>
      <c r="BK38" s="54"/>
      <c r="BL38" s="54"/>
      <c r="BM38" s="138" t="s">
        <v>518</v>
      </c>
      <c r="BN38" s="54"/>
      <c r="BO38" s="54"/>
      <c r="BP38" s="54"/>
      <c r="BQ38" s="54"/>
      <c r="BR38" s="54"/>
      <c r="BS38" s="54"/>
      <c r="BT38" s="54"/>
      <c r="BU38" s="49" t="s">
        <v>711</v>
      </c>
      <c r="BV38" s="49"/>
      <c r="BW38" s="49"/>
      <c r="BX38" s="49"/>
      <c r="BY38" s="49"/>
      <c r="BZ38" s="54"/>
      <c r="CA38" s="49"/>
      <c r="CB38" s="49"/>
      <c r="CC38" s="54"/>
      <c r="CD38" s="54"/>
      <c r="CE38" s="54"/>
      <c r="CF38" s="54"/>
      <c r="CG38" s="54"/>
      <c r="CH38" s="54"/>
    </row>
    <row r="39" spans="53:86">
      <c r="BA39" s="54"/>
      <c r="BB39" s="54"/>
      <c r="BC39" s="54"/>
      <c r="BD39" s="54"/>
      <c r="BE39" s="54"/>
      <c r="BF39" s="54"/>
      <c r="BG39" s="54"/>
      <c r="BH39" s="54" t="s">
        <v>114</v>
      </c>
      <c r="BI39" s="54"/>
      <c r="BJ39" s="54"/>
      <c r="BK39" s="54"/>
      <c r="BL39" s="54"/>
      <c r="BM39" s="138" t="s">
        <v>519</v>
      </c>
      <c r="BN39" s="54"/>
      <c r="BO39" s="54"/>
      <c r="BP39" s="54"/>
      <c r="BQ39" s="54"/>
      <c r="BR39" s="54"/>
      <c r="BS39" s="54"/>
      <c r="BT39" s="54"/>
      <c r="BU39" s="54"/>
      <c r="BV39" s="49"/>
      <c r="BW39" s="49"/>
      <c r="BX39" s="49"/>
      <c r="BY39" s="49"/>
      <c r="BZ39" s="54"/>
      <c r="CA39" s="49"/>
      <c r="CB39" s="49"/>
      <c r="CC39" s="54"/>
      <c r="CD39" s="54"/>
      <c r="CE39" s="54"/>
      <c r="CF39" s="54"/>
      <c r="CG39" s="54"/>
      <c r="CH39" s="54"/>
    </row>
    <row r="40" spans="53:86">
      <c r="BA40" s="134" t="s">
        <v>305</v>
      </c>
      <c r="BB40" s="54"/>
      <c r="BC40" s="54"/>
      <c r="BD40" s="54"/>
      <c r="BE40" s="54"/>
      <c r="BF40" s="54"/>
      <c r="BG40" s="54"/>
      <c r="BH40" s="54" t="s">
        <v>115</v>
      </c>
      <c r="BI40" s="54"/>
      <c r="BJ40" s="54"/>
      <c r="BK40" s="54"/>
      <c r="BL40" s="54"/>
      <c r="BM40" s="138" t="s">
        <v>520</v>
      </c>
      <c r="BN40" s="54"/>
      <c r="BO40" s="54"/>
      <c r="BP40" s="54"/>
      <c r="BQ40" s="54"/>
      <c r="BR40" s="54"/>
      <c r="BS40" s="54"/>
      <c r="BT40" s="54"/>
      <c r="BU40" s="54"/>
      <c r="BV40" s="49"/>
      <c r="BW40" s="49"/>
      <c r="BX40" s="49"/>
      <c r="BY40" s="49"/>
      <c r="BZ40" s="49"/>
      <c r="CA40" s="49"/>
      <c r="CB40" s="49"/>
      <c r="CC40" s="54"/>
      <c r="CD40" s="54"/>
      <c r="CE40" s="54"/>
      <c r="CF40" s="54"/>
      <c r="CG40" s="54"/>
      <c r="CH40" s="54"/>
    </row>
    <row r="41" spans="53:86">
      <c r="BA41" s="54" t="s">
        <v>7</v>
      </c>
      <c r="BB41" s="54"/>
      <c r="BC41" s="54"/>
      <c r="BD41" s="134" t="s">
        <v>290</v>
      </c>
      <c r="BE41" s="54"/>
      <c r="BF41" s="54"/>
      <c r="BG41" s="54"/>
      <c r="BH41" s="54" t="s">
        <v>116</v>
      </c>
      <c r="BI41" s="54"/>
      <c r="BJ41" s="54"/>
      <c r="BK41" s="54"/>
      <c r="BL41" s="54"/>
      <c r="BM41" s="138" t="s">
        <v>521</v>
      </c>
      <c r="BN41" s="54"/>
      <c r="BO41" s="54"/>
      <c r="BP41" s="54"/>
      <c r="BQ41" s="54"/>
      <c r="BR41" s="54"/>
      <c r="BS41" s="54"/>
      <c r="BT41" s="54"/>
      <c r="BU41" s="49"/>
      <c r="BV41" s="49"/>
      <c r="BW41" s="49"/>
      <c r="BX41" s="49"/>
      <c r="BY41" s="49"/>
      <c r="BZ41" s="49"/>
      <c r="CA41" s="49"/>
      <c r="CB41" s="49"/>
      <c r="CC41" s="54"/>
      <c r="CD41" s="54"/>
      <c r="CE41" s="54"/>
      <c r="CF41" s="54"/>
      <c r="CG41" s="54"/>
      <c r="CH41" s="54"/>
    </row>
    <row r="42" spans="53:86">
      <c r="BA42" s="54" t="s">
        <v>99</v>
      </c>
      <c r="BB42" s="54"/>
      <c r="BC42" s="54"/>
      <c r="BD42" s="54" t="s">
        <v>464</v>
      </c>
      <c r="BE42" s="54"/>
      <c r="BF42" s="54"/>
      <c r="BG42" s="54"/>
      <c r="BH42" s="54"/>
      <c r="BI42" s="54"/>
      <c r="BJ42" s="54"/>
      <c r="BK42" s="54"/>
      <c r="BL42" s="54"/>
      <c r="BM42" s="138" t="s">
        <v>522</v>
      </c>
      <c r="BN42" s="54"/>
      <c r="BO42" s="54"/>
      <c r="BP42" s="54"/>
      <c r="BQ42" s="54"/>
      <c r="BR42" s="54"/>
      <c r="BS42" s="54"/>
      <c r="BT42" s="54"/>
      <c r="BU42" s="54"/>
      <c r="BV42" s="49"/>
      <c r="BW42" s="49"/>
      <c r="BX42" s="49"/>
      <c r="BY42" s="49"/>
      <c r="BZ42" s="49"/>
      <c r="CA42" s="49"/>
      <c r="CB42" s="49"/>
      <c r="CC42" s="54"/>
      <c r="CD42" s="54"/>
      <c r="CE42" s="54"/>
      <c r="CF42" s="54"/>
      <c r="CG42" s="54"/>
      <c r="CH42" s="54"/>
    </row>
    <row r="43" spans="53:86">
      <c r="BA43" s="54" t="s">
        <v>211</v>
      </c>
      <c r="BB43" s="54"/>
      <c r="BC43" s="54"/>
      <c r="BD43" s="54" t="s">
        <v>465</v>
      </c>
      <c r="BE43" s="54"/>
      <c r="BF43" s="54"/>
      <c r="BG43" s="54"/>
      <c r="BH43" s="54"/>
      <c r="BI43" s="54"/>
      <c r="BJ43" s="54"/>
      <c r="BK43" s="54"/>
      <c r="BL43" s="54"/>
      <c r="BM43" s="138" t="s">
        <v>523</v>
      </c>
      <c r="BN43" s="54"/>
      <c r="BO43" s="54"/>
      <c r="BP43" s="54"/>
      <c r="BQ43" s="54"/>
      <c r="BR43" s="54"/>
      <c r="BS43" s="54"/>
      <c r="BT43" s="54"/>
      <c r="BU43" s="54"/>
      <c r="BV43" s="49"/>
      <c r="BW43" s="49"/>
      <c r="BX43" s="49"/>
      <c r="BY43" s="49"/>
      <c r="BZ43" s="49"/>
      <c r="CA43" s="49"/>
      <c r="CB43" s="49"/>
      <c r="CC43" s="54"/>
      <c r="CD43" s="54"/>
      <c r="CE43" s="54"/>
      <c r="CF43" s="54"/>
      <c r="CG43" s="54"/>
      <c r="CH43" s="54"/>
    </row>
    <row r="44" spans="53:86">
      <c r="BA44" s="54" t="s">
        <v>423</v>
      </c>
      <c r="BB44" s="54"/>
      <c r="BC44" s="54"/>
      <c r="BD44" s="54" t="s">
        <v>466</v>
      </c>
      <c r="BE44" s="54"/>
      <c r="BF44" s="54"/>
      <c r="BG44" s="54"/>
      <c r="BH44" s="54"/>
      <c r="BI44" s="54"/>
      <c r="BJ44" s="54"/>
      <c r="BK44" s="54"/>
      <c r="BL44" s="54"/>
      <c r="BM44" s="138" t="s">
        <v>524</v>
      </c>
      <c r="BN44" s="54"/>
      <c r="BO44" s="54"/>
      <c r="BP44" s="54"/>
      <c r="BQ44" s="54"/>
      <c r="BR44" s="54"/>
      <c r="BS44" s="54"/>
      <c r="BT44" s="54"/>
      <c r="BU44" s="54"/>
      <c r="BV44" s="49"/>
      <c r="BW44" s="49"/>
      <c r="BX44" s="49"/>
      <c r="BY44" s="49"/>
      <c r="BZ44" s="49"/>
      <c r="CA44" s="49"/>
      <c r="CB44" s="49"/>
      <c r="CC44" s="54"/>
      <c r="CD44" s="54"/>
      <c r="CE44" s="54"/>
      <c r="CF44" s="54"/>
      <c r="CG44" s="54"/>
      <c r="CH44" s="54"/>
    </row>
    <row r="45" spans="53:86">
      <c r="BA45" s="54" t="s">
        <v>424</v>
      </c>
      <c r="BB45" s="54"/>
      <c r="BC45" s="54"/>
      <c r="BD45" s="54"/>
      <c r="BE45" s="54"/>
      <c r="BF45" s="54"/>
      <c r="BG45" s="54"/>
      <c r="BH45" s="54"/>
      <c r="BI45" s="54"/>
      <c r="BJ45" s="54"/>
      <c r="BK45" s="54"/>
      <c r="BL45" s="54"/>
      <c r="BM45" s="138" t="s">
        <v>93</v>
      </c>
      <c r="BN45" s="54"/>
      <c r="BO45" s="54"/>
      <c r="BP45" s="54"/>
      <c r="BQ45" s="54"/>
      <c r="BR45" s="54"/>
      <c r="BS45" s="54"/>
      <c r="BT45" s="54"/>
      <c r="BU45" s="54"/>
      <c r="BV45" s="49"/>
      <c r="BW45" s="49"/>
      <c r="BX45" s="49"/>
      <c r="BY45" s="49"/>
      <c r="BZ45" s="49"/>
      <c r="CA45" s="49"/>
      <c r="CB45" s="49"/>
      <c r="CC45" s="54"/>
      <c r="CD45" s="54"/>
      <c r="CE45" s="54"/>
      <c r="CF45" s="54"/>
      <c r="CG45" s="54"/>
      <c r="CH45" s="54"/>
    </row>
    <row r="46" spans="53:86">
      <c r="BA46" s="54" t="s">
        <v>276</v>
      </c>
      <c r="BB46" s="54"/>
      <c r="BC46" s="54"/>
      <c r="BD46" s="54"/>
      <c r="BE46" s="54"/>
      <c r="BF46" s="54"/>
      <c r="BG46" s="54"/>
      <c r="BH46" s="54"/>
      <c r="BI46" s="54"/>
      <c r="BJ46" s="54"/>
      <c r="BK46" s="54"/>
      <c r="BL46" s="54"/>
      <c r="BM46" s="138" t="s">
        <v>525</v>
      </c>
      <c r="BN46" s="54"/>
      <c r="BO46" s="54"/>
      <c r="BP46" s="54"/>
      <c r="BQ46" s="54"/>
      <c r="BR46" s="54"/>
      <c r="BS46" s="54"/>
      <c r="BT46" s="54"/>
      <c r="BU46" s="54"/>
      <c r="BV46" s="54"/>
      <c r="BW46" s="54"/>
      <c r="BX46" s="54"/>
      <c r="BY46" s="54"/>
      <c r="BZ46" s="54"/>
      <c r="CA46" s="54"/>
      <c r="CB46" s="54"/>
      <c r="CC46" s="54"/>
      <c r="CD46" s="54"/>
      <c r="CE46" s="54"/>
      <c r="CF46" s="54"/>
      <c r="CG46" s="54"/>
      <c r="CH46" s="54"/>
    </row>
    <row r="47" spans="53:86">
      <c r="BA47" s="54" t="s">
        <v>425</v>
      </c>
      <c r="BB47" s="54"/>
      <c r="BC47" s="54"/>
      <c r="BD47" s="54"/>
      <c r="BE47" s="54"/>
      <c r="BF47" s="54"/>
      <c r="BG47" s="54"/>
      <c r="BH47" s="54"/>
      <c r="BI47" s="54"/>
      <c r="BJ47" s="54"/>
      <c r="BK47" s="54"/>
      <c r="BL47" s="54"/>
      <c r="BM47" s="138" t="s">
        <v>526</v>
      </c>
      <c r="BN47" s="54"/>
      <c r="BO47" s="54"/>
      <c r="BP47" s="54"/>
      <c r="BQ47" s="54"/>
      <c r="BR47" s="54"/>
      <c r="BS47" s="54"/>
      <c r="BT47" s="54"/>
      <c r="BU47" s="54"/>
      <c r="BV47" s="54"/>
      <c r="BW47" s="54"/>
      <c r="BX47" s="54"/>
      <c r="BY47" s="54"/>
      <c r="BZ47" s="54"/>
      <c r="CA47" s="54"/>
      <c r="CB47" s="54"/>
      <c r="CC47" s="54"/>
      <c r="CD47" s="54"/>
      <c r="CE47" s="54"/>
      <c r="CF47" s="54"/>
      <c r="CG47" s="54"/>
      <c r="CH47" s="54"/>
    </row>
    <row r="48" spans="53:86">
      <c r="BA48" s="54" t="s">
        <v>426</v>
      </c>
      <c r="BB48" s="54"/>
      <c r="BC48" s="54"/>
      <c r="BD48" s="54"/>
      <c r="BE48" s="54"/>
      <c r="BF48" s="54"/>
      <c r="BG48" s="54"/>
      <c r="BH48" s="54"/>
      <c r="BI48" s="54"/>
      <c r="BJ48" s="54"/>
      <c r="BK48" s="54"/>
      <c r="BL48" s="54"/>
      <c r="BM48" s="138" t="s">
        <v>527</v>
      </c>
      <c r="BN48" s="54"/>
      <c r="BO48" s="54"/>
      <c r="BP48" s="54"/>
      <c r="BQ48" s="54"/>
      <c r="BR48" s="54"/>
      <c r="BS48" s="54"/>
      <c r="BT48" s="54"/>
      <c r="BU48" s="54"/>
      <c r="BV48" s="54"/>
      <c r="BW48" s="54"/>
      <c r="BX48" s="54"/>
      <c r="BY48" s="54"/>
      <c r="BZ48" s="54"/>
      <c r="CA48" s="54"/>
      <c r="CB48" s="54"/>
      <c r="CC48" s="54"/>
      <c r="CD48" s="54"/>
      <c r="CE48" s="54"/>
      <c r="CF48" s="54"/>
      <c r="CG48" s="54"/>
      <c r="CH48" s="54"/>
    </row>
    <row r="49" spans="53:86">
      <c r="BA49" s="54" t="s">
        <v>427</v>
      </c>
      <c r="BB49" s="54"/>
      <c r="BC49" s="54"/>
      <c r="BD49" s="54"/>
      <c r="BE49" s="54"/>
      <c r="BF49" s="54"/>
      <c r="BG49" s="54"/>
      <c r="BH49" s="54"/>
      <c r="BI49" s="54"/>
      <c r="BJ49" s="54"/>
      <c r="BK49" s="54"/>
      <c r="BL49" s="54"/>
      <c r="BM49" s="138" t="s">
        <v>528</v>
      </c>
      <c r="BN49" s="54"/>
      <c r="BO49" s="54"/>
      <c r="BP49" s="54"/>
      <c r="BQ49" s="54"/>
      <c r="BR49" s="54"/>
      <c r="BS49" s="54"/>
      <c r="BT49" s="54"/>
      <c r="BU49" s="54"/>
      <c r="BV49" s="54"/>
      <c r="BW49" s="54"/>
      <c r="BX49" s="54"/>
      <c r="BY49" s="54"/>
      <c r="BZ49" s="54"/>
      <c r="CA49" s="54"/>
      <c r="CB49" s="54"/>
      <c r="CC49" s="54"/>
      <c r="CD49" s="54"/>
      <c r="CE49" s="54"/>
      <c r="CF49" s="54"/>
      <c r="CG49" s="54"/>
      <c r="CH49" s="54"/>
    </row>
    <row r="50" spans="53:86">
      <c r="BA50" s="54" t="s">
        <v>428</v>
      </c>
      <c r="BB50" s="54"/>
      <c r="BC50" s="54"/>
      <c r="BD50" s="54"/>
      <c r="BE50" s="54"/>
      <c r="BF50" s="54"/>
      <c r="BG50" s="54"/>
      <c r="BH50" s="54"/>
      <c r="BI50" s="54"/>
      <c r="BJ50" s="54"/>
      <c r="BK50" s="54"/>
      <c r="BL50" s="54"/>
      <c r="BM50" s="138" t="s">
        <v>529</v>
      </c>
      <c r="BN50" s="54"/>
      <c r="BO50" s="54"/>
      <c r="BP50" s="54"/>
      <c r="BQ50" s="54"/>
      <c r="BR50" s="54"/>
      <c r="BS50" s="54"/>
      <c r="BT50" s="54"/>
      <c r="BU50" s="54"/>
      <c r="BV50" s="54"/>
      <c r="BW50" s="54"/>
      <c r="BX50" s="54"/>
      <c r="BY50" s="54"/>
      <c r="BZ50" s="54"/>
      <c r="CA50" s="54"/>
      <c r="CB50" s="54"/>
      <c r="CC50" s="54"/>
      <c r="CD50" s="54"/>
      <c r="CE50" s="54"/>
      <c r="CF50" s="54"/>
      <c r="CG50" s="54"/>
      <c r="CH50" s="54"/>
    </row>
    <row r="51" spans="53:86">
      <c r="BA51" s="54" t="s">
        <v>429</v>
      </c>
      <c r="BB51" s="54"/>
      <c r="BC51" s="54"/>
      <c r="BD51" s="54"/>
      <c r="BE51" s="54"/>
      <c r="BF51" s="54"/>
      <c r="BG51" s="54"/>
      <c r="BH51" s="54"/>
      <c r="BI51" s="54"/>
      <c r="BJ51" s="54"/>
      <c r="BK51" s="54"/>
      <c r="BL51" s="54"/>
      <c r="BM51" s="138" t="s">
        <v>530</v>
      </c>
      <c r="BN51" s="54"/>
      <c r="BO51" s="54"/>
      <c r="BP51" s="54"/>
      <c r="BQ51" s="54"/>
      <c r="BR51" s="54"/>
      <c r="BS51" s="54"/>
      <c r="BT51" s="54"/>
      <c r="BU51" s="54"/>
      <c r="BV51" s="54"/>
      <c r="BW51" s="54"/>
      <c r="BX51" s="54"/>
      <c r="BY51" s="54"/>
      <c r="BZ51" s="54"/>
      <c r="CA51" s="54"/>
      <c r="CB51" s="54"/>
      <c r="CC51" s="54"/>
      <c r="CD51" s="54"/>
      <c r="CE51" s="54"/>
      <c r="CF51" s="54"/>
      <c r="CG51" s="54"/>
      <c r="CH51" s="54"/>
    </row>
    <row r="52" spans="53:86">
      <c r="BA52" s="54" t="s">
        <v>430</v>
      </c>
      <c r="BB52" s="54"/>
      <c r="BC52" s="54"/>
      <c r="BD52" s="54"/>
      <c r="BE52" s="54"/>
      <c r="BF52" s="54"/>
      <c r="BG52" s="54"/>
      <c r="BH52" s="54"/>
      <c r="BI52" s="54"/>
      <c r="BJ52" s="54"/>
      <c r="BK52" s="54"/>
      <c r="BL52" s="54"/>
      <c r="BM52" s="138" t="s">
        <v>531</v>
      </c>
      <c r="BN52" s="54"/>
      <c r="BO52" s="54"/>
      <c r="BP52" s="54"/>
      <c r="BQ52" s="54"/>
      <c r="BR52" s="54"/>
      <c r="BS52" s="54"/>
      <c r="BT52" s="54"/>
      <c r="BU52" s="54"/>
      <c r="BV52" s="54"/>
      <c r="BW52" s="54"/>
      <c r="BX52" s="54"/>
      <c r="BY52" s="54"/>
      <c r="BZ52" s="54"/>
      <c r="CA52" s="54"/>
      <c r="CB52" s="54"/>
      <c r="CC52" s="54"/>
      <c r="CD52" s="54"/>
      <c r="CE52" s="54"/>
      <c r="CF52" s="54"/>
      <c r="CG52" s="54"/>
      <c r="CH52" s="54"/>
    </row>
    <row r="53" spans="53:86">
      <c r="BA53" s="54" t="s">
        <v>431</v>
      </c>
      <c r="BB53" s="54"/>
      <c r="BC53" s="54"/>
      <c r="BD53" s="54"/>
      <c r="BE53" s="54"/>
      <c r="BF53" s="54"/>
      <c r="BG53" s="54"/>
      <c r="BH53" s="54"/>
      <c r="BI53" s="54"/>
      <c r="BJ53" s="54"/>
      <c r="BK53" s="54"/>
      <c r="BL53" s="54"/>
      <c r="BM53" s="138" t="s">
        <v>532</v>
      </c>
      <c r="BN53" s="54"/>
      <c r="BO53" s="54"/>
      <c r="BP53" s="54"/>
      <c r="BQ53" s="54"/>
      <c r="BR53" s="54"/>
      <c r="BS53" s="54"/>
      <c r="BT53" s="54"/>
      <c r="BU53" s="54"/>
      <c r="BV53" s="54"/>
      <c r="BW53" s="54"/>
      <c r="BX53" s="54"/>
      <c r="BY53" s="54"/>
      <c r="BZ53" s="54"/>
      <c r="CA53" s="54"/>
      <c r="CB53" s="54"/>
      <c r="CC53" s="54"/>
      <c r="CD53" s="54"/>
      <c r="CE53" s="54"/>
      <c r="CF53" s="54"/>
      <c r="CG53" s="54"/>
      <c r="CH53" s="54"/>
    </row>
    <row r="54" spans="53:86">
      <c r="BA54" s="54"/>
      <c r="BB54" s="54"/>
      <c r="BC54" s="54"/>
      <c r="BD54" s="54"/>
      <c r="BE54" s="54"/>
      <c r="BF54" s="54"/>
      <c r="BG54" s="54"/>
      <c r="BH54" s="54"/>
      <c r="BI54" s="54"/>
      <c r="BJ54" s="54"/>
      <c r="BK54" s="54"/>
      <c r="BL54" s="54"/>
      <c r="BM54" s="138" t="s">
        <v>533</v>
      </c>
      <c r="BN54" s="54"/>
      <c r="BO54" s="54"/>
      <c r="BP54" s="54"/>
      <c r="BQ54" s="54"/>
      <c r="BR54" s="54"/>
      <c r="BS54" s="54"/>
      <c r="BT54" s="54"/>
      <c r="BU54" s="54"/>
      <c r="BV54" s="54"/>
      <c r="BW54" s="54"/>
      <c r="BX54" s="54"/>
      <c r="BY54" s="54"/>
      <c r="BZ54" s="54"/>
      <c r="CA54" s="54"/>
      <c r="CB54" s="54"/>
      <c r="CC54" s="54"/>
      <c r="CD54" s="54"/>
      <c r="CE54" s="54"/>
      <c r="CF54" s="54"/>
      <c r="CG54" s="54"/>
      <c r="CH54" s="54"/>
    </row>
    <row r="55" spans="53:86">
      <c r="BA55" s="54"/>
      <c r="BB55" s="54"/>
      <c r="BC55" s="54"/>
      <c r="BD55" s="54"/>
      <c r="BE55" s="54"/>
      <c r="BF55" s="54"/>
      <c r="BG55" s="54"/>
      <c r="BH55" s="54"/>
      <c r="BI55" s="54"/>
      <c r="BJ55" s="54"/>
      <c r="BK55" s="54"/>
      <c r="BL55" s="54"/>
      <c r="BM55" s="138" t="s">
        <v>534</v>
      </c>
      <c r="BN55" s="54"/>
      <c r="BO55" s="54"/>
      <c r="BP55" s="54"/>
      <c r="BQ55" s="54"/>
      <c r="BR55" s="54"/>
      <c r="BS55" s="54"/>
      <c r="BT55" s="54"/>
      <c r="BU55" s="54"/>
      <c r="BV55" s="54"/>
      <c r="BW55" s="54"/>
      <c r="BX55" s="54"/>
      <c r="BY55" s="54"/>
      <c r="BZ55" s="54"/>
      <c r="CA55" s="54"/>
      <c r="CB55" s="54"/>
      <c r="CC55" s="54"/>
      <c r="CD55" s="54"/>
      <c r="CE55" s="54"/>
      <c r="CF55" s="54"/>
      <c r="CG55" s="54"/>
      <c r="CH55" s="54"/>
    </row>
    <row r="56" spans="53:86">
      <c r="BA56" s="150" t="s">
        <v>767</v>
      </c>
      <c r="BB56" s="54"/>
      <c r="BC56" s="54"/>
      <c r="BD56" s="54"/>
      <c r="BE56" s="54"/>
      <c r="BF56" s="54"/>
      <c r="BG56" s="54"/>
      <c r="BH56" s="54"/>
      <c r="BI56" s="54"/>
      <c r="BJ56" s="54"/>
      <c r="BK56" s="54"/>
      <c r="BL56" s="54"/>
      <c r="BM56" s="138" t="s">
        <v>663</v>
      </c>
      <c r="BN56" s="54"/>
      <c r="BO56" s="54"/>
      <c r="BP56" s="54"/>
      <c r="BQ56" s="54"/>
      <c r="BR56" s="54"/>
      <c r="BS56" s="54"/>
      <c r="BT56" s="54"/>
      <c r="BU56" s="54"/>
      <c r="BV56" s="54"/>
      <c r="BW56" s="54"/>
      <c r="BX56" s="54"/>
      <c r="BY56" s="54"/>
      <c r="BZ56" s="54"/>
      <c r="CA56" s="54"/>
      <c r="CB56" s="54"/>
      <c r="CC56" s="54"/>
      <c r="CD56" s="54"/>
      <c r="CE56" s="54"/>
      <c r="CF56" s="54"/>
      <c r="CG56" s="54"/>
      <c r="CH56" s="54"/>
    </row>
    <row r="57" spans="53:86" ht="15">
      <c r="BA57" s="151" t="s">
        <v>768</v>
      </c>
      <c r="BB57" s="54"/>
      <c r="BC57" s="54"/>
      <c r="BD57" s="54"/>
      <c r="BE57" s="54"/>
      <c r="BF57" s="54"/>
      <c r="BG57" s="54"/>
      <c r="BH57" s="54"/>
      <c r="BI57" s="54"/>
      <c r="BJ57" s="54"/>
      <c r="BK57" s="54"/>
      <c r="BL57" s="54"/>
      <c r="BM57" s="139" t="s">
        <v>535</v>
      </c>
      <c r="BN57" s="54"/>
      <c r="BO57" s="54"/>
      <c r="BP57" s="54"/>
      <c r="BQ57" s="54"/>
      <c r="BR57" s="54"/>
      <c r="BS57" s="54"/>
      <c r="BT57" s="54"/>
      <c r="BU57" s="54"/>
      <c r="BV57" s="54"/>
      <c r="BW57" s="54"/>
      <c r="BX57" s="54"/>
      <c r="BY57" s="54"/>
      <c r="BZ57" s="54"/>
      <c r="CA57" s="54"/>
      <c r="CB57" s="54"/>
      <c r="CC57" s="54"/>
      <c r="CD57" s="54"/>
      <c r="CE57" s="54"/>
      <c r="CF57" s="54"/>
      <c r="CG57" s="54"/>
      <c r="CH57" s="54"/>
    </row>
    <row r="58" spans="53:86">
      <c r="BA58" s="152" t="s">
        <v>210</v>
      </c>
      <c r="BB58" s="54"/>
      <c r="BC58" s="54"/>
      <c r="BD58" s="54"/>
      <c r="BE58" s="54"/>
      <c r="BF58" s="54"/>
      <c r="BG58" s="54"/>
      <c r="BH58" s="54"/>
      <c r="BI58" s="54"/>
      <c r="BJ58" s="54"/>
      <c r="BK58" s="54"/>
      <c r="BL58" s="54"/>
      <c r="BM58" s="138" t="s">
        <v>536</v>
      </c>
      <c r="BN58" s="54"/>
      <c r="BO58" s="54"/>
      <c r="BP58" s="54"/>
      <c r="BQ58" s="54"/>
      <c r="BR58" s="54"/>
      <c r="BS58" s="54"/>
      <c r="BT58" s="54"/>
      <c r="BU58" s="54"/>
      <c r="BV58" s="54"/>
      <c r="BW58" s="54"/>
      <c r="BX58" s="54"/>
      <c r="BY58" s="54"/>
      <c r="BZ58" s="54"/>
      <c r="CA58" s="54"/>
      <c r="CB58" s="54"/>
      <c r="CC58" s="54"/>
      <c r="CD58" s="54"/>
      <c r="CE58" s="54"/>
      <c r="CF58" s="54"/>
      <c r="CG58" s="54"/>
      <c r="CH58" s="54"/>
    </row>
    <row r="59" spans="53:86" ht="25.5">
      <c r="BA59" s="152" t="s">
        <v>825</v>
      </c>
      <c r="BB59" s="54"/>
      <c r="BC59" s="54"/>
      <c r="BD59" s="54"/>
      <c r="BE59" s="54"/>
      <c r="BF59" s="54"/>
      <c r="BG59" s="54"/>
      <c r="BH59" s="54"/>
      <c r="BI59" s="54"/>
      <c r="BJ59" s="54"/>
      <c r="BK59" s="54"/>
      <c r="BL59" s="54"/>
      <c r="BM59" s="138" t="s">
        <v>537</v>
      </c>
      <c r="BN59" s="54"/>
      <c r="BO59" s="54"/>
      <c r="BP59" s="54"/>
      <c r="BQ59" s="54"/>
      <c r="BR59" s="54"/>
      <c r="BS59" s="54"/>
      <c r="BT59" s="54"/>
      <c r="BU59" s="54"/>
      <c r="BV59" s="54"/>
      <c r="BW59" s="54"/>
      <c r="BX59" s="54"/>
      <c r="BY59" s="54"/>
      <c r="BZ59" s="54"/>
      <c r="CA59" s="54"/>
      <c r="CB59" s="54"/>
      <c r="CC59" s="54"/>
      <c r="CD59" s="54"/>
      <c r="CE59" s="54"/>
      <c r="CF59" s="54"/>
      <c r="CG59" s="54"/>
      <c r="CH59" s="54"/>
    </row>
    <row r="60" spans="53:86">
      <c r="BA60" s="152" t="s">
        <v>826</v>
      </c>
      <c r="BB60" s="54"/>
      <c r="BC60" s="54"/>
      <c r="BD60" s="54"/>
      <c r="BE60" s="54"/>
      <c r="BF60" s="54"/>
      <c r="BG60" s="54"/>
      <c r="BH60" s="54"/>
      <c r="BI60" s="54"/>
      <c r="BJ60" s="54"/>
      <c r="BK60" s="54"/>
      <c r="BL60" s="54"/>
      <c r="BM60" s="138" t="s">
        <v>538</v>
      </c>
      <c r="BN60" s="54"/>
      <c r="BO60" s="54"/>
      <c r="BP60" s="54"/>
      <c r="BQ60" s="54"/>
      <c r="BR60" s="54"/>
      <c r="BS60" s="54"/>
      <c r="BT60" s="54"/>
      <c r="BU60" s="54"/>
      <c r="BV60" s="54"/>
      <c r="BW60" s="54"/>
      <c r="BX60" s="54"/>
      <c r="BY60" s="54"/>
      <c r="BZ60" s="54"/>
      <c r="CA60" s="54"/>
      <c r="CB60" s="54"/>
      <c r="CC60" s="54"/>
      <c r="CD60" s="54"/>
      <c r="CE60" s="54"/>
      <c r="CF60" s="54"/>
      <c r="CG60" s="54"/>
      <c r="CH60" s="54"/>
    </row>
    <row r="61" spans="53:86">
      <c r="BA61" s="152" t="s">
        <v>63</v>
      </c>
      <c r="BB61" s="54"/>
      <c r="BC61" s="54"/>
      <c r="BD61" s="54"/>
      <c r="BE61" s="54"/>
      <c r="BF61" s="54"/>
      <c r="BG61" s="54"/>
      <c r="BH61" s="54"/>
      <c r="BI61" s="54"/>
      <c r="BJ61" s="54"/>
      <c r="BK61" s="54"/>
      <c r="BL61" s="54"/>
      <c r="BM61" s="138" t="s">
        <v>539</v>
      </c>
      <c r="BN61" s="54"/>
      <c r="BO61" s="54"/>
      <c r="BP61" s="54"/>
      <c r="BQ61" s="54"/>
      <c r="BR61" s="54"/>
      <c r="BS61" s="54"/>
      <c r="BT61" s="54"/>
      <c r="BU61" s="54"/>
      <c r="BV61" s="54"/>
      <c r="BW61" s="54"/>
      <c r="BX61" s="54"/>
      <c r="BY61" s="54"/>
      <c r="BZ61" s="54"/>
      <c r="CA61" s="54"/>
      <c r="CB61" s="54"/>
      <c r="CC61" s="54"/>
      <c r="CD61" s="54"/>
      <c r="CE61" s="54"/>
      <c r="CF61" s="54"/>
      <c r="CG61" s="54"/>
      <c r="CH61" s="54"/>
    </row>
    <row r="62" spans="53:86">
      <c r="BA62" s="152" t="s">
        <v>827</v>
      </c>
      <c r="BB62" s="54"/>
      <c r="BC62" s="54"/>
      <c r="BD62" s="54"/>
      <c r="BE62" s="54"/>
      <c r="BF62" s="54"/>
      <c r="BG62" s="54"/>
      <c r="BH62" s="54"/>
      <c r="BI62" s="54"/>
      <c r="BJ62" s="54"/>
      <c r="BK62" s="54"/>
      <c r="BL62" s="54"/>
      <c r="BM62" s="138" t="s">
        <v>540</v>
      </c>
      <c r="BN62" s="54"/>
      <c r="BO62" s="54"/>
      <c r="BP62" s="54"/>
      <c r="BQ62" s="54"/>
      <c r="BR62" s="54"/>
      <c r="BS62" s="54"/>
      <c r="BT62" s="54"/>
      <c r="BU62" s="54"/>
      <c r="BV62" s="54"/>
      <c r="BW62" s="54"/>
      <c r="BX62" s="54"/>
      <c r="BY62" s="54"/>
      <c r="BZ62" s="54"/>
      <c r="CA62" s="54"/>
      <c r="CB62" s="54"/>
      <c r="CC62" s="54"/>
      <c r="CD62" s="54"/>
      <c r="CE62" s="54"/>
      <c r="CF62" s="54"/>
      <c r="CG62" s="54"/>
      <c r="CH62" s="54"/>
    </row>
    <row r="63" spans="53:86" ht="15">
      <c r="BA63" s="151" t="s">
        <v>769</v>
      </c>
      <c r="BB63" s="54"/>
      <c r="BC63" s="54"/>
      <c r="BD63" s="54"/>
      <c r="BE63" s="54"/>
      <c r="BF63" s="54"/>
      <c r="BG63" s="54"/>
      <c r="BH63" s="54"/>
      <c r="BI63" s="54"/>
      <c r="BJ63" s="54"/>
      <c r="BK63" s="54"/>
      <c r="BL63" s="54"/>
      <c r="BM63" s="138" t="s">
        <v>541</v>
      </c>
      <c r="BN63" s="54"/>
      <c r="BO63" s="54"/>
      <c r="BP63" s="54"/>
      <c r="BQ63" s="54"/>
      <c r="BR63" s="54"/>
      <c r="BS63" s="54"/>
      <c r="BT63" s="54"/>
      <c r="BU63" s="54"/>
      <c r="BV63" s="54"/>
      <c r="BW63" s="54"/>
      <c r="BX63" s="54"/>
      <c r="BY63" s="54"/>
      <c r="BZ63" s="54"/>
      <c r="CA63" s="54"/>
      <c r="CB63" s="54"/>
      <c r="CC63" s="54"/>
      <c r="CD63" s="54"/>
      <c r="CE63" s="54"/>
      <c r="CF63" s="54"/>
      <c r="CG63" s="54"/>
      <c r="CH63" s="54"/>
    </row>
    <row r="64" spans="53:86">
      <c r="BA64" t="s">
        <v>770</v>
      </c>
      <c r="BB64" s="54"/>
      <c r="BC64" s="54"/>
      <c r="BD64" s="54"/>
      <c r="BE64" s="54"/>
      <c r="BF64" s="54"/>
      <c r="BG64" s="54"/>
      <c r="BH64" s="54"/>
      <c r="BI64" s="54"/>
      <c r="BJ64" s="54"/>
      <c r="BK64" s="54"/>
      <c r="BL64" s="54"/>
      <c r="BM64" s="138" t="s">
        <v>542</v>
      </c>
      <c r="BN64" s="54"/>
      <c r="BO64" s="54"/>
      <c r="BP64" s="54"/>
      <c r="BQ64" s="54"/>
      <c r="BR64" s="54"/>
      <c r="BS64" s="54"/>
      <c r="BT64" s="54"/>
      <c r="BU64" s="54"/>
      <c r="BV64" s="54"/>
      <c r="BW64" s="54"/>
      <c r="BX64" s="54"/>
      <c r="BY64" s="54"/>
      <c r="BZ64" s="54"/>
      <c r="CA64" s="54"/>
      <c r="CB64" s="54"/>
      <c r="CC64" s="54"/>
      <c r="CD64" s="54"/>
      <c r="CE64" s="54"/>
      <c r="CF64" s="54"/>
      <c r="CG64" s="54"/>
      <c r="CH64" s="54"/>
    </row>
    <row r="65" spans="53:86">
      <c r="BA65" t="s">
        <v>771</v>
      </c>
      <c r="BB65" s="54"/>
      <c r="BC65" s="54"/>
      <c r="BD65" s="54"/>
      <c r="BE65" s="54"/>
      <c r="BF65" s="54"/>
      <c r="BG65" s="54"/>
      <c r="BH65" s="54"/>
      <c r="BI65" s="54"/>
      <c r="BJ65" s="54"/>
      <c r="BK65" s="54"/>
      <c r="BL65" s="54"/>
      <c r="BM65" s="138" t="s">
        <v>543</v>
      </c>
      <c r="BN65" s="54"/>
      <c r="BO65" s="54"/>
      <c r="BP65" s="54"/>
      <c r="BQ65" s="54"/>
      <c r="BR65" s="54"/>
      <c r="BS65" s="54"/>
      <c r="BT65" s="54"/>
      <c r="BU65" s="54"/>
      <c r="BV65" s="54"/>
      <c r="BW65" s="54"/>
      <c r="BX65" s="54"/>
      <c r="BY65" s="54"/>
      <c r="BZ65" s="54"/>
      <c r="CA65" s="54"/>
      <c r="CB65" s="54"/>
      <c r="CC65" s="54"/>
      <c r="CD65" s="54"/>
      <c r="CE65" s="54"/>
      <c r="CF65" s="54"/>
      <c r="CG65" s="54"/>
      <c r="CH65" s="54"/>
    </row>
    <row r="66" spans="53:86">
      <c r="BA66" t="s">
        <v>772</v>
      </c>
      <c r="BB66" s="54"/>
      <c r="BC66" s="54"/>
      <c r="BD66" s="54"/>
      <c r="BE66" s="54"/>
      <c r="BF66" s="54"/>
      <c r="BG66" s="54"/>
      <c r="BH66" s="54"/>
      <c r="BI66" s="54"/>
      <c r="BJ66" s="54"/>
      <c r="BK66" s="54"/>
      <c r="BL66" s="54"/>
      <c r="BM66" s="138" t="s">
        <v>544</v>
      </c>
      <c r="BN66" s="54"/>
      <c r="BO66" s="54"/>
      <c r="BP66" s="54"/>
      <c r="BQ66" s="54"/>
      <c r="BR66" s="54"/>
      <c r="BS66" s="54"/>
      <c r="BT66" s="54"/>
      <c r="BU66" s="54"/>
      <c r="BV66" s="54"/>
      <c r="BW66" s="54"/>
      <c r="BX66" s="54"/>
      <c r="BY66" s="54"/>
      <c r="BZ66" s="54"/>
      <c r="CA66" s="54"/>
      <c r="CB66" s="54"/>
      <c r="CC66" s="54"/>
      <c r="CD66" s="54"/>
      <c r="CE66" s="54"/>
      <c r="CF66" s="54"/>
      <c r="CG66" s="54"/>
      <c r="CH66" s="54"/>
    </row>
    <row r="67" spans="53:86">
      <c r="BA67" t="s">
        <v>773</v>
      </c>
      <c r="BB67" s="54"/>
      <c r="BC67" s="54"/>
      <c r="BD67" s="54"/>
      <c r="BE67" s="54"/>
      <c r="BF67" s="54"/>
      <c r="BG67" s="54"/>
      <c r="BH67" s="54"/>
      <c r="BI67" s="54"/>
      <c r="BJ67" s="54"/>
      <c r="BK67" s="54"/>
      <c r="BL67" s="54"/>
      <c r="BM67" s="138" t="s">
        <v>545</v>
      </c>
      <c r="BN67" s="54"/>
      <c r="BO67" s="54"/>
      <c r="BP67" s="54"/>
      <c r="BQ67" s="54"/>
      <c r="BR67" s="54"/>
      <c r="BS67" s="54"/>
      <c r="BT67" s="54"/>
      <c r="BU67" s="54"/>
      <c r="BV67" s="54"/>
      <c r="BW67" s="54"/>
      <c r="BX67" s="54"/>
      <c r="BY67" s="54"/>
      <c r="BZ67" s="54"/>
      <c r="CA67" s="54"/>
      <c r="CB67" s="54"/>
      <c r="CC67" s="54"/>
      <c r="CD67" s="54"/>
      <c r="CE67" s="54"/>
      <c r="CF67" s="54"/>
      <c r="CG67" s="54"/>
      <c r="CH67" s="54"/>
    </row>
    <row r="68" spans="53:86">
      <c r="BA68" t="s">
        <v>774</v>
      </c>
      <c r="BB68" s="54"/>
      <c r="BC68" s="54"/>
      <c r="BD68" s="54"/>
      <c r="BE68" s="54"/>
      <c r="BF68" s="54"/>
      <c r="BG68" s="54"/>
      <c r="BH68" s="54"/>
      <c r="BI68" s="54"/>
      <c r="BJ68" s="54"/>
      <c r="BK68" s="54"/>
      <c r="BL68" s="54"/>
      <c r="BM68" s="138" t="s">
        <v>546</v>
      </c>
      <c r="BN68" s="54"/>
      <c r="BO68" s="54"/>
      <c r="BP68" s="54"/>
      <c r="BQ68" s="54"/>
      <c r="BR68" s="54"/>
      <c r="BS68" s="54"/>
      <c r="BT68" s="54"/>
      <c r="BU68" s="54"/>
      <c r="BV68" s="54"/>
      <c r="BW68" s="54"/>
      <c r="BX68" s="54"/>
      <c r="BY68" s="54"/>
      <c r="BZ68" s="54"/>
      <c r="CA68" s="54"/>
      <c r="CB68" s="54"/>
      <c r="CC68" s="54"/>
      <c r="CD68" s="54"/>
      <c r="CE68" s="54"/>
      <c r="CF68" s="54"/>
      <c r="CG68" s="54"/>
      <c r="CH68" s="54"/>
    </row>
    <row r="69" spans="53:86">
      <c r="BA69" t="s">
        <v>775</v>
      </c>
      <c r="BB69" s="54"/>
      <c r="BC69" s="54"/>
      <c r="BD69" s="54"/>
      <c r="BE69" s="54"/>
      <c r="BF69" s="54"/>
      <c r="BG69" s="54"/>
      <c r="BH69" s="54"/>
      <c r="BI69" s="54"/>
      <c r="BJ69" s="54"/>
      <c r="BK69" s="54"/>
      <c r="BL69" s="54"/>
      <c r="BM69" s="138" t="s">
        <v>547</v>
      </c>
      <c r="BN69" s="54"/>
      <c r="BO69" s="54"/>
      <c r="BP69" s="54"/>
      <c r="BQ69" s="54"/>
      <c r="BR69" s="54"/>
      <c r="BS69" s="54"/>
      <c r="BT69" s="54"/>
      <c r="BU69" s="54"/>
      <c r="BV69" s="54"/>
      <c r="BW69" s="54"/>
      <c r="BX69" s="54"/>
      <c r="BY69" s="54"/>
      <c r="BZ69" s="54"/>
      <c r="CA69" s="54"/>
      <c r="CB69" s="54"/>
      <c r="CC69" s="54"/>
      <c r="CD69" s="54"/>
      <c r="CE69" s="54"/>
      <c r="CF69" s="54"/>
      <c r="CG69" s="54"/>
      <c r="CH69" s="54"/>
    </row>
    <row r="70" spans="53:86">
      <c r="BA70" t="s">
        <v>776</v>
      </c>
      <c r="BB70" s="54"/>
      <c r="BC70" s="54"/>
      <c r="BD70" s="54"/>
      <c r="BE70" s="54"/>
      <c r="BF70" s="54"/>
      <c r="BG70" s="54"/>
      <c r="BH70" s="54"/>
      <c r="BI70" s="54"/>
      <c r="BJ70" s="54"/>
      <c r="BK70" s="54"/>
      <c r="BL70" s="54"/>
      <c r="BM70" s="138" t="s">
        <v>548</v>
      </c>
      <c r="BN70" s="54"/>
      <c r="BO70" s="54"/>
      <c r="BP70" s="54"/>
      <c r="BQ70" s="54"/>
      <c r="BR70" s="54"/>
      <c r="BS70" s="54"/>
      <c r="BT70" s="54"/>
      <c r="BU70" s="54"/>
      <c r="BV70" s="54"/>
      <c r="BW70" s="54"/>
      <c r="BX70" s="54"/>
      <c r="BY70" s="54"/>
      <c r="BZ70" s="54"/>
      <c r="CA70" s="54"/>
      <c r="CB70" s="54"/>
      <c r="CC70" s="54"/>
      <c r="CD70" s="54"/>
      <c r="CE70" s="54"/>
      <c r="CF70" s="54"/>
      <c r="CG70" s="54"/>
      <c r="CH70" s="54"/>
    </row>
    <row r="71" spans="53:86">
      <c r="BA71" t="s">
        <v>777</v>
      </c>
      <c r="BB71" s="54"/>
      <c r="BC71" s="54"/>
      <c r="BD71" s="54"/>
      <c r="BE71" s="54"/>
      <c r="BF71" s="54"/>
      <c r="BG71" s="54"/>
      <c r="BH71" s="54"/>
      <c r="BI71" s="54"/>
      <c r="BJ71" s="54"/>
      <c r="BK71" s="54"/>
      <c r="BL71" s="54"/>
      <c r="BM71" s="138" t="s">
        <v>549</v>
      </c>
      <c r="BN71" s="54"/>
      <c r="BO71" s="54"/>
      <c r="BP71" s="54"/>
      <c r="BQ71" s="54"/>
      <c r="BR71" s="54"/>
      <c r="BS71" s="54"/>
      <c r="BT71" s="54"/>
      <c r="BU71" s="54"/>
      <c r="BV71" s="54"/>
      <c r="BW71" s="54"/>
      <c r="BX71" s="54"/>
      <c r="BY71" s="54"/>
      <c r="BZ71" s="54"/>
      <c r="CA71" s="54"/>
      <c r="CB71" s="54"/>
      <c r="CC71" s="54"/>
      <c r="CD71" s="54"/>
      <c r="CE71" s="54"/>
      <c r="CF71" s="54"/>
      <c r="CG71" s="54"/>
      <c r="CH71" s="54"/>
    </row>
    <row r="72" spans="53:86">
      <c r="BA72" t="s">
        <v>778</v>
      </c>
      <c r="BB72" s="54"/>
      <c r="BC72" s="54"/>
      <c r="BD72" s="54"/>
      <c r="BE72" s="54"/>
      <c r="BF72" s="54"/>
      <c r="BG72" s="54"/>
      <c r="BH72" s="54"/>
      <c r="BI72" s="54"/>
      <c r="BJ72" s="54"/>
      <c r="BK72" s="54"/>
      <c r="BL72" s="54"/>
      <c r="BM72" s="138" t="s">
        <v>550</v>
      </c>
      <c r="BN72" s="54"/>
      <c r="BO72" s="54"/>
      <c r="BP72" s="54"/>
      <c r="BQ72" s="54"/>
      <c r="BR72" s="54"/>
      <c r="BS72" s="54"/>
      <c r="BT72" s="54"/>
      <c r="BU72" s="54"/>
      <c r="BV72" s="54"/>
      <c r="BW72" s="54"/>
      <c r="BX72" s="54"/>
      <c r="BY72" s="54"/>
      <c r="BZ72" s="54"/>
      <c r="CA72" s="54"/>
      <c r="CB72" s="54"/>
      <c r="CC72" s="54"/>
      <c r="CD72" s="54"/>
      <c r="CE72" s="54"/>
      <c r="CF72" s="54"/>
      <c r="CG72" s="54"/>
      <c r="CH72" s="54"/>
    </row>
    <row r="73" spans="53:86" ht="15">
      <c r="BA73" s="151" t="s">
        <v>821</v>
      </c>
      <c r="BB73" s="54"/>
      <c r="BC73" s="54"/>
      <c r="BD73" s="54"/>
      <c r="BE73" s="54"/>
      <c r="BF73" s="54"/>
      <c r="BG73" s="54"/>
      <c r="BH73" s="54"/>
      <c r="BI73" s="54"/>
      <c r="BJ73" s="54"/>
      <c r="BK73" s="54"/>
      <c r="BL73" s="54"/>
      <c r="BM73" s="138"/>
      <c r="BN73" s="54"/>
      <c r="BO73" s="54"/>
      <c r="BP73" s="54"/>
      <c r="BQ73" s="54"/>
      <c r="BR73" s="54"/>
      <c r="BS73" s="54"/>
      <c r="BT73" s="54"/>
      <c r="BU73" s="54"/>
      <c r="BV73" s="54"/>
      <c r="BW73" s="54"/>
      <c r="BX73" s="54"/>
      <c r="BY73" s="54"/>
      <c r="BZ73" s="54"/>
      <c r="CA73" s="54"/>
      <c r="CB73" s="54"/>
      <c r="CC73" s="54"/>
      <c r="CD73" s="54"/>
      <c r="CE73" s="54"/>
      <c r="CF73" s="54"/>
      <c r="CG73" s="54"/>
      <c r="CH73" s="54"/>
    </row>
    <row r="74" spans="53:86">
      <c r="BA74" t="s">
        <v>818</v>
      </c>
      <c r="BB74" s="54"/>
      <c r="BC74" s="54"/>
      <c r="BD74" s="54"/>
      <c r="BE74" s="54"/>
      <c r="BF74" s="54"/>
      <c r="BG74" s="54"/>
      <c r="BH74" s="54"/>
      <c r="BI74" s="54"/>
      <c r="BJ74" s="54"/>
      <c r="BK74" s="54"/>
      <c r="BL74" s="54"/>
      <c r="BM74" s="138"/>
      <c r="BN74" s="54"/>
      <c r="BO74" s="54"/>
      <c r="BP74" s="54"/>
      <c r="BQ74" s="54"/>
      <c r="BR74" s="54"/>
      <c r="BS74" s="54"/>
      <c r="BT74" s="54"/>
      <c r="BU74" s="54"/>
      <c r="BV74" s="54"/>
      <c r="BW74" s="54"/>
      <c r="BX74" s="54"/>
      <c r="BY74" s="54"/>
      <c r="BZ74" s="54"/>
      <c r="CA74" s="54"/>
      <c r="CB74" s="54"/>
      <c r="CC74" s="54"/>
      <c r="CD74" s="54"/>
      <c r="CE74" s="54"/>
      <c r="CF74" s="54"/>
      <c r="CG74" s="54"/>
      <c r="CH74" s="54"/>
    </row>
    <row r="75" spans="53:86">
      <c r="BA75" t="s">
        <v>819</v>
      </c>
      <c r="BB75" s="54"/>
      <c r="BC75" s="54"/>
      <c r="BD75" s="54"/>
      <c r="BE75" s="54"/>
      <c r="BF75" s="54"/>
      <c r="BG75" s="54"/>
      <c r="BH75" s="54"/>
      <c r="BI75" s="54"/>
      <c r="BJ75" s="54"/>
      <c r="BK75" s="54"/>
      <c r="BL75" s="54"/>
      <c r="BM75" s="138"/>
      <c r="BN75" s="54"/>
      <c r="BO75" s="54"/>
      <c r="BP75" s="54"/>
      <c r="BQ75" s="54"/>
      <c r="BR75" s="54"/>
      <c r="BS75" s="54"/>
      <c r="BT75" s="54"/>
      <c r="BU75" s="54"/>
      <c r="BV75" s="54"/>
      <c r="BW75" s="54"/>
      <c r="BX75" s="54"/>
      <c r="BY75" s="54"/>
      <c r="BZ75" s="54"/>
      <c r="CA75" s="54"/>
      <c r="CB75" s="54"/>
      <c r="CC75" s="54"/>
      <c r="CD75" s="54"/>
      <c r="CE75" s="54"/>
      <c r="CF75" s="54"/>
      <c r="CG75" s="54"/>
      <c r="CH75" s="54"/>
    </row>
    <row r="76" spans="53:86">
      <c r="BA76" t="s">
        <v>820</v>
      </c>
      <c r="BB76" s="54"/>
      <c r="BC76" s="54"/>
      <c r="BD76" s="54"/>
      <c r="BE76" s="54"/>
      <c r="BF76" s="54"/>
      <c r="BG76" s="54"/>
      <c r="BH76" s="54"/>
      <c r="BI76" s="54"/>
      <c r="BJ76" s="54"/>
      <c r="BK76" s="54"/>
      <c r="BL76" s="54"/>
      <c r="BM76" s="138"/>
      <c r="BN76" s="54"/>
      <c r="BO76" s="54"/>
      <c r="BP76" s="54"/>
      <c r="BQ76" s="54"/>
      <c r="BR76" s="54"/>
      <c r="BS76" s="54"/>
      <c r="BT76" s="54"/>
      <c r="BU76" s="54"/>
      <c r="BV76" s="54"/>
      <c r="BW76" s="54"/>
      <c r="BX76" s="54"/>
      <c r="BY76" s="54"/>
      <c r="BZ76" s="54"/>
      <c r="CA76" s="54"/>
      <c r="CB76" s="54"/>
      <c r="CC76" s="54"/>
      <c r="CD76" s="54"/>
      <c r="CE76" s="54"/>
      <c r="CF76" s="54"/>
      <c r="CG76" s="54"/>
      <c r="CH76" s="54"/>
    </row>
    <row r="77" spans="53:86" ht="15">
      <c r="BA77" s="151" t="s">
        <v>779</v>
      </c>
      <c r="BB77" s="54"/>
      <c r="BC77" s="54"/>
      <c r="BD77" s="54"/>
      <c r="BE77" s="54"/>
      <c r="BF77" s="54"/>
      <c r="BG77" s="54"/>
      <c r="BH77" s="54"/>
      <c r="BI77" s="54"/>
      <c r="BJ77" s="54"/>
      <c r="BK77" s="54"/>
      <c r="BL77" s="54"/>
      <c r="BM77" s="139" t="s">
        <v>551</v>
      </c>
      <c r="BN77" s="54"/>
      <c r="BO77" s="54"/>
      <c r="BP77" s="54"/>
      <c r="BQ77" s="54"/>
      <c r="BR77" s="54"/>
      <c r="BS77" s="54"/>
      <c r="BT77" s="54"/>
      <c r="BU77" s="54"/>
      <c r="BV77" s="54"/>
      <c r="BW77" s="54"/>
      <c r="BX77" s="54"/>
      <c r="BY77" s="54"/>
      <c r="BZ77" s="54"/>
      <c r="CA77" s="54"/>
      <c r="CB77" s="54"/>
      <c r="CC77" s="54"/>
      <c r="CD77" s="54"/>
      <c r="CE77" s="54"/>
      <c r="CF77" s="54"/>
      <c r="CG77" s="54"/>
      <c r="CH77" s="54"/>
    </row>
    <row r="78" spans="53:86">
      <c r="BA78" t="s">
        <v>780</v>
      </c>
      <c r="BB78" s="54"/>
      <c r="BC78" s="54"/>
      <c r="BD78" s="54"/>
      <c r="BE78" s="54"/>
      <c r="BF78" s="54"/>
      <c r="BG78" s="54"/>
      <c r="BH78" s="54"/>
      <c r="BI78" s="54"/>
      <c r="BJ78" s="54"/>
      <c r="BK78" s="54"/>
      <c r="BL78" s="54"/>
      <c r="BM78" s="138" t="s">
        <v>552</v>
      </c>
      <c r="BN78" s="54"/>
      <c r="BO78" s="54"/>
      <c r="BP78" s="54"/>
      <c r="BQ78" s="54"/>
      <c r="BR78" s="54"/>
      <c r="BS78" s="54"/>
      <c r="BT78" s="54"/>
      <c r="BU78" s="54"/>
      <c r="BV78" s="54"/>
      <c r="BW78" s="54"/>
      <c r="BX78" s="54"/>
      <c r="BY78" s="54"/>
      <c r="BZ78" s="54"/>
      <c r="CA78" s="54"/>
      <c r="CB78" s="54"/>
      <c r="CC78" s="54"/>
      <c r="CD78" s="54"/>
      <c r="CE78" s="54"/>
      <c r="CF78" s="54"/>
      <c r="CG78" s="54"/>
      <c r="CH78" s="54"/>
    </row>
    <row r="79" spans="53:86">
      <c r="BA79" t="s">
        <v>781</v>
      </c>
      <c r="BB79" s="54"/>
      <c r="BC79" s="54"/>
      <c r="BD79" s="54"/>
      <c r="BE79" s="54"/>
      <c r="BF79" s="54"/>
      <c r="BG79" s="54"/>
      <c r="BH79" s="54"/>
      <c r="BI79" s="54"/>
      <c r="BJ79" s="54"/>
      <c r="BK79" s="54"/>
      <c r="BL79" s="54"/>
      <c r="BM79" s="138" t="s">
        <v>553</v>
      </c>
      <c r="BN79" s="54"/>
      <c r="BO79" s="54"/>
      <c r="BP79" s="54"/>
      <c r="BQ79" s="54"/>
      <c r="BR79" s="54"/>
      <c r="BS79" s="54"/>
      <c r="BT79" s="54"/>
      <c r="BU79" s="54"/>
      <c r="BV79" s="54"/>
      <c r="BW79" s="54"/>
      <c r="BX79" s="54"/>
      <c r="BY79" s="54"/>
      <c r="BZ79" s="54"/>
      <c r="CA79" s="54"/>
      <c r="CB79" s="54"/>
      <c r="CC79" s="54"/>
      <c r="CD79" s="54"/>
      <c r="CE79" s="54"/>
      <c r="CF79" s="54"/>
      <c r="CG79" s="54"/>
      <c r="CH79" s="54"/>
    </row>
    <row r="80" spans="53:86">
      <c r="BA80" t="s">
        <v>782</v>
      </c>
      <c r="BB80" s="54"/>
      <c r="BC80" s="54"/>
      <c r="BD80" s="54"/>
      <c r="BE80" s="54"/>
      <c r="BF80" s="54"/>
      <c r="BG80" s="54"/>
      <c r="BH80" s="54"/>
      <c r="BI80" s="54"/>
      <c r="BJ80" s="54"/>
      <c r="BK80" s="54"/>
      <c r="BL80" s="54"/>
      <c r="BM80" s="138" t="s">
        <v>554</v>
      </c>
      <c r="BN80" s="54"/>
      <c r="BO80" s="54"/>
      <c r="BP80" s="54"/>
      <c r="BQ80" s="54"/>
      <c r="BR80" s="54"/>
      <c r="BS80" s="54"/>
      <c r="BT80" s="54"/>
      <c r="BU80" s="54"/>
      <c r="BV80" s="54"/>
      <c r="BW80" s="54"/>
      <c r="BX80" s="54"/>
      <c r="BY80" s="54"/>
      <c r="BZ80" s="54"/>
      <c r="CA80" s="54"/>
      <c r="CB80" s="54"/>
      <c r="CC80" s="54"/>
      <c r="CD80" s="54"/>
      <c r="CE80" s="54"/>
      <c r="CF80" s="54"/>
      <c r="CG80" s="54"/>
      <c r="CH80" s="54"/>
    </row>
    <row r="81" spans="53:86">
      <c r="BA81" t="s">
        <v>783</v>
      </c>
      <c r="BB81" s="54"/>
      <c r="BC81" s="54"/>
      <c r="BD81" s="54"/>
      <c r="BE81" s="54"/>
      <c r="BF81" s="54"/>
      <c r="BG81" s="54"/>
      <c r="BH81" s="54"/>
      <c r="BI81" s="54"/>
      <c r="BJ81" s="54"/>
      <c r="BK81" s="54"/>
      <c r="BL81" s="54"/>
      <c r="BM81" s="138" t="s">
        <v>555</v>
      </c>
      <c r="BN81" s="54"/>
      <c r="BO81" s="54"/>
      <c r="BP81" s="54"/>
      <c r="BQ81" s="54"/>
      <c r="BR81" s="54"/>
      <c r="BS81" s="54"/>
      <c r="BT81" s="54"/>
      <c r="BU81" s="54"/>
      <c r="BV81" s="54"/>
      <c r="BW81" s="54"/>
      <c r="BX81" s="54"/>
      <c r="BY81" s="54"/>
      <c r="BZ81" s="54"/>
      <c r="CA81" s="54"/>
      <c r="CB81" s="54"/>
      <c r="CC81" s="54"/>
      <c r="CD81" s="54"/>
      <c r="CE81" s="54"/>
      <c r="CF81" s="54"/>
      <c r="CG81" s="54"/>
      <c r="CH81" s="54"/>
    </row>
    <row r="82" spans="53:86">
      <c r="BA82" t="s">
        <v>81</v>
      </c>
      <c r="BB82" s="54"/>
      <c r="BC82" s="54"/>
      <c r="BD82" s="54"/>
      <c r="BE82" s="54"/>
      <c r="BF82" s="54"/>
      <c r="BG82" s="54"/>
      <c r="BH82" s="54"/>
      <c r="BI82" s="54"/>
      <c r="BJ82" s="54"/>
      <c r="BK82" s="54"/>
      <c r="BL82" s="54"/>
      <c r="BM82" s="138" t="s">
        <v>100</v>
      </c>
      <c r="BN82" s="54"/>
      <c r="BO82" s="54"/>
      <c r="BP82" s="54"/>
      <c r="BQ82" s="54"/>
      <c r="BR82" s="54"/>
      <c r="BS82" s="54"/>
      <c r="BT82" s="54"/>
      <c r="BU82" s="54"/>
      <c r="BV82" s="54"/>
      <c r="BW82" s="54"/>
      <c r="BX82" s="54"/>
      <c r="BY82" s="54"/>
      <c r="BZ82" s="54"/>
      <c r="CA82" s="54"/>
      <c r="CB82" s="54"/>
      <c r="CC82" s="54"/>
      <c r="CD82" s="54"/>
      <c r="CE82" s="54"/>
      <c r="CF82" s="54"/>
      <c r="CG82" s="54"/>
      <c r="CH82" s="54"/>
    </row>
    <row r="83" spans="53:86">
      <c r="BA83" t="s">
        <v>784</v>
      </c>
      <c r="BB83" s="54"/>
      <c r="BC83" s="54"/>
      <c r="BD83" s="54"/>
      <c r="BE83" s="54"/>
      <c r="BF83" s="54"/>
      <c r="BG83" s="54"/>
      <c r="BH83" s="54"/>
      <c r="BI83" s="54"/>
      <c r="BJ83" s="54"/>
      <c r="BK83" s="54"/>
      <c r="BL83" s="54"/>
      <c r="BM83" s="138" t="s">
        <v>664</v>
      </c>
      <c r="BN83" s="54"/>
      <c r="BO83" s="54"/>
      <c r="BP83" s="54"/>
      <c r="BQ83" s="54"/>
      <c r="BR83" s="54"/>
      <c r="BS83" s="54"/>
      <c r="BT83" s="54"/>
      <c r="BU83" s="54"/>
      <c r="BV83" s="54"/>
      <c r="BW83" s="54"/>
      <c r="BX83" s="54"/>
      <c r="BY83" s="54"/>
      <c r="BZ83" s="54"/>
      <c r="CA83" s="54"/>
      <c r="CB83" s="54"/>
      <c r="CC83" s="54"/>
      <c r="CD83" s="54"/>
      <c r="CE83" s="54"/>
      <c r="CF83" s="54"/>
      <c r="CG83" s="54"/>
      <c r="CH83" s="54"/>
    </row>
    <row r="84" spans="53:86">
      <c r="BA84" t="s">
        <v>785</v>
      </c>
      <c r="BB84" s="54"/>
      <c r="BC84" s="54"/>
      <c r="BD84" s="54"/>
      <c r="BE84" s="54"/>
      <c r="BF84" s="54"/>
      <c r="BG84" s="54"/>
      <c r="BH84" s="54"/>
      <c r="BI84" s="54"/>
      <c r="BJ84" s="54"/>
      <c r="BK84" s="54"/>
      <c r="BL84" s="54"/>
      <c r="BM84" s="138" t="s">
        <v>556</v>
      </c>
      <c r="BN84" s="54"/>
      <c r="BO84" s="54"/>
      <c r="BP84" s="54"/>
      <c r="BQ84" s="54"/>
      <c r="BR84" s="54"/>
      <c r="BS84" s="54"/>
      <c r="BT84" s="54"/>
      <c r="BU84" s="54"/>
      <c r="BV84" s="54"/>
      <c r="BW84" s="54"/>
      <c r="BX84" s="54"/>
      <c r="BY84" s="54"/>
      <c r="BZ84" s="54"/>
      <c r="CA84" s="54"/>
      <c r="CB84" s="54"/>
      <c r="CC84" s="54"/>
      <c r="CD84" s="54"/>
      <c r="CE84" s="54"/>
      <c r="CF84" s="54"/>
      <c r="CG84" s="54"/>
      <c r="CH84" s="54"/>
    </row>
    <row r="85" spans="53:86">
      <c r="BA85" t="s">
        <v>786</v>
      </c>
      <c r="BB85" s="54"/>
      <c r="BC85" s="54"/>
      <c r="BD85" s="54"/>
      <c r="BE85" s="54"/>
      <c r="BF85" s="54"/>
      <c r="BG85" s="54"/>
      <c r="BH85" s="54"/>
      <c r="BI85" s="54"/>
      <c r="BJ85" s="54"/>
      <c r="BK85" s="54"/>
      <c r="BL85" s="54"/>
      <c r="BM85" s="138" t="s">
        <v>557</v>
      </c>
      <c r="BN85" s="54"/>
      <c r="BO85" s="54"/>
      <c r="BP85" s="54"/>
      <c r="BQ85" s="54"/>
      <c r="BR85" s="54"/>
      <c r="BS85" s="54"/>
      <c r="BT85" s="54"/>
      <c r="BU85" s="54"/>
      <c r="BV85" s="54"/>
      <c r="BW85" s="54"/>
      <c r="BX85" s="54"/>
      <c r="BY85" s="54"/>
      <c r="BZ85" s="54"/>
      <c r="CA85" s="54"/>
      <c r="CB85" s="54"/>
      <c r="CC85" s="54"/>
      <c r="CD85" s="54"/>
      <c r="CE85" s="54"/>
      <c r="CF85" s="54"/>
      <c r="CG85" s="54"/>
      <c r="CH85" s="54"/>
    </row>
    <row r="86" spans="53:86">
      <c r="BA86" t="s">
        <v>787</v>
      </c>
      <c r="BB86" s="54"/>
      <c r="BC86" s="54"/>
      <c r="BD86" s="54"/>
      <c r="BE86" s="54"/>
      <c r="BF86" s="54"/>
      <c r="BG86" s="54"/>
      <c r="BH86" s="54"/>
      <c r="BI86" s="54"/>
      <c r="BJ86" s="54"/>
      <c r="BK86" s="54"/>
      <c r="BL86" s="54"/>
      <c r="BM86" s="138" t="s">
        <v>558</v>
      </c>
      <c r="BN86" s="54"/>
      <c r="BO86" s="54"/>
      <c r="BP86" s="54"/>
      <c r="BQ86" s="54"/>
      <c r="BR86" s="54"/>
      <c r="BS86" s="54"/>
      <c r="BT86" s="54"/>
      <c r="BU86" s="54"/>
      <c r="BV86" s="54"/>
      <c r="BW86" s="54"/>
      <c r="BX86" s="54"/>
      <c r="BY86" s="54"/>
      <c r="BZ86" s="54"/>
      <c r="CA86" s="54"/>
      <c r="CB86" s="54"/>
      <c r="CC86" s="54"/>
      <c r="CD86" s="54"/>
      <c r="CE86" s="54"/>
      <c r="CF86" s="54"/>
      <c r="CG86" s="54"/>
      <c r="CH86" s="54"/>
    </row>
    <row r="87" spans="53:86">
      <c r="BA87" t="s">
        <v>788</v>
      </c>
      <c r="BB87" s="54"/>
      <c r="BC87" s="54"/>
      <c r="BD87" s="54"/>
      <c r="BE87" s="54"/>
      <c r="BF87" s="54"/>
      <c r="BG87" s="54"/>
      <c r="BH87" s="54"/>
      <c r="BI87" s="54"/>
      <c r="BJ87" s="54"/>
      <c r="BK87" s="54"/>
      <c r="BL87" s="54"/>
      <c r="BM87" s="138" t="s">
        <v>559</v>
      </c>
      <c r="BN87" s="54"/>
      <c r="BO87" s="54"/>
      <c r="BP87" s="54"/>
      <c r="BQ87" s="54"/>
      <c r="BR87" s="54"/>
      <c r="BS87" s="54"/>
      <c r="BT87" s="54"/>
      <c r="BU87" s="54"/>
      <c r="BV87" s="54"/>
      <c r="BW87" s="54"/>
      <c r="BX87" s="54"/>
      <c r="BY87" s="54"/>
      <c r="BZ87" s="54"/>
      <c r="CA87" s="54"/>
      <c r="CB87" s="54"/>
      <c r="CC87" s="54"/>
      <c r="CD87" s="54"/>
      <c r="CE87" s="54"/>
      <c r="CF87" s="54"/>
      <c r="CG87" s="54"/>
      <c r="CH87" s="54"/>
    </row>
    <row r="88" spans="53:86">
      <c r="BA88" t="s">
        <v>789</v>
      </c>
      <c r="BB88" s="54"/>
      <c r="BC88" s="54"/>
      <c r="BD88" s="54"/>
      <c r="BE88" s="54"/>
      <c r="BF88" s="54"/>
      <c r="BG88" s="54"/>
      <c r="BH88" s="54"/>
      <c r="BI88" s="54"/>
      <c r="BJ88" s="54"/>
      <c r="BK88" s="54"/>
      <c r="BL88" s="54"/>
      <c r="BM88" s="138" t="s">
        <v>560</v>
      </c>
      <c r="BN88" s="54"/>
      <c r="BO88" s="54"/>
      <c r="BP88" s="54"/>
      <c r="BQ88" s="54"/>
      <c r="BR88" s="54"/>
      <c r="BS88" s="54"/>
      <c r="BT88" s="54"/>
      <c r="BU88" s="54"/>
      <c r="BV88" s="54"/>
      <c r="BW88" s="54"/>
      <c r="BX88" s="54"/>
      <c r="BY88" s="54"/>
      <c r="BZ88" s="54"/>
      <c r="CA88" s="54"/>
      <c r="CB88" s="54"/>
      <c r="CC88" s="54"/>
      <c r="CD88" s="54"/>
      <c r="CE88" s="54"/>
      <c r="CF88" s="54"/>
      <c r="CG88" s="54"/>
      <c r="CH88" s="54"/>
    </row>
    <row r="89" spans="53:86">
      <c r="BA89" t="s">
        <v>790</v>
      </c>
      <c r="BB89" s="54"/>
      <c r="BC89" s="54"/>
      <c r="BD89" s="54"/>
      <c r="BE89" s="54"/>
      <c r="BF89" s="54"/>
      <c r="BG89" s="54"/>
      <c r="BH89" s="54"/>
      <c r="BI89" s="54"/>
      <c r="BJ89" s="54"/>
      <c r="BK89" s="54"/>
      <c r="BL89" s="54"/>
      <c r="BM89" s="139" t="s">
        <v>561</v>
      </c>
      <c r="BN89" s="54"/>
      <c r="BO89" s="54"/>
      <c r="BP89" s="54"/>
      <c r="BQ89" s="54"/>
      <c r="BR89" s="54"/>
      <c r="BS89" s="54"/>
      <c r="BT89" s="54"/>
      <c r="BU89" s="54"/>
      <c r="BV89" s="54"/>
      <c r="BW89" s="54"/>
      <c r="BX89" s="54"/>
      <c r="BY89" s="54"/>
      <c r="BZ89" s="54"/>
      <c r="CA89" s="54"/>
      <c r="CB89" s="54"/>
      <c r="CC89" s="54"/>
      <c r="CD89" s="54"/>
      <c r="CE89" s="54"/>
      <c r="CF89" s="54"/>
      <c r="CG89" s="54"/>
      <c r="CH89" s="54"/>
    </row>
    <row r="90" spans="53:86">
      <c r="BA90" t="s">
        <v>791</v>
      </c>
      <c r="BB90" s="54"/>
      <c r="BC90" s="54"/>
      <c r="BD90" s="54"/>
      <c r="BE90" s="54"/>
      <c r="BF90" s="54"/>
      <c r="BG90" s="54"/>
      <c r="BH90" s="54"/>
      <c r="BI90" s="54"/>
      <c r="BJ90" s="54"/>
      <c r="BK90" s="54"/>
      <c r="BL90" s="54"/>
      <c r="BM90" s="138" t="s">
        <v>562</v>
      </c>
      <c r="BN90" s="54"/>
      <c r="BO90" s="54"/>
      <c r="BP90" s="54"/>
      <c r="BQ90" s="54"/>
      <c r="BR90" s="54"/>
      <c r="BS90" s="54"/>
      <c r="BT90" s="54"/>
      <c r="BU90" s="54"/>
      <c r="BV90" s="54"/>
      <c r="BW90" s="54"/>
      <c r="BX90" s="54"/>
      <c r="BY90" s="54"/>
      <c r="BZ90" s="54"/>
      <c r="CA90" s="54"/>
      <c r="CB90" s="54"/>
      <c r="CC90" s="54"/>
      <c r="CD90" s="54"/>
      <c r="CE90" s="54"/>
      <c r="CF90" s="54"/>
      <c r="CG90" s="54"/>
      <c r="CH90" s="54"/>
    </row>
    <row r="91" spans="53:86">
      <c r="BA91" t="s">
        <v>792</v>
      </c>
      <c r="BB91" s="54"/>
      <c r="BC91" s="54"/>
      <c r="BD91" s="54"/>
      <c r="BE91" s="54"/>
      <c r="BF91" s="54"/>
      <c r="BG91" s="54"/>
      <c r="BH91" s="54"/>
      <c r="BI91" s="54"/>
      <c r="BJ91" s="54"/>
      <c r="BK91" s="54"/>
      <c r="BL91" s="54"/>
      <c r="BM91" s="138" t="s">
        <v>563</v>
      </c>
      <c r="BN91" s="54"/>
      <c r="BO91" s="54"/>
      <c r="BP91" s="54"/>
      <c r="BQ91" s="54"/>
      <c r="BR91" s="54"/>
      <c r="BS91" s="54"/>
      <c r="BT91" s="54"/>
      <c r="BU91" s="54"/>
      <c r="BV91" s="54"/>
      <c r="BW91" s="54"/>
      <c r="BX91" s="54"/>
      <c r="BY91" s="54"/>
      <c r="BZ91" s="54"/>
      <c r="CA91" s="54"/>
      <c r="CB91" s="54"/>
      <c r="CC91" s="54"/>
      <c r="CD91" s="54"/>
      <c r="CE91" s="54"/>
      <c r="CF91" s="54"/>
      <c r="CG91" s="54"/>
      <c r="CH91" s="54"/>
    </row>
    <row r="92" spans="53:86">
      <c r="BA92" t="s">
        <v>793</v>
      </c>
      <c r="BB92" s="54"/>
      <c r="BC92" s="54"/>
      <c r="BD92" s="54"/>
      <c r="BE92" s="54"/>
      <c r="BF92" s="54"/>
      <c r="BG92" s="54"/>
      <c r="BH92" s="54"/>
      <c r="BI92" s="54"/>
      <c r="BJ92" s="54"/>
      <c r="BK92" s="54"/>
      <c r="BL92" s="54"/>
      <c r="BM92" s="138" t="s">
        <v>564</v>
      </c>
      <c r="BN92" s="54"/>
      <c r="BO92" s="54"/>
      <c r="BP92" s="54"/>
      <c r="BQ92" s="54"/>
      <c r="BR92" s="54"/>
      <c r="BS92" s="54"/>
      <c r="BT92" s="54"/>
      <c r="BU92" s="54"/>
      <c r="BV92" s="54"/>
      <c r="BW92" s="54"/>
      <c r="BX92" s="54"/>
      <c r="BY92" s="54"/>
      <c r="BZ92" s="54"/>
      <c r="CA92" s="54"/>
      <c r="CB92" s="54"/>
      <c r="CC92" s="54"/>
      <c r="CD92" s="54"/>
      <c r="CE92" s="54"/>
      <c r="CF92" s="54"/>
      <c r="CG92" s="54"/>
      <c r="CH92" s="54"/>
    </row>
    <row r="93" spans="53:86">
      <c r="BA93" t="s">
        <v>794</v>
      </c>
      <c r="BB93" s="54"/>
      <c r="BC93" s="54"/>
      <c r="BD93" s="54"/>
      <c r="BE93" s="54"/>
      <c r="BF93" s="54"/>
      <c r="BG93" s="54"/>
      <c r="BH93" s="54"/>
      <c r="BI93" s="54"/>
      <c r="BJ93" s="54"/>
      <c r="BK93" s="54"/>
      <c r="BL93" s="54"/>
      <c r="BM93" s="138" t="s">
        <v>565</v>
      </c>
      <c r="BN93" s="54"/>
      <c r="BO93" s="54"/>
      <c r="BP93" s="54"/>
      <c r="BQ93" s="54"/>
      <c r="BR93" s="54"/>
      <c r="BS93" s="54"/>
      <c r="BT93" s="54"/>
      <c r="BU93" s="54"/>
      <c r="BV93" s="54"/>
      <c r="BW93" s="54"/>
      <c r="BX93" s="54"/>
      <c r="BY93" s="54"/>
      <c r="BZ93" s="54"/>
      <c r="CA93" s="54"/>
      <c r="CB93" s="54"/>
      <c r="CC93" s="54"/>
      <c r="CD93" s="54"/>
      <c r="CE93" s="54"/>
      <c r="CF93" s="54"/>
      <c r="CG93" s="54"/>
      <c r="CH93" s="54"/>
    </row>
    <row r="94" spans="53:86">
      <c r="BA94" t="s">
        <v>795</v>
      </c>
      <c r="BB94" s="54"/>
      <c r="BC94" s="54"/>
      <c r="BD94" s="54"/>
      <c r="BE94" s="54"/>
      <c r="BF94" s="54"/>
      <c r="BG94" s="54"/>
      <c r="BH94" s="54"/>
      <c r="BI94" s="54"/>
      <c r="BJ94" s="54"/>
      <c r="BK94" s="54"/>
      <c r="BL94" s="54"/>
      <c r="BM94" s="138" t="s">
        <v>566</v>
      </c>
      <c r="BN94" s="54"/>
      <c r="BO94" s="54"/>
      <c r="BP94" s="54"/>
      <c r="BQ94" s="54"/>
      <c r="BR94" s="54"/>
      <c r="BS94" s="54"/>
      <c r="BT94" s="54"/>
      <c r="BU94" s="54"/>
      <c r="BV94" s="54"/>
      <c r="BW94" s="54"/>
      <c r="BX94" s="54"/>
      <c r="BY94" s="54"/>
      <c r="BZ94" s="54"/>
      <c r="CA94" s="54"/>
      <c r="CB94" s="54"/>
      <c r="CC94" s="54"/>
      <c r="CD94" s="54"/>
      <c r="CE94" s="54"/>
      <c r="CF94" s="54"/>
      <c r="CG94" s="54"/>
      <c r="CH94" s="54"/>
    </row>
    <row r="95" spans="53:86">
      <c r="BA95" t="s">
        <v>796</v>
      </c>
      <c r="BB95" s="54"/>
      <c r="BC95" s="54"/>
      <c r="BD95" s="54"/>
      <c r="BE95" s="54"/>
      <c r="BF95" s="54"/>
      <c r="BG95" s="54"/>
      <c r="BH95" s="54"/>
      <c r="BI95" s="54"/>
      <c r="BJ95" s="54"/>
      <c r="BK95" s="54"/>
      <c r="BL95" s="54"/>
      <c r="BM95" s="138" t="s">
        <v>665</v>
      </c>
      <c r="BN95" s="54"/>
      <c r="BO95" s="54"/>
      <c r="BP95" s="54"/>
      <c r="BQ95" s="54"/>
      <c r="BR95" s="54"/>
      <c r="BS95" s="54"/>
      <c r="BT95" s="54"/>
      <c r="BU95" s="54"/>
      <c r="BV95" s="54"/>
      <c r="BW95" s="54"/>
      <c r="BX95" s="54"/>
      <c r="BY95" s="54"/>
      <c r="BZ95" s="54"/>
      <c r="CA95" s="54"/>
      <c r="CB95" s="54"/>
      <c r="CC95" s="54"/>
      <c r="CD95" s="54"/>
      <c r="CE95" s="54"/>
      <c r="CF95" s="54"/>
      <c r="CG95" s="54"/>
      <c r="CH95" s="54"/>
    </row>
    <row r="96" spans="53:86">
      <c r="BA96" t="s">
        <v>797</v>
      </c>
      <c r="BB96" s="54"/>
      <c r="BC96" s="54"/>
      <c r="BD96" s="54"/>
      <c r="BE96" s="54"/>
      <c r="BF96" s="54"/>
      <c r="BG96" s="54"/>
      <c r="BH96" s="54"/>
      <c r="BI96" s="54"/>
      <c r="BJ96" s="54"/>
      <c r="BK96" s="54"/>
      <c r="BL96" s="54"/>
      <c r="BM96" s="138" t="s">
        <v>567</v>
      </c>
      <c r="BN96" s="54"/>
      <c r="BO96" s="54"/>
      <c r="BP96" s="54"/>
      <c r="BQ96" s="54"/>
      <c r="BR96" s="54"/>
      <c r="BS96" s="54"/>
      <c r="BT96" s="54"/>
      <c r="BU96" s="54"/>
      <c r="BV96" s="54"/>
      <c r="BW96" s="54"/>
      <c r="BX96" s="54"/>
      <c r="BY96" s="54"/>
      <c r="BZ96" s="54"/>
      <c r="CA96" s="54"/>
      <c r="CB96" s="54"/>
      <c r="CC96" s="54"/>
      <c r="CD96" s="54"/>
      <c r="CE96" s="54"/>
      <c r="CF96" s="54"/>
      <c r="CG96" s="54"/>
      <c r="CH96" s="54"/>
    </row>
    <row r="97" spans="53:86" ht="15">
      <c r="BA97" s="151" t="s">
        <v>798</v>
      </c>
      <c r="BB97" s="54"/>
      <c r="BC97" s="54"/>
      <c r="BD97" s="54"/>
      <c r="BE97" s="54"/>
      <c r="BF97" s="54"/>
      <c r="BG97" s="54"/>
      <c r="BH97" s="54"/>
      <c r="BI97" s="54"/>
      <c r="BJ97" s="54"/>
      <c r="BK97" s="54"/>
      <c r="BL97" s="54"/>
      <c r="BM97" s="138" t="s">
        <v>96</v>
      </c>
      <c r="BN97" s="54"/>
      <c r="BO97" s="54"/>
      <c r="BP97" s="54"/>
      <c r="BQ97" s="54"/>
      <c r="BR97" s="54"/>
      <c r="BS97" s="54"/>
      <c r="BT97" s="54"/>
      <c r="BU97" s="54"/>
      <c r="BV97" s="54"/>
      <c r="BW97" s="54"/>
      <c r="BX97" s="54"/>
      <c r="BY97" s="54"/>
      <c r="BZ97" s="54"/>
      <c r="CA97" s="54"/>
      <c r="CB97" s="54"/>
      <c r="CC97" s="54"/>
      <c r="CD97" s="54"/>
      <c r="CE97" s="54"/>
      <c r="CF97" s="54"/>
      <c r="CG97" s="54"/>
      <c r="CH97" s="54"/>
    </row>
    <row r="98" spans="53:86">
      <c r="BA98" t="s">
        <v>822</v>
      </c>
      <c r="BB98" s="54"/>
      <c r="BC98" s="54"/>
      <c r="BD98" s="54"/>
      <c r="BE98" s="54"/>
      <c r="BF98" s="54"/>
      <c r="BG98" s="54"/>
      <c r="BH98" s="54"/>
      <c r="BI98" s="54"/>
      <c r="BJ98" s="54"/>
      <c r="BK98" s="54"/>
      <c r="BL98" s="54"/>
      <c r="BM98" s="138" t="s">
        <v>568</v>
      </c>
      <c r="BN98" s="54"/>
      <c r="BO98" s="54"/>
      <c r="BP98" s="54"/>
      <c r="BQ98" s="54"/>
      <c r="BR98" s="54"/>
      <c r="BS98" s="54"/>
      <c r="BT98" s="54"/>
      <c r="BU98" s="54"/>
      <c r="BV98" s="54"/>
      <c r="BW98" s="54"/>
      <c r="BX98" s="54"/>
      <c r="BY98" s="54"/>
      <c r="BZ98" s="54"/>
      <c r="CA98" s="54"/>
      <c r="CB98" s="54"/>
      <c r="CC98" s="54"/>
      <c r="CD98" s="54"/>
      <c r="CE98" s="54"/>
      <c r="CF98" s="54"/>
      <c r="CG98" s="54"/>
      <c r="CH98" s="54"/>
    </row>
    <row r="99" spans="53:86">
      <c r="BA99" t="s">
        <v>823</v>
      </c>
      <c r="BB99" s="54"/>
      <c r="BC99" s="54"/>
      <c r="BD99" s="54"/>
      <c r="BE99" s="54"/>
      <c r="BF99" s="54"/>
      <c r="BG99" s="54"/>
      <c r="BH99" s="54"/>
      <c r="BI99" s="54"/>
      <c r="BJ99" s="54"/>
      <c r="BK99" s="54"/>
      <c r="BL99" s="54"/>
      <c r="BM99" s="138" t="s">
        <v>569</v>
      </c>
      <c r="BN99" s="54"/>
      <c r="BO99" s="54"/>
      <c r="BP99" s="54"/>
      <c r="BQ99" s="54"/>
      <c r="BR99" s="54"/>
      <c r="BS99" s="54"/>
      <c r="BT99" s="54"/>
      <c r="BU99" s="54"/>
      <c r="BV99" s="54"/>
      <c r="BW99" s="54"/>
      <c r="BX99" s="54"/>
      <c r="BY99" s="54"/>
      <c r="BZ99" s="54"/>
      <c r="CA99" s="54"/>
      <c r="CB99" s="54"/>
      <c r="CC99" s="54"/>
      <c r="CD99" s="54"/>
      <c r="CE99" s="54"/>
      <c r="CF99" s="54"/>
      <c r="CG99" s="54"/>
      <c r="CH99" s="54"/>
    </row>
    <row r="100" spans="53:86">
      <c r="BA100" t="s">
        <v>824</v>
      </c>
      <c r="BB100" s="54"/>
      <c r="BC100" s="54"/>
      <c r="BD100" s="54"/>
      <c r="BE100" s="54"/>
      <c r="BF100" s="54"/>
      <c r="BG100" s="54"/>
      <c r="BH100" s="54"/>
      <c r="BI100" s="54"/>
      <c r="BJ100" s="54"/>
      <c r="BK100" s="54"/>
      <c r="BL100" s="54"/>
      <c r="BM100" s="138" t="s">
        <v>570</v>
      </c>
      <c r="BN100" s="54"/>
      <c r="BO100" s="54"/>
      <c r="BP100" s="54"/>
      <c r="BQ100" s="54"/>
      <c r="BR100" s="54"/>
      <c r="BS100" s="54"/>
      <c r="BT100" s="54"/>
      <c r="BU100" s="54"/>
      <c r="BV100" s="54"/>
      <c r="BW100" s="54"/>
      <c r="BX100" s="54"/>
      <c r="BY100" s="54"/>
      <c r="BZ100" s="54"/>
      <c r="CA100" s="54"/>
      <c r="CB100" s="54"/>
      <c r="CC100" s="54"/>
      <c r="CD100" s="54"/>
      <c r="CE100" s="54"/>
      <c r="CF100" s="54"/>
      <c r="CG100" s="54"/>
      <c r="CH100" s="54"/>
    </row>
    <row r="101" spans="53:86" ht="15">
      <c r="BA101" s="151" t="s">
        <v>799</v>
      </c>
      <c r="BB101" s="54"/>
      <c r="BC101" s="54"/>
      <c r="BD101" s="54"/>
      <c r="BE101" s="54"/>
      <c r="BF101" s="54"/>
      <c r="BG101" s="54"/>
      <c r="BH101" s="54"/>
      <c r="BI101" s="54"/>
      <c r="BJ101" s="54"/>
      <c r="BK101" s="54"/>
      <c r="BL101" s="54"/>
      <c r="BM101" s="138" t="s">
        <v>571</v>
      </c>
      <c r="BN101" s="54"/>
      <c r="BO101" s="54"/>
      <c r="BP101" s="54"/>
      <c r="BQ101" s="54"/>
      <c r="BR101" s="54"/>
      <c r="BS101" s="54"/>
      <c r="BT101" s="54"/>
      <c r="BU101" s="54"/>
      <c r="BV101" s="54"/>
      <c r="BW101" s="54"/>
      <c r="BX101" s="54"/>
      <c r="BY101" s="54"/>
      <c r="BZ101" s="54"/>
      <c r="CA101" s="54"/>
      <c r="CB101" s="54"/>
      <c r="CC101" s="54"/>
      <c r="CD101" s="54"/>
      <c r="CE101" s="54"/>
      <c r="CF101" s="54"/>
      <c r="CG101" s="54"/>
      <c r="CH101" s="54"/>
    </row>
    <row r="102" spans="53:86">
      <c r="BA102" t="s">
        <v>800</v>
      </c>
      <c r="BB102" s="54"/>
      <c r="BC102" s="54"/>
      <c r="BD102" s="54"/>
      <c r="BE102" s="54"/>
      <c r="BF102" s="54"/>
      <c r="BG102" s="54"/>
      <c r="BH102" s="54"/>
      <c r="BI102" s="54"/>
      <c r="BJ102" s="54"/>
      <c r="BK102" s="54"/>
      <c r="BL102" s="54"/>
      <c r="BM102" s="138" t="s">
        <v>572</v>
      </c>
      <c r="BN102" s="54"/>
      <c r="BO102" s="54"/>
      <c r="BP102" s="54"/>
      <c r="BQ102" s="54"/>
      <c r="BR102" s="54"/>
      <c r="BS102" s="54"/>
      <c r="BT102" s="54"/>
      <c r="BU102" s="54"/>
      <c r="BV102" s="54"/>
      <c r="BW102" s="54"/>
      <c r="BX102" s="54"/>
      <c r="BY102" s="54"/>
      <c r="BZ102" s="54"/>
      <c r="CA102" s="54"/>
      <c r="CB102" s="54"/>
      <c r="CC102" s="54"/>
      <c r="CD102" s="54"/>
      <c r="CE102" s="54"/>
      <c r="CF102" s="54"/>
      <c r="CG102" s="54"/>
      <c r="CH102" s="54"/>
    </row>
    <row r="103" spans="53:86" ht="15">
      <c r="BA103" s="151" t="s">
        <v>801</v>
      </c>
      <c r="BB103" s="54"/>
      <c r="BC103" s="54"/>
      <c r="BD103" s="54"/>
      <c r="BE103" s="54"/>
      <c r="BF103" s="54"/>
      <c r="BG103" s="54"/>
      <c r="BH103" s="54"/>
      <c r="BI103" s="54"/>
      <c r="BJ103" s="54"/>
      <c r="BK103" s="54"/>
      <c r="BL103" s="54"/>
      <c r="BM103" s="138" t="s">
        <v>573</v>
      </c>
      <c r="BN103" s="54"/>
      <c r="BO103" s="54"/>
      <c r="BP103" s="54"/>
      <c r="BQ103" s="54"/>
      <c r="BR103" s="54"/>
      <c r="BS103" s="54"/>
      <c r="BT103" s="54"/>
      <c r="BU103" s="54"/>
      <c r="BV103" s="54"/>
      <c r="BW103" s="54"/>
      <c r="BX103" s="54"/>
      <c r="BY103" s="54"/>
      <c r="BZ103" s="54"/>
      <c r="CA103" s="54"/>
      <c r="CB103" s="54"/>
      <c r="CC103" s="54"/>
      <c r="CD103" s="54"/>
      <c r="CE103" s="54"/>
      <c r="CF103" s="54"/>
      <c r="CG103" s="54"/>
      <c r="CH103" s="54"/>
    </row>
    <row r="104" spans="53:86">
      <c r="BA104" t="s">
        <v>802</v>
      </c>
      <c r="BB104" s="54"/>
      <c r="BC104" s="54"/>
      <c r="BD104" s="54"/>
      <c r="BE104" s="54"/>
      <c r="BF104" s="54"/>
      <c r="BG104" s="54"/>
      <c r="BH104" s="54"/>
      <c r="BI104" s="54"/>
      <c r="BJ104" s="54"/>
      <c r="BK104" s="54"/>
      <c r="BL104" s="54"/>
      <c r="BM104" s="138" t="s">
        <v>666</v>
      </c>
      <c r="BN104" s="54"/>
      <c r="BO104" s="54"/>
      <c r="BP104" s="54"/>
      <c r="BQ104" s="54"/>
      <c r="BR104" s="54"/>
      <c r="BS104" s="54"/>
      <c r="BT104" s="54"/>
      <c r="BU104" s="54"/>
      <c r="BV104" s="54"/>
      <c r="BW104" s="54"/>
      <c r="BX104" s="54"/>
      <c r="BY104" s="54"/>
      <c r="BZ104" s="54"/>
      <c r="CA104" s="54"/>
      <c r="CB104" s="54"/>
      <c r="CC104" s="54"/>
      <c r="CD104" s="54"/>
      <c r="CE104" s="54"/>
      <c r="CF104" s="54"/>
      <c r="CG104" s="54"/>
      <c r="CH104" s="54"/>
    </row>
    <row r="105" spans="53:86">
      <c r="BA105" t="s">
        <v>803</v>
      </c>
      <c r="BB105" s="54"/>
      <c r="BC105" s="54"/>
      <c r="BD105" s="54"/>
      <c r="BE105" s="54"/>
      <c r="BF105" s="54"/>
      <c r="BG105" s="54"/>
      <c r="BH105" s="54"/>
      <c r="BI105" s="54"/>
      <c r="BJ105" s="54"/>
      <c r="BK105" s="54"/>
      <c r="BL105" s="54"/>
      <c r="BM105" s="138" t="s">
        <v>82</v>
      </c>
      <c r="BN105" s="54"/>
      <c r="BO105" s="54"/>
      <c r="BP105" s="54"/>
      <c r="BQ105" s="54"/>
      <c r="BR105" s="54"/>
      <c r="BS105" s="54"/>
      <c r="BT105" s="54"/>
      <c r="BU105" s="54"/>
      <c r="BV105" s="54"/>
      <c r="BW105" s="54"/>
      <c r="BX105" s="54"/>
      <c r="BY105" s="54"/>
      <c r="BZ105" s="54"/>
      <c r="CA105" s="54"/>
      <c r="CB105" s="54"/>
      <c r="CC105" s="54"/>
      <c r="CD105" s="54"/>
      <c r="CE105" s="54"/>
      <c r="CF105" s="54"/>
      <c r="CG105" s="54"/>
      <c r="CH105" s="54"/>
    </row>
    <row r="106" spans="53:86">
      <c r="BA106" t="s">
        <v>804</v>
      </c>
      <c r="BB106" s="54"/>
      <c r="BC106" s="54"/>
      <c r="BD106" s="54"/>
      <c r="BE106" s="54"/>
      <c r="BF106" s="54"/>
      <c r="BG106" s="54"/>
      <c r="BH106" s="54"/>
      <c r="BI106" s="54"/>
      <c r="BJ106" s="54"/>
      <c r="BK106" s="54"/>
      <c r="BL106" s="54"/>
      <c r="BM106" s="138" t="s">
        <v>574</v>
      </c>
      <c r="BN106" s="54"/>
      <c r="BO106" s="54"/>
      <c r="BP106" s="54"/>
      <c r="BQ106" s="54"/>
      <c r="BR106" s="54"/>
      <c r="BS106" s="54"/>
      <c r="BT106" s="54"/>
      <c r="BU106" s="54"/>
      <c r="BV106" s="54"/>
      <c r="BW106" s="54"/>
      <c r="BX106" s="54"/>
      <c r="BY106" s="54"/>
      <c r="BZ106" s="54"/>
      <c r="CA106" s="54"/>
      <c r="CB106" s="54"/>
      <c r="CC106" s="54"/>
      <c r="CD106" s="54"/>
      <c r="CE106" s="54"/>
      <c r="CF106" s="54"/>
      <c r="CG106" s="54"/>
      <c r="CH106" s="54"/>
    </row>
    <row r="107" spans="53:86">
      <c r="BA107" t="s">
        <v>805</v>
      </c>
      <c r="BB107" s="54"/>
      <c r="BC107" s="54"/>
      <c r="BD107" s="54"/>
      <c r="BE107" s="54"/>
      <c r="BF107" s="54"/>
      <c r="BG107" s="54"/>
      <c r="BH107" s="54"/>
      <c r="BI107" s="54"/>
      <c r="BJ107" s="54"/>
      <c r="BK107" s="54"/>
      <c r="BL107" s="54"/>
      <c r="BM107" s="138" t="s">
        <v>575</v>
      </c>
      <c r="BN107" s="54"/>
      <c r="BO107" s="54"/>
      <c r="BP107" s="54"/>
      <c r="BQ107" s="54"/>
      <c r="BR107" s="54"/>
      <c r="BS107" s="54"/>
      <c r="BT107" s="54"/>
      <c r="BU107" s="54"/>
      <c r="BV107" s="54"/>
      <c r="BW107" s="54"/>
      <c r="BX107" s="54"/>
      <c r="BY107" s="54"/>
      <c r="BZ107" s="54"/>
      <c r="CA107" s="54"/>
      <c r="CB107" s="54"/>
      <c r="CC107" s="54"/>
      <c r="CD107" s="54"/>
      <c r="CE107" s="54"/>
      <c r="CF107" s="54"/>
      <c r="CG107" s="54"/>
      <c r="CH107" s="54"/>
    </row>
    <row r="108" spans="53:86" ht="15">
      <c r="BA108" s="151" t="s">
        <v>806</v>
      </c>
      <c r="BB108" s="54"/>
      <c r="BC108" s="54"/>
      <c r="BD108" s="54"/>
      <c r="BE108" s="54"/>
      <c r="BF108" s="54"/>
      <c r="BG108" s="54"/>
      <c r="BH108" s="54"/>
      <c r="BI108" s="54"/>
      <c r="BJ108" s="54"/>
      <c r="BK108" s="54"/>
      <c r="BL108" s="54"/>
      <c r="BM108" s="138" t="s">
        <v>576</v>
      </c>
      <c r="BN108" s="54"/>
      <c r="BO108" s="54"/>
      <c r="BP108" s="54"/>
      <c r="BQ108" s="54"/>
      <c r="BR108" s="54"/>
      <c r="BS108" s="54"/>
      <c r="BT108" s="54"/>
      <c r="BU108" s="54"/>
      <c r="BV108" s="54"/>
      <c r="BW108" s="54"/>
      <c r="BX108" s="54"/>
      <c r="BY108" s="54"/>
      <c r="BZ108" s="54"/>
      <c r="CA108" s="54"/>
      <c r="CB108" s="54"/>
      <c r="CC108" s="54"/>
      <c r="CD108" s="54"/>
      <c r="CE108" s="54"/>
      <c r="CF108" s="54"/>
      <c r="CG108" s="54"/>
      <c r="CH108" s="54"/>
    </row>
    <row r="109" spans="53:86">
      <c r="BA109" t="s">
        <v>807</v>
      </c>
      <c r="BB109" s="54"/>
      <c r="BC109" s="54"/>
      <c r="BD109" s="54"/>
      <c r="BE109" s="54"/>
      <c r="BF109" s="54"/>
      <c r="BG109" s="54"/>
      <c r="BH109" s="54"/>
      <c r="BI109" s="54"/>
      <c r="BJ109" s="54"/>
      <c r="BK109" s="54"/>
      <c r="BL109" s="54"/>
      <c r="BM109" s="138" t="s">
        <v>577</v>
      </c>
      <c r="BN109" s="54"/>
      <c r="BO109" s="54"/>
      <c r="BP109" s="54"/>
      <c r="BQ109" s="54"/>
      <c r="BR109" s="54"/>
      <c r="BS109" s="54"/>
      <c r="BT109" s="54"/>
      <c r="BU109" s="54"/>
      <c r="BV109" s="54"/>
      <c r="BW109" s="54"/>
      <c r="BX109" s="54"/>
      <c r="BY109" s="54"/>
      <c r="BZ109" s="54"/>
      <c r="CA109" s="54"/>
      <c r="CB109" s="54"/>
      <c r="CC109" s="54"/>
      <c r="CD109" s="54"/>
      <c r="CE109" s="54"/>
      <c r="CF109" s="54"/>
      <c r="CG109" s="54"/>
      <c r="CH109" s="54"/>
    </row>
    <row r="110" spans="53:86">
      <c r="BA110" t="s">
        <v>808</v>
      </c>
      <c r="BB110" s="54"/>
      <c r="BC110" s="54"/>
      <c r="BD110" s="54"/>
      <c r="BE110" s="54"/>
      <c r="BF110" s="54"/>
      <c r="BG110" s="54"/>
      <c r="BH110" s="54"/>
      <c r="BI110" s="54"/>
      <c r="BJ110" s="54"/>
      <c r="BK110" s="54"/>
      <c r="BL110" s="54"/>
      <c r="BM110" s="138" t="s">
        <v>578</v>
      </c>
      <c r="BN110" s="54"/>
      <c r="BO110" s="54"/>
      <c r="BP110" s="54"/>
      <c r="BQ110" s="54"/>
      <c r="BR110" s="54"/>
      <c r="BS110" s="54"/>
      <c r="BT110" s="54"/>
      <c r="BU110" s="54"/>
      <c r="BV110" s="54"/>
      <c r="BW110" s="54"/>
      <c r="BX110" s="54"/>
      <c r="BY110" s="54"/>
      <c r="BZ110" s="54"/>
      <c r="CA110" s="54"/>
      <c r="CB110" s="54"/>
      <c r="CC110" s="54"/>
      <c r="CD110" s="54"/>
      <c r="CE110" s="54"/>
      <c r="CF110" s="54"/>
      <c r="CG110" s="54"/>
      <c r="CH110" s="54"/>
    </row>
    <row r="111" spans="53:86">
      <c r="BA111" t="s">
        <v>809</v>
      </c>
      <c r="BB111" s="54"/>
      <c r="BC111" s="54"/>
      <c r="BD111" s="54"/>
      <c r="BE111" s="54"/>
      <c r="BF111" s="54"/>
      <c r="BG111" s="54"/>
      <c r="BH111" s="54"/>
      <c r="BI111" s="54"/>
      <c r="BJ111" s="54"/>
      <c r="BK111" s="54"/>
      <c r="BL111" s="54"/>
      <c r="BM111" s="138" t="s">
        <v>579</v>
      </c>
      <c r="BN111" s="54"/>
      <c r="BO111" s="54"/>
      <c r="BP111" s="54"/>
      <c r="BQ111" s="54"/>
      <c r="BR111" s="54"/>
      <c r="BS111" s="54"/>
      <c r="BT111" s="54"/>
      <c r="BU111" s="54"/>
      <c r="BV111" s="54"/>
      <c r="BW111" s="54"/>
      <c r="BX111" s="54"/>
      <c r="BY111" s="54"/>
      <c r="BZ111" s="54"/>
      <c r="CA111" s="54"/>
      <c r="CB111" s="54"/>
      <c r="CC111" s="54"/>
      <c r="CD111" s="54"/>
      <c r="CE111" s="54"/>
      <c r="CF111" s="54"/>
      <c r="CG111" s="54"/>
      <c r="CH111" s="54"/>
    </row>
    <row r="112" spans="53:86">
      <c r="BA112" t="s">
        <v>810</v>
      </c>
      <c r="BB112" s="54"/>
      <c r="BC112" s="54"/>
      <c r="BD112" s="54"/>
      <c r="BE112" s="54"/>
      <c r="BF112" s="54"/>
      <c r="BG112" s="54"/>
      <c r="BH112" s="54"/>
      <c r="BI112" s="54"/>
      <c r="BJ112" s="54"/>
      <c r="BK112" s="54"/>
      <c r="BL112" s="54"/>
      <c r="BM112" s="138" t="s">
        <v>580</v>
      </c>
      <c r="BN112" s="54"/>
      <c r="BO112" s="54"/>
      <c r="BP112" s="54"/>
      <c r="BQ112" s="54"/>
      <c r="BR112" s="54"/>
      <c r="BS112" s="54"/>
      <c r="BT112" s="54"/>
      <c r="BU112" s="54"/>
      <c r="BV112" s="54"/>
      <c r="BW112" s="54"/>
      <c r="BX112" s="54"/>
      <c r="BY112" s="54"/>
      <c r="BZ112" s="54"/>
      <c r="CA112" s="54"/>
      <c r="CB112" s="54"/>
      <c r="CC112" s="54"/>
      <c r="CD112" s="54"/>
      <c r="CE112" s="54"/>
      <c r="CF112" s="54"/>
      <c r="CG112" s="54"/>
      <c r="CH112" s="54"/>
    </row>
    <row r="113" spans="53:86">
      <c r="BA113" t="s">
        <v>811</v>
      </c>
      <c r="BB113" s="54"/>
      <c r="BC113" s="54"/>
      <c r="BD113" s="54"/>
      <c r="BE113" s="54"/>
      <c r="BF113" s="54"/>
      <c r="BG113" s="54"/>
      <c r="BH113" s="54"/>
      <c r="BI113" s="54"/>
      <c r="BJ113" s="54"/>
      <c r="BK113" s="54"/>
      <c r="BL113" s="54"/>
      <c r="BM113" s="138" t="s">
        <v>83</v>
      </c>
      <c r="BN113" s="54"/>
      <c r="BO113" s="54"/>
      <c r="BP113" s="54"/>
      <c r="BQ113" s="54"/>
      <c r="BR113" s="54"/>
      <c r="BS113" s="54"/>
      <c r="BT113" s="54"/>
      <c r="BU113" s="54"/>
      <c r="BV113" s="54"/>
      <c r="BW113" s="54"/>
      <c r="BX113" s="54"/>
      <c r="BY113" s="54"/>
      <c r="BZ113" s="54"/>
      <c r="CA113" s="54"/>
      <c r="CB113" s="54"/>
      <c r="CC113" s="54"/>
      <c r="CD113" s="54"/>
      <c r="CE113" s="54"/>
      <c r="CF113" s="54"/>
      <c r="CG113" s="54"/>
      <c r="CH113" s="54"/>
    </row>
    <row r="114" spans="53:86">
      <c r="BA114" t="s">
        <v>812</v>
      </c>
      <c r="BB114" s="54"/>
      <c r="BC114" s="54"/>
      <c r="BD114" s="54"/>
      <c r="BE114" s="54"/>
      <c r="BF114" s="54"/>
      <c r="BG114" s="54"/>
      <c r="BH114" s="54"/>
      <c r="BI114" s="54"/>
      <c r="BJ114" s="54"/>
      <c r="BK114" s="54"/>
      <c r="BL114" s="54"/>
      <c r="BM114" s="138" t="s">
        <v>581</v>
      </c>
      <c r="BN114" s="54"/>
      <c r="BO114" s="54"/>
      <c r="BP114" s="54"/>
      <c r="BQ114" s="54"/>
      <c r="BR114" s="54"/>
      <c r="BS114" s="54"/>
      <c r="BT114" s="54"/>
      <c r="BU114" s="54"/>
      <c r="BV114" s="54"/>
      <c r="BW114" s="54"/>
      <c r="BX114" s="54"/>
      <c r="BY114" s="54"/>
      <c r="BZ114" s="54"/>
      <c r="CA114" s="54"/>
      <c r="CB114" s="54"/>
      <c r="CC114" s="54"/>
      <c r="CD114" s="54"/>
      <c r="CE114" s="54"/>
      <c r="CF114" s="54"/>
      <c r="CG114" s="54"/>
      <c r="CH114" s="54"/>
    </row>
    <row r="115" spans="53:86" ht="15">
      <c r="BA115" s="151" t="s">
        <v>813</v>
      </c>
      <c r="BB115" s="54"/>
      <c r="BC115" s="54"/>
      <c r="BD115" s="54"/>
      <c r="BE115" s="54"/>
      <c r="BF115" s="54"/>
      <c r="BG115" s="54"/>
      <c r="BH115" s="54"/>
      <c r="BI115" s="54"/>
      <c r="BJ115" s="54"/>
      <c r="BK115" s="54"/>
      <c r="BL115" s="54"/>
      <c r="BM115" s="138" t="s">
        <v>582</v>
      </c>
      <c r="BN115" s="54"/>
      <c r="BO115" s="54"/>
      <c r="BP115" s="54"/>
      <c r="BQ115" s="54"/>
      <c r="BR115" s="54"/>
      <c r="BS115" s="54"/>
      <c r="BT115" s="54"/>
      <c r="BU115" s="54"/>
      <c r="BV115" s="54"/>
      <c r="BW115" s="54"/>
      <c r="BX115" s="54"/>
      <c r="BY115" s="54"/>
      <c r="BZ115" s="54"/>
      <c r="CA115" s="54"/>
      <c r="CB115" s="54"/>
      <c r="CC115" s="54"/>
      <c r="CD115" s="54"/>
      <c r="CE115" s="54"/>
      <c r="CF115" s="54"/>
      <c r="CG115" s="54"/>
      <c r="CH115" s="54"/>
    </row>
    <row r="116" spans="53:86">
      <c r="BA116" t="s">
        <v>814</v>
      </c>
      <c r="BB116" s="54"/>
      <c r="BC116" s="54"/>
      <c r="BD116" s="54"/>
      <c r="BE116" s="54"/>
      <c r="BF116" s="54"/>
      <c r="BG116" s="54"/>
      <c r="BH116" s="54"/>
      <c r="BI116" s="54"/>
      <c r="BJ116" s="54"/>
      <c r="BK116" s="54"/>
      <c r="BL116" s="54"/>
      <c r="BM116" s="138" t="s">
        <v>583</v>
      </c>
      <c r="BN116" s="54"/>
      <c r="BO116" s="54"/>
      <c r="BP116" s="54"/>
      <c r="BQ116" s="54"/>
      <c r="BR116" s="54"/>
      <c r="BS116" s="54"/>
      <c r="BT116" s="54"/>
      <c r="BU116" s="54"/>
      <c r="BV116" s="54"/>
      <c r="BW116" s="54"/>
      <c r="BX116" s="54"/>
      <c r="BY116" s="54"/>
      <c r="BZ116" s="54"/>
      <c r="CA116" s="54"/>
      <c r="CB116" s="54"/>
      <c r="CC116" s="54"/>
      <c r="CD116" s="54"/>
      <c r="CE116" s="54"/>
      <c r="CF116" s="54"/>
      <c r="CG116" s="54"/>
      <c r="CH116" s="54"/>
    </row>
    <row r="117" spans="53:86" ht="15">
      <c r="BA117" s="151" t="s">
        <v>815</v>
      </c>
      <c r="BB117" s="54"/>
      <c r="BC117" s="54"/>
      <c r="BD117" s="54"/>
      <c r="BE117" s="54"/>
      <c r="BF117" s="54"/>
      <c r="BG117" s="54"/>
      <c r="BH117" s="54"/>
      <c r="BI117" s="54"/>
      <c r="BJ117" s="54"/>
      <c r="BK117" s="54"/>
      <c r="BL117" s="54"/>
      <c r="BM117" s="138" t="s">
        <v>584</v>
      </c>
      <c r="BN117" s="54"/>
      <c r="BO117" s="54"/>
      <c r="BP117" s="54"/>
      <c r="BQ117" s="54"/>
      <c r="BR117" s="54"/>
      <c r="BS117" s="54"/>
      <c r="BT117" s="54"/>
      <c r="BU117" s="54"/>
      <c r="BV117" s="54"/>
      <c r="BW117" s="54"/>
      <c r="BX117" s="54"/>
      <c r="BY117" s="54"/>
      <c r="BZ117" s="54"/>
      <c r="CA117" s="54"/>
      <c r="CB117" s="54"/>
      <c r="CC117" s="54"/>
      <c r="CD117" s="54"/>
      <c r="CE117" s="54"/>
      <c r="CF117" s="54"/>
      <c r="CG117" s="54"/>
      <c r="CH117" s="54"/>
    </row>
    <row r="118" spans="53:86">
      <c r="BA118" t="s">
        <v>816</v>
      </c>
      <c r="BB118" s="54"/>
      <c r="BC118" s="54"/>
      <c r="BD118" s="54"/>
      <c r="BE118" s="54"/>
      <c r="BF118" s="54"/>
      <c r="BG118" s="54"/>
      <c r="BH118" s="54"/>
      <c r="BI118" s="54"/>
      <c r="BJ118" s="54"/>
      <c r="BK118" s="54"/>
      <c r="BL118" s="54"/>
      <c r="BM118" s="138" t="s">
        <v>585</v>
      </c>
      <c r="BN118" s="54"/>
      <c r="BO118" s="54"/>
      <c r="BP118" s="54"/>
      <c r="BQ118" s="54"/>
      <c r="BR118" s="54"/>
      <c r="BS118" s="54"/>
      <c r="BT118" s="54"/>
      <c r="BU118" s="54"/>
      <c r="BV118" s="54"/>
      <c r="BW118" s="54"/>
      <c r="BX118" s="54"/>
      <c r="BY118" s="54"/>
      <c r="BZ118" s="54"/>
      <c r="CA118" s="54"/>
      <c r="CB118" s="54"/>
      <c r="CC118" s="54"/>
      <c r="CD118" s="54"/>
      <c r="CE118" s="54"/>
      <c r="CF118" s="54"/>
      <c r="CG118" s="54"/>
      <c r="CH118" s="54"/>
    </row>
    <row r="119" spans="53:86">
      <c r="BA119" s="54"/>
      <c r="BB119" s="54"/>
      <c r="BC119" s="54"/>
      <c r="BD119" s="54"/>
      <c r="BE119" s="54"/>
      <c r="BF119" s="54"/>
      <c r="BG119" s="54"/>
      <c r="BH119" s="54"/>
      <c r="BI119" s="54"/>
      <c r="BJ119" s="54"/>
      <c r="BK119" s="54"/>
      <c r="BL119" s="54"/>
      <c r="BM119" s="138" t="s">
        <v>586</v>
      </c>
      <c r="BN119" s="54"/>
      <c r="BO119" s="54"/>
      <c r="BP119" s="54"/>
      <c r="BQ119" s="54"/>
      <c r="BR119" s="54"/>
      <c r="BS119" s="54"/>
      <c r="BT119" s="54"/>
      <c r="BU119" s="54"/>
      <c r="BV119" s="54"/>
      <c r="BW119" s="54"/>
      <c r="BX119" s="54"/>
      <c r="BY119" s="54"/>
      <c r="BZ119" s="54"/>
      <c r="CA119" s="54"/>
      <c r="CB119" s="54"/>
      <c r="CC119" s="54"/>
      <c r="CD119" s="54"/>
      <c r="CE119" s="54"/>
      <c r="CF119" s="54"/>
      <c r="CG119" s="54"/>
      <c r="CH119" s="54"/>
    </row>
    <row r="120" spans="53:86">
      <c r="BA120" s="54"/>
      <c r="BB120" s="54"/>
      <c r="BC120" s="54"/>
      <c r="BD120" s="54"/>
      <c r="BE120" s="54"/>
      <c r="BF120" s="54"/>
      <c r="BG120" s="54"/>
      <c r="BH120" s="54"/>
      <c r="BI120" s="54"/>
      <c r="BJ120" s="54"/>
      <c r="BK120" s="54"/>
      <c r="BL120" s="54"/>
      <c r="BM120" s="138" t="s">
        <v>587</v>
      </c>
      <c r="BN120" s="54"/>
      <c r="BO120" s="54"/>
      <c r="BP120" s="54"/>
      <c r="BQ120" s="54"/>
      <c r="BR120" s="54"/>
      <c r="BS120" s="54"/>
      <c r="BT120" s="54"/>
      <c r="BU120" s="54"/>
      <c r="BV120" s="54"/>
      <c r="BW120" s="54"/>
      <c r="BX120" s="54"/>
      <c r="BY120" s="54"/>
      <c r="BZ120" s="54"/>
      <c r="CA120" s="54"/>
      <c r="CB120" s="54"/>
      <c r="CC120" s="54"/>
      <c r="CD120" s="54"/>
      <c r="CE120" s="54"/>
      <c r="CF120" s="54"/>
      <c r="CG120" s="54"/>
      <c r="CH120" s="54"/>
    </row>
    <row r="121" spans="53:86">
      <c r="BA121" s="54"/>
      <c r="BB121" s="54"/>
      <c r="BC121" s="54"/>
      <c r="BD121" s="54"/>
      <c r="BE121" s="54"/>
      <c r="BF121" s="54"/>
      <c r="BG121" s="54"/>
      <c r="BH121" s="54"/>
      <c r="BI121" s="54"/>
      <c r="BJ121" s="54"/>
      <c r="BK121" s="54"/>
      <c r="BL121" s="54"/>
      <c r="BM121" s="138" t="s">
        <v>588</v>
      </c>
      <c r="BN121" s="54"/>
      <c r="BO121" s="54"/>
      <c r="BP121" s="54"/>
      <c r="BQ121" s="54"/>
      <c r="BR121" s="54"/>
      <c r="BS121" s="54"/>
      <c r="BT121" s="54"/>
      <c r="BU121" s="54"/>
      <c r="BV121" s="54"/>
      <c r="BW121" s="54"/>
      <c r="BX121" s="54"/>
      <c r="BY121" s="54"/>
      <c r="BZ121" s="54"/>
      <c r="CA121" s="54"/>
      <c r="CB121" s="54"/>
      <c r="CC121" s="54"/>
      <c r="CD121" s="54"/>
      <c r="CE121" s="54"/>
      <c r="CF121" s="54"/>
      <c r="CG121" s="54"/>
      <c r="CH121" s="54"/>
    </row>
    <row r="122" spans="53:86">
      <c r="BA122" s="54"/>
      <c r="BB122" s="54"/>
      <c r="BC122" s="54"/>
      <c r="BD122" s="54"/>
      <c r="BE122" s="54"/>
      <c r="BF122" s="54"/>
      <c r="BG122" s="54"/>
      <c r="BH122" s="54"/>
      <c r="BI122" s="54"/>
      <c r="BJ122" s="54"/>
      <c r="BK122" s="54"/>
      <c r="BL122" s="54"/>
      <c r="BM122" s="138" t="s">
        <v>589</v>
      </c>
      <c r="BN122" s="54"/>
      <c r="BO122" s="54"/>
      <c r="BP122" s="54"/>
      <c r="BQ122" s="54"/>
      <c r="BR122" s="54"/>
      <c r="BS122" s="54"/>
      <c r="BT122" s="54"/>
      <c r="BU122" s="54"/>
      <c r="BV122" s="54"/>
      <c r="BW122" s="54"/>
      <c r="BX122" s="54"/>
      <c r="BY122" s="54"/>
      <c r="BZ122" s="54"/>
      <c r="CA122" s="54"/>
      <c r="CB122" s="54"/>
      <c r="CC122" s="54"/>
      <c r="CD122" s="54"/>
      <c r="CE122" s="54"/>
      <c r="CF122" s="54"/>
      <c r="CG122" s="54"/>
      <c r="CH122" s="54"/>
    </row>
    <row r="123" spans="53:86">
      <c r="BA123" s="54"/>
      <c r="BB123" s="54"/>
      <c r="BC123" s="54"/>
      <c r="BD123" s="54"/>
      <c r="BE123" s="54"/>
      <c r="BF123" s="54"/>
      <c r="BG123" s="54"/>
      <c r="BH123" s="54"/>
      <c r="BI123" s="54"/>
      <c r="BJ123" s="54"/>
      <c r="BK123" s="54"/>
      <c r="BL123" s="54"/>
      <c r="BM123" s="138" t="s">
        <v>590</v>
      </c>
      <c r="BN123" s="54"/>
      <c r="BO123" s="54"/>
      <c r="BP123" s="54"/>
      <c r="BQ123" s="54"/>
      <c r="BR123" s="54"/>
      <c r="BS123" s="54"/>
      <c r="BT123" s="54"/>
      <c r="BU123" s="54"/>
      <c r="BV123" s="54"/>
      <c r="BW123" s="54"/>
      <c r="BX123" s="54"/>
      <c r="BY123" s="54"/>
      <c r="BZ123" s="54"/>
      <c r="CA123" s="54"/>
      <c r="CB123" s="54"/>
      <c r="CC123" s="54"/>
      <c r="CD123" s="54"/>
      <c r="CE123" s="54"/>
      <c r="CF123" s="54"/>
      <c r="CG123" s="54"/>
      <c r="CH123" s="54"/>
    </row>
    <row r="124" spans="53:86">
      <c r="BA124" s="54"/>
      <c r="BB124" s="54"/>
      <c r="BC124" s="54"/>
      <c r="BD124" s="54"/>
      <c r="BE124" s="54"/>
      <c r="BF124" s="54"/>
      <c r="BG124" s="54"/>
      <c r="BH124" s="54"/>
      <c r="BI124" s="54"/>
      <c r="BJ124" s="54"/>
      <c r="BK124" s="54"/>
      <c r="BL124" s="54"/>
      <c r="BM124" s="138" t="s">
        <v>591</v>
      </c>
      <c r="BN124" s="54"/>
      <c r="BO124" s="54"/>
      <c r="BP124" s="54"/>
      <c r="BQ124" s="54"/>
      <c r="BR124" s="54"/>
      <c r="BS124" s="54"/>
      <c r="BT124" s="54"/>
      <c r="BU124" s="54"/>
      <c r="BV124" s="54"/>
      <c r="BW124" s="54"/>
      <c r="BX124" s="54"/>
      <c r="BY124" s="54"/>
      <c r="BZ124" s="54"/>
      <c r="CA124" s="54"/>
      <c r="CB124" s="54"/>
      <c r="CC124" s="54"/>
      <c r="CD124" s="54"/>
      <c r="CE124" s="54"/>
      <c r="CF124" s="54"/>
      <c r="CG124" s="54"/>
      <c r="CH124" s="54"/>
    </row>
    <row r="125" spans="53:86">
      <c r="BA125" s="54"/>
      <c r="BB125" s="54"/>
      <c r="BC125" s="54"/>
      <c r="BD125" s="54"/>
      <c r="BE125" s="54"/>
      <c r="BF125" s="54"/>
      <c r="BG125" s="54"/>
      <c r="BH125" s="54"/>
      <c r="BI125" s="54"/>
      <c r="BJ125" s="54"/>
      <c r="BK125" s="54"/>
      <c r="BL125" s="54"/>
      <c r="BM125" s="138" t="s">
        <v>592</v>
      </c>
      <c r="BN125" s="54"/>
      <c r="BO125" s="54"/>
      <c r="BP125" s="54"/>
      <c r="BQ125" s="54"/>
      <c r="BR125" s="54"/>
      <c r="BS125" s="54"/>
      <c r="BT125" s="54"/>
      <c r="BU125" s="54"/>
      <c r="BV125" s="54"/>
      <c r="BW125" s="54"/>
      <c r="BX125" s="54"/>
      <c r="BY125" s="54"/>
      <c r="BZ125" s="54"/>
      <c r="CA125" s="54"/>
      <c r="CB125" s="54"/>
      <c r="CC125" s="54"/>
      <c r="CD125" s="54"/>
      <c r="CE125" s="54"/>
      <c r="CF125" s="54"/>
      <c r="CG125" s="54"/>
      <c r="CH125" s="54"/>
    </row>
    <row r="126" spans="53:86">
      <c r="BA126" s="54"/>
      <c r="BB126" s="54"/>
      <c r="BC126" s="54"/>
      <c r="BD126" s="54"/>
      <c r="BE126" s="54"/>
      <c r="BF126" s="54"/>
      <c r="BG126" s="54"/>
      <c r="BH126" s="54"/>
      <c r="BI126" s="54"/>
      <c r="BJ126" s="54"/>
      <c r="BK126" s="54"/>
      <c r="BL126" s="54"/>
      <c r="BM126" s="138" t="s">
        <v>593</v>
      </c>
      <c r="BN126" s="54"/>
      <c r="BO126" s="54"/>
      <c r="BP126" s="54"/>
      <c r="BQ126" s="54"/>
      <c r="BR126" s="54"/>
      <c r="BS126" s="54"/>
      <c r="BT126" s="54"/>
      <c r="BU126" s="54"/>
      <c r="BV126" s="54"/>
      <c r="BW126" s="54"/>
      <c r="BX126" s="54"/>
      <c r="BY126" s="54"/>
      <c r="BZ126" s="54"/>
      <c r="CA126" s="54"/>
      <c r="CB126" s="54"/>
      <c r="CC126" s="54"/>
      <c r="CD126" s="54"/>
      <c r="CE126" s="54"/>
      <c r="CF126" s="54"/>
      <c r="CG126" s="54"/>
      <c r="CH126" s="54"/>
    </row>
    <row r="127" spans="53:86">
      <c r="BA127" s="54"/>
      <c r="BB127" s="54"/>
      <c r="BC127" s="54"/>
      <c r="BD127" s="54"/>
      <c r="BE127" s="54"/>
      <c r="BF127" s="54"/>
      <c r="BG127" s="54"/>
      <c r="BH127" s="54"/>
      <c r="BI127" s="54"/>
      <c r="BJ127" s="54"/>
      <c r="BK127" s="54"/>
      <c r="BL127" s="54"/>
      <c r="BM127" s="138" t="s">
        <v>594</v>
      </c>
      <c r="BN127" s="54"/>
      <c r="BO127" s="54"/>
      <c r="BP127" s="54"/>
      <c r="BQ127" s="54"/>
      <c r="BR127" s="54"/>
      <c r="BS127" s="54"/>
      <c r="BT127" s="54"/>
      <c r="BU127" s="54"/>
      <c r="BV127" s="54"/>
      <c r="BW127" s="54"/>
      <c r="BX127" s="54"/>
      <c r="BY127" s="54"/>
      <c r="BZ127" s="54"/>
      <c r="CA127" s="54"/>
      <c r="CB127" s="54"/>
      <c r="CC127" s="54"/>
      <c r="CD127" s="54"/>
      <c r="CE127" s="54"/>
      <c r="CF127" s="54"/>
      <c r="CG127" s="54"/>
      <c r="CH127" s="54"/>
    </row>
    <row r="128" spans="53:86">
      <c r="BA128" s="54"/>
      <c r="BB128" s="54"/>
      <c r="BC128" s="54"/>
      <c r="BD128" s="54"/>
      <c r="BE128" s="54"/>
      <c r="BF128" s="54"/>
      <c r="BG128" s="54"/>
      <c r="BH128" s="54"/>
      <c r="BI128" s="54"/>
      <c r="BJ128" s="54"/>
      <c r="BK128" s="54"/>
      <c r="BL128" s="54"/>
      <c r="BM128" s="138" t="s">
        <v>595</v>
      </c>
      <c r="BN128" s="54"/>
      <c r="BO128" s="54"/>
      <c r="BP128" s="54"/>
      <c r="BQ128" s="54"/>
      <c r="BR128" s="54"/>
      <c r="BS128" s="54"/>
      <c r="BT128" s="54"/>
      <c r="BU128" s="54"/>
      <c r="BV128" s="54"/>
      <c r="BW128" s="54"/>
      <c r="BX128" s="54"/>
      <c r="BY128" s="54"/>
      <c r="BZ128" s="54"/>
      <c r="CA128" s="54"/>
      <c r="CB128" s="54"/>
      <c r="CC128" s="54"/>
      <c r="CD128" s="54"/>
      <c r="CE128" s="54"/>
      <c r="CF128" s="54"/>
      <c r="CG128" s="54"/>
      <c r="CH128" s="54"/>
    </row>
    <row r="129" spans="53:86">
      <c r="BA129" s="54"/>
      <c r="BB129" s="54"/>
      <c r="BC129" s="54"/>
      <c r="BD129" s="54"/>
      <c r="BE129" s="54"/>
      <c r="BF129" s="54"/>
      <c r="BG129" s="54"/>
      <c r="BH129" s="54"/>
      <c r="BI129" s="54"/>
      <c r="BJ129" s="54"/>
      <c r="BK129" s="54"/>
      <c r="BL129" s="54"/>
      <c r="BM129" s="138" t="s">
        <v>596</v>
      </c>
      <c r="BN129" s="54"/>
      <c r="BO129" s="54"/>
      <c r="BP129" s="54"/>
      <c r="BQ129" s="54"/>
      <c r="BR129" s="54"/>
      <c r="BS129" s="54"/>
      <c r="BT129" s="54"/>
      <c r="BU129" s="54"/>
      <c r="BV129" s="54"/>
      <c r="BW129" s="54"/>
      <c r="BX129" s="54"/>
      <c r="BY129" s="54"/>
      <c r="BZ129" s="54"/>
      <c r="CA129" s="54"/>
      <c r="CB129" s="54"/>
      <c r="CC129" s="54"/>
      <c r="CD129" s="54"/>
      <c r="CE129" s="54"/>
      <c r="CF129" s="54"/>
      <c r="CG129" s="54"/>
      <c r="CH129" s="54"/>
    </row>
    <row r="130" spans="53:86">
      <c r="BA130" s="54"/>
      <c r="BB130" s="54"/>
      <c r="BC130" s="54"/>
      <c r="BD130" s="54"/>
      <c r="BE130" s="54"/>
      <c r="BF130" s="54"/>
      <c r="BG130" s="54"/>
      <c r="BH130" s="54"/>
      <c r="BI130" s="54"/>
      <c r="BJ130" s="54"/>
      <c r="BK130" s="54"/>
      <c r="BL130" s="54"/>
      <c r="BM130" s="138" t="s">
        <v>597</v>
      </c>
      <c r="BN130" s="54"/>
      <c r="BO130" s="54"/>
      <c r="BP130" s="54"/>
      <c r="BQ130" s="54"/>
      <c r="BR130" s="54"/>
      <c r="BS130" s="54"/>
      <c r="BT130" s="54"/>
      <c r="BU130" s="54"/>
      <c r="BV130" s="54"/>
      <c r="BW130" s="54"/>
      <c r="BX130" s="54"/>
      <c r="BY130" s="54"/>
      <c r="BZ130" s="54"/>
      <c r="CA130" s="54"/>
      <c r="CB130" s="54"/>
      <c r="CC130" s="54"/>
      <c r="CD130" s="54"/>
      <c r="CE130" s="54"/>
      <c r="CF130" s="54"/>
      <c r="CG130" s="54"/>
      <c r="CH130" s="54"/>
    </row>
    <row r="131" spans="53:86">
      <c r="BA131" s="54"/>
      <c r="BB131" s="54"/>
      <c r="BC131" s="54"/>
      <c r="BD131" s="54"/>
      <c r="BE131" s="54"/>
      <c r="BF131" s="54"/>
      <c r="BG131" s="54"/>
      <c r="BH131" s="54"/>
      <c r="BI131" s="54"/>
      <c r="BJ131" s="54"/>
      <c r="BK131" s="54"/>
      <c r="BL131" s="54"/>
      <c r="BM131" s="138" t="s">
        <v>667</v>
      </c>
      <c r="BN131" s="54"/>
      <c r="BO131" s="54"/>
      <c r="BP131" s="54"/>
      <c r="BQ131" s="54"/>
      <c r="BR131" s="54"/>
      <c r="BS131" s="54"/>
      <c r="BT131" s="54"/>
      <c r="BU131" s="54"/>
      <c r="BV131" s="54"/>
      <c r="BW131" s="54"/>
      <c r="BX131" s="54"/>
      <c r="BY131" s="54"/>
      <c r="BZ131" s="54"/>
      <c r="CA131" s="54"/>
      <c r="CB131" s="54"/>
      <c r="CC131" s="54"/>
      <c r="CD131" s="54"/>
      <c r="CE131" s="54"/>
      <c r="CF131" s="54"/>
      <c r="CG131" s="54"/>
      <c r="CH131" s="54"/>
    </row>
    <row r="132" spans="53:86">
      <c r="BA132" s="54"/>
      <c r="BB132" s="54"/>
      <c r="BC132" s="54"/>
      <c r="BD132" s="54"/>
      <c r="BE132" s="54"/>
      <c r="BF132" s="54"/>
      <c r="BG132" s="54"/>
      <c r="BH132" s="54"/>
      <c r="BI132" s="54"/>
      <c r="BJ132" s="54"/>
      <c r="BK132" s="54"/>
      <c r="BL132" s="54"/>
      <c r="BM132" s="138" t="s">
        <v>598</v>
      </c>
      <c r="BN132" s="54"/>
      <c r="BO132" s="54"/>
      <c r="BP132" s="54"/>
      <c r="BQ132" s="54"/>
      <c r="BR132" s="54"/>
      <c r="BS132" s="54"/>
      <c r="BT132" s="54"/>
      <c r="BU132" s="54"/>
      <c r="BV132" s="54"/>
      <c r="BW132" s="54"/>
      <c r="BX132" s="54"/>
      <c r="BY132" s="54"/>
      <c r="BZ132" s="54"/>
      <c r="CA132" s="54"/>
      <c r="CB132" s="54"/>
      <c r="CC132" s="54"/>
      <c r="CD132" s="54"/>
      <c r="CE132" s="54"/>
      <c r="CF132" s="54"/>
      <c r="CG132" s="54"/>
      <c r="CH132" s="54"/>
    </row>
    <row r="133" spans="53:86">
      <c r="BA133" s="54"/>
      <c r="BB133" s="54"/>
      <c r="BC133" s="54"/>
      <c r="BD133" s="54"/>
      <c r="BE133" s="54"/>
      <c r="BF133" s="54"/>
      <c r="BG133" s="54"/>
      <c r="BH133" s="54"/>
      <c r="BI133" s="54"/>
      <c r="BJ133" s="54"/>
      <c r="BK133" s="54"/>
      <c r="BL133" s="54"/>
      <c r="BM133" s="139" t="s">
        <v>599</v>
      </c>
      <c r="BN133" s="54"/>
      <c r="BO133" s="54"/>
      <c r="BP133" s="54"/>
      <c r="BQ133" s="54"/>
      <c r="BR133" s="54"/>
      <c r="BS133" s="54"/>
      <c r="BT133" s="54"/>
      <c r="BU133" s="54"/>
      <c r="BV133" s="54"/>
      <c r="BW133" s="54"/>
      <c r="BX133" s="54"/>
      <c r="BY133" s="54"/>
      <c r="BZ133" s="54"/>
      <c r="CA133" s="54"/>
      <c r="CB133" s="54"/>
      <c r="CC133" s="54"/>
      <c r="CD133" s="54"/>
      <c r="CE133" s="54"/>
      <c r="CF133" s="54"/>
      <c r="CG133" s="54"/>
      <c r="CH133" s="54"/>
    </row>
    <row r="134" spans="53:86">
      <c r="BA134" s="54"/>
      <c r="BB134" s="54"/>
      <c r="BC134" s="54"/>
      <c r="BD134" s="54"/>
      <c r="BE134" s="54"/>
      <c r="BF134" s="54"/>
      <c r="BG134" s="54"/>
      <c r="BH134" s="54"/>
      <c r="BI134" s="54"/>
      <c r="BJ134" s="54"/>
      <c r="BK134" s="54"/>
      <c r="BL134" s="54"/>
      <c r="BM134" s="138" t="s">
        <v>600</v>
      </c>
      <c r="BN134" s="54"/>
      <c r="BO134" s="54"/>
      <c r="BP134" s="54"/>
      <c r="BQ134" s="54"/>
      <c r="BR134" s="54"/>
      <c r="BS134" s="54"/>
      <c r="BT134" s="54"/>
      <c r="BU134" s="54"/>
      <c r="BV134" s="54"/>
      <c r="BW134" s="54"/>
      <c r="BX134" s="54"/>
      <c r="BY134" s="54"/>
      <c r="BZ134" s="54"/>
      <c r="CA134" s="54"/>
      <c r="CB134" s="54"/>
      <c r="CC134" s="54"/>
      <c r="CD134" s="54"/>
      <c r="CE134" s="54"/>
      <c r="CF134" s="54"/>
      <c r="CG134" s="54"/>
      <c r="CH134" s="54"/>
    </row>
    <row r="135" spans="53:86">
      <c r="BA135" s="54"/>
      <c r="BB135" s="54"/>
      <c r="BC135" s="54"/>
      <c r="BD135" s="54"/>
      <c r="BE135" s="54"/>
      <c r="BF135" s="54"/>
      <c r="BG135" s="54"/>
      <c r="BH135" s="54"/>
      <c r="BI135" s="54"/>
      <c r="BJ135" s="54"/>
      <c r="BK135" s="54"/>
      <c r="BL135" s="54"/>
      <c r="BM135" s="138" t="s">
        <v>601</v>
      </c>
      <c r="BN135" s="54"/>
      <c r="BO135" s="54"/>
      <c r="BP135" s="54"/>
      <c r="BQ135" s="54"/>
      <c r="BR135" s="54"/>
      <c r="BS135" s="54"/>
      <c r="BT135" s="54"/>
      <c r="BU135" s="54"/>
      <c r="BV135" s="54"/>
      <c r="BW135" s="54"/>
      <c r="BX135" s="54"/>
      <c r="BY135" s="54"/>
      <c r="BZ135" s="54"/>
      <c r="CA135" s="54"/>
      <c r="CB135" s="54"/>
      <c r="CC135" s="54"/>
      <c r="CD135" s="54"/>
      <c r="CE135" s="54"/>
      <c r="CF135" s="54"/>
      <c r="CG135" s="54"/>
      <c r="CH135" s="54"/>
    </row>
    <row r="136" spans="53:86">
      <c r="BA136" s="54"/>
      <c r="BB136" s="54"/>
      <c r="BC136" s="54"/>
      <c r="BD136" s="54"/>
      <c r="BE136" s="54"/>
      <c r="BF136" s="54"/>
      <c r="BG136" s="54"/>
      <c r="BH136" s="54"/>
      <c r="BI136" s="54"/>
      <c r="BJ136" s="54"/>
      <c r="BK136" s="54"/>
      <c r="BL136" s="54"/>
      <c r="BM136" s="138" t="s">
        <v>602</v>
      </c>
      <c r="BN136" s="54"/>
      <c r="BO136" s="54"/>
      <c r="BP136" s="54"/>
      <c r="BQ136" s="54"/>
      <c r="BR136" s="54"/>
      <c r="BS136" s="54"/>
      <c r="BT136" s="54"/>
      <c r="BU136" s="54"/>
      <c r="BV136" s="54"/>
      <c r="BW136" s="54"/>
      <c r="BX136" s="54"/>
      <c r="BY136" s="54"/>
      <c r="BZ136" s="54"/>
      <c r="CA136" s="54"/>
      <c r="CB136" s="54"/>
      <c r="CC136" s="54"/>
      <c r="CD136" s="54"/>
      <c r="CE136" s="54"/>
      <c r="CF136" s="54"/>
      <c r="CG136" s="54"/>
      <c r="CH136" s="54"/>
    </row>
    <row r="137" spans="53:86">
      <c r="BA137" s="54"/>
      <c r="BB137" s="54"/>
      <c r="BC137" s="54"/>
      <c r="BD137" s="54"/>
      <c r="BE137" s="54"/>
      <c r="BF137" s="54"/>
      <c r="BG137" s="54"/>
      <c r="BH137" s="54"/>
      <c r="BI137" s="54"/>
      <c r="BJ137" s="54"/>
      <c r="BK137" s="54"/>
      <c r="BL137" s="54"/>
      <c r="BM137" s="138" t="s">
        <v>603</v>
      </c>
      <c r="BN137" s="54"/>
      <c r="BO137" s="54"/>
      <c r="BP137" s="54"/>
      <c r="BQ137" s="54"/>
      <c r="BR137" s="54"/>
      <c r="BS137" s="54"/>
      <c r="BT137" s="54"/>
      <c r="BU137" s="54"/>
      <c r="BV137" s="54"/>
      <c r="BW137" s="54"/>
      <c r="BX137" s="54"/>
      <c r="BY137" s="54"/>
      <c r="BZ137" s="54"/>
      <c r="CA137" s="54"/>
      <c r="CB137" s="54"/>
      <c r="CC137" s="54"/>
      <c r="CD137" s="54"/>
      <c r="CE137" s="54"/>
      <c r="CF137" s="54"/>
      <c r="CG137" s="54"/>
      <c r="CH137" s="54"/>
    </row>
    <row r="138" spans="53:86">
      <c r="BA138" s="54"/>
      <c r="BB138" s="54"/>
      <c r="BC138" s="54"/>
      <c r="BD138" s="54"/>
      <c r="BE138" s="54"/>
      <c r="BF138" s="54"/>
      <c r="BG138" s="54"/>
      <c r="BH138" s="54"/>
      <c r="BI138" s="54"/>
      <c r="BJ138" s="54"/>
      <c r="BK138" s="54"/>
      <c r="BL138" s="54"/>
      <c r="BM138" s="138" t="s">
        <v>604</v>
      </c>
      <c r="BN138" s="54"/>
      <c r="BO138" s="54"/>
      <c r="BP138" s="54"/>
      <c r="BQ138" s="54"/>
      <c r="BR138" s="54"/>
      <c r="BS138" s="54"/>
      <c r="BT138" s="54"/>
      <c r="BU138" s="54"/>
      <c r="BV138" s="54"/>
      <c r="BW138" s="54"/>
      <c r="BX138" s="54"/>
      <c r="BY138" s="54"/>
      <c r="BZ138" s="54"/>
      <c r="CA138" s="54"/>
      <c r="CB138" s="54"/>
      <c r="CC138" s="54"/>
      <c r="CD138" s="54"/>
      <c r="CE138" s="54"/>
      <c r="CF138" s="54"/>
      <c r="CG138" s="54"/>
      <c r="CH138" s="54"/>
    </row>
    <row r="139" spans="53:86">
      <c r="BA139" s="54"/>
      <c r="BB139" s="54"/>
      <c r="BC139" s="54"/>
      <c r="BD139" s="54"/>
      <c r="BE139" s="54"/>
      <c r="BF139" s="54"/>
      <c r="BG139" s="54"/>
      <c r="BH139" s="54"/>
      <c r="BI139" s="54"/>
      <c r="BJ139" s="54"/>
      <c r="BK139" s="54"/>
      <c r="BL139" s="54"/>
      <c r="BM139" s="138" t="s">
        <v>605</v>
      </c>
      <c r="BN139" s="54"/>
      <c r="BO139" s="54"/>
      <c r="BP139" s="54"/>
      <c r="BQ139" s="54"/>
      <c r="BR139" s="54"/>
      <c r="BS139" s="54"/>
      <c r="BT139" s="54"/>
      <c r="BU139" s="54"/>
      <c r="BV139" s="54"/>
      <c r="BW139" s="54"/>
      <c r="BX139" s="54"/>
      <c r="BY139" s="54"/>
      <c r="BZ139" s="54"/>
      <c r="CA139" s="54"/>
      <c r="CB139" s="54"/>
      <c r="CC139" s="54"/>
      <c r="CD139" s="54"/>
      <c r="CE139" s="54"/>
      <c r="CF139" s="54"/>
      <c r="CG139" s="54"/>
      <c r="CH139" s="54"/>
    </row>
    <row r="140" spans="53:86">
      <c r="BA140" s="54"/>
      <c r="BB140" s="54"/>
      <c r="BC140" s="54"/>
      <c r="BD140" s="54"/>
      <c r="BE140" s="54"/>
      <c r="BF140" s="54"/>
      <c r="BG140" s="54"/>
      <c r="BH140" s="54"/>
      <c r="BI140" s="54"/>
      <c r="BJ140" s="54"/>
      <c r="BK140" s="54"/>
      <c r="BL140" s="54"/>
      <c r="BM140" s="138" t="s">
        <v>606</v>
      </c>
      <c r="BN140" s="54"/>
      <c r="BO140" s="54"/>
      <c r="BP140" s="54"/>
      <c r="BQ140" s="54"/>
      <c r="BR140" s="54"/>
      <c r="BS140" s="54"/>
      <c r="BT140" s="54"/>
      <c r="BU140" s="54"/>
      <c r="BV140" s="54"/>
      <c r="BW140" s="54"/>
      <c r="BX140" s="54"/>
      <c r="BY140" s="54"/>
      <c r="BZ140" s="54"/>
      <c r="CA140" s="54"/>
      <c r="CB140" s="54"/>
      <c r="CC140" s="54"/>
      <c r="CD140" s="54"/>
      <c r="CE140" s="54"/>
      <c r="CF140" s="54"/>
      <c r="CG140" s="54"/>
      <c r="CH140" s="54"/>
    </row>
    <row r="141" spans="53:86">
      <c r="BA141" s="54"/>
      <c r="BB141" s="54"/>
      <c r="BC141" s="54"/>
      <c r="BD141" s="54"/>
      <c r="BE141" s="54"/>
      <c r="BF141" s="54"/>
      <c r="BG141" s="54"/>
      <c r="BH141" s="54"/>
      <c r="BI141" s="54"/>
      <c r="BJ141" s="54"/>
      <c r="BK141" s="54"/>
      <c r="BL141" s="54"/>
      <c r="BM141" s="138" t="s">
        <v>607</v>
      </c>
      <c r="BN141" s="54"/>
      <c r="BO141" s="54"/>
      <c r="BP141" s="54"/>
      <c r="BQ141" s="54"/>
      <c r="BR141" s="54"/>
      <c r="BS141" s="54"/>
      <c r="BT141" s="54"/>
      <c r="BU141" s="54"/>
      <c r="BV141" s="54"/>
      <c r="BW141" s="54"/>
      <c r="BX141" s="54"/>
      <c r="BY141" s="54"/>
      <c r="BZ141" s="54"/>
      <c r="CA141" s="54"/>
      <c r="CB141" s="54"/>
      <c r="CC141" s="54"/>
      <c r="CD141" s="54"/>
      <c r="CE141" s="54"/>
      <c r="CF141" s="54"/>
      <c r="CG141" s="54"/>
      <c r="CH141" s="54"/>
    </row>
    <row r="142" spans="53:86">
      <c r="BA142" s="54"/>
      <c r="BB142" s="54"/>
      <c r="BC142" s="54"/>
      <c r="BD142" s="54"/>
      <c r="BE142" s="54"/>
      <c r="BF142" s="54"/>
      <c r="BG142" s="54"/>
      <c r="BH142" s="54"/>
      <c r="BI142" s="54"/>
      <c r="BJ142" s="54"/>
      <c r="BK142" s="54"/>
      <c r="BL142" s="54"/>
      <c r="BM142" s="138" t="s">
        <v>608</v>
      </c>
      <c r="BN142" s="54"/>
      <c r="BO142" s="54"/>
      <c r="BP142" s="54"/>
      <c r="BQ142" s="54"/>
      <c r="BR142" s="54"/>
      <c r="BS142" s="54"/>
      <c r="BT142" s="54"/>
      <c r="BU142" s="54"/>
      <c r="BV142" s="54"/>
      <c r="BW142" s="54"/>
      <c r="BX142" s="54"/>
      <c r="BY142" s="54"/>
      <c r="BZ142" s="54"/>
      <c r="CA142" s="54"/>
      <c r="CB142" s="54"/>
      <c r="CC142" s="54"/>
      <c r="CD142" s="54"/>
      <c r="CE142" s="54"/>
      <c r="CF142" s="54"/>
      <c r="CG142" s="54"/>
      <c r="CH142" s="54"/>
    </row>
    <row r="143" spans="53:86">
      <c r="BA143" s="54"/>
      <c r="BB143" s="54"/>
      <c r="BC143" s="54"/>
      <c r="BD143" s="54"/>
      <c r="BE143" s="54"/>
      <c r="BF143" s="54"/>
      <c r="BG143" s="54"/>
      <c r="BH143" s="54"/>
      <c r="BI143" s="54"/>
      <c r="BJ143" s="54"/>
      <c r="BK143" s="54"/>
      <c r="BL143" s="54"/>
      <c r="BM143" s="138" t="s">
        <v>609</v>
      </c>
      <c r="BN143" s="54"/>
      <c r="BO143" s="54"/>
      <c r="BP143" s="54"/>
      <c r="BQ143" s="54"/>
      <c r="BR143" s="54"/>
      <c r="BS143" s="54"/>
      <c r="BT143" s="54"/>
      <c r="BU143" s="54"/>
      <c r="BV143" s="54"/>
      <c r="BW143" s="54"/>
      <c r="BX143" s="54"/>
      <c r="BY143" s="54"/>
      <c r="BZ143" s="54"/>
      <c r="CA143" s="54"/>
      <c r="CB143" s="54"/>
      <c r="CC143" s="54"/>
      <c r="CD143" s="54"/>
      <c r="CE143" s="54"/>
      <c r="CF143" s="54"/>
      <c r="CG143" s="54"/>
      <c r="CH143" s="54"/>
    </row>
    <row r="144" spans="53:86">
      <c r="BA144" s="54"/>
      <c r="BB144" s="54"/>
      <c r="BC144" s="54"/>
      <c r="BD144" s="54"/>
      <c r="BE144" s="54"/>
      <c r="BF144" s="54"/>
      <c r="BG144" s="54"/>
      <c r="BH144" s="54"/>
      <c r="BI144" s="54"/>
      <c r="BJ144" s="54"/>
      <c r="BK144" s="54"/>
      <c r="BL144" s="54"/>
      <c r="BM144" s="138" t="s">
        <v>610</v>
      </c>
      <c r="BN144" s="54"/>
      <c r="BO144" s="54"/>
      <c r="BP144" s="54"/>
      <c r="BQ144" s="54"/>
      <c r="BR144" s="54"/>
      <c r="BS144" s="54"/>
      <c r="BT144" s="54"/>
      <c r="BU144" s="54"/>
      <c r="BV144" s="54"/>
      <c r="BW144" s="54"/>
      <c r="BX144" s="54"/>
      <c r="BY144" s="54"/>
      <c r="BZ144" s="54"/>
      <c r="CA144" s="54"/>
      <c r="CB144" s="54"/>
      <c r="CC144" s="54"/>
      <c r="CD144" s="54"/>
      <c r="CE144" s="54"/>
      <c r="CF144" s="54"/>
      <c r="CG144" s="54"/>
      <c r="CH144" s="54"/>
    </row>
    <row r="145" spans="53:86">
      <c r="BA145" s="54"/>
      <c r="BB145" s="54"/>
      <c r="BC145" s="54"/>
      <c r="BD145" s="54"/>
      <c r="BE145" s="54"/>
      <c r="BF145" s="54"/>
      <c r="BG145" s="54"/>
      <c r="BH145" s="54"/>
      <c r="BI145" s="54"/>
      <c r="BJ145" s="54"/>
      <c r="BK145" s="54"/>
      <c r="BL145" s="54"/>
      <c r="BM145" s="138" t="s">
        <v>611</v>
      </c>
      <c r="BN145" s="54"/>
      <c r="BO145" s="54"/>
      <c r="BP145" s="54"/>
      <c r="BQ145" s="54"/>
      <c r="BR145" s="54"/>
      <c r="BS145" s="54"/>
      <c r="BT145" s="54"/>
      <c r="BU145" s="54"/>
      <c r="BV145" s="54"/>
      <c r="BW145" s="54"/>
      <c r="BX145" s="54"/>
      <c r="BY145" s="54"/>
      <c r="BZ145" s="54"/>
      <c r="CA145" s="54"/>
      <c r="CB145" s="54"/>
      <c r="CC145" s="54"/>
      <c r="CD145" s="54"/>
      <c r="CE145" s="54"/>
      <c r="CF145" s="54"/>
      <c r="CG145" s="54"/>
      <c r="CH145" s="54"/>
    </row>
    <row r="146" spans="53:86">
      <c r="BA146" s="54"/>
      <c r="BB146" s="54"/>
      <c r="BC146" s="54"/>
      <c r="BD146" s="54"/>
      <c r="BE146" s="54"/>
      <c r="BF146" s="54"/>
      <c r="BG146" s="54"/>
      <c r="BH146" s="54"/>
      <c r="BI146" s="54"/>
      <c r="BJ146" s="54"/>
      <c r="BK146" s="54"/>
      <c r="BL146" s="54"/>
      <c r="BM146" s="138" t="s">
        <v>612</v>
      </c>
      <c r="BN146" s="54"/>
      <c r="BO146" s="54"/>
      <c r="BP146" s="54"/>
      <c r="BQ146" s="54"/>
      <c r="BR146" s="54"/>
      <c r="BS146" s="54"/>
      <c r="BT146" s="54"/>
      <c r="BU146" s="54"/>
      <c r="BV146" s="54"/>
      <c r="BW146" s="54"/>
      <c r="BX146" s="54"/>
      <c r="BY146" s="54"/>
      <c r="BZ146" s="54"/>
      <c r="CA146" s="54"/>
      <c r="CB146" s="54"/>
      <c r="CC146" s="54"/>
      <c r="CD146" s="54"/>
      <c r="CE146" s="54"/>
      <c r="CF146" s="54"/>
      <c r="CG146" s="54"/>
      <c r="CH146" s="54"/>
    </row>
    <row r="147" spans="53:86">
      <c r="BA147" s="54"/>
      <c r="BB147" s="54"/>
      <c r="BC147" s="54"/>
      <c r="BD147" s="54"/>
      <c r="BE147" s="54"/>
      <c r="BF147" s="54"/>
      <c r="BG147" s="54"/>
      <c r="BH147" s="54"/>
      <c r="BI147" s="54"/>
      <c r="BJ147" s="54"/>
      <c r="BK147" s="54"/>
      <c r="BL147" s="54"/>
      <c r="BM147" s="138" t="s">
        <v>668</v>
      </c>
      <c r="BN147" s="54"/>
      <c r="BO147" s="54"/>
      <c r="BP147" s="54"/>
      <c r="BQ147" s="54"/>
      <c r="BR147" s="54"/>
      <c r="BS147" s="54"/>
      <c r="BT147" s="54"/>
      <c r="BU147" s="54"/>
      <c r="BV147" s="54"/>
      <c r="BW147" s="54"/>
      <c r="BX147" s="54"/>
      <c r="BY147" s="54"/>
      <c r="BZ147" s="54"/>
      <c r="CA147" s="54"/>
      <c r="CB147" s="54"/>
      <c r="CC147" s="54"/>
      <c r="CD147" s="54"/>
      <c r="CE147" s="54"/>
      <c r="CF147" s="54"/>
      <c r="CG147" s="54"/>
      <c r="CH147" s="54"/>
    </row>
    <row r="148" spans="53:86">
      <c r="BA148" s="54"/>
      <c r="BB148" s="54"/>
      <c r="BC148" s="54"/>
      <c r="BD148" s="54"/>
      <c r="BE148" s="54"/>
      <c r="BF148" s="54"/>
      <c r="BG148" s="54"/>
      <c r="BH148" s="54"/>
      <c r="BI148" s="54"/>
      <c r="BJ148" s="54"/>
      <c r="BK148" s="54"/>
      <c r="BL148" s="54"/>
      <c r="BM148" s="138" t="s">
        <v>613</v>
      </c>
      <c r="BN148" s="54"/>
      <c r="BO148" s="54"/>
      <c r="BP148" s="54"/>
      <c r="BQ148" s="54"/>
      <c r="BR148" s="54"/>
      <c r="BS148" s="54"/>
      <c r="BT148" s="54"/>
      <c r="BU148" s="54"/>
      <c r="BV148" s="54"/>
      <c r="BW148" s="54"/>
      <c r="BX148" s="54"/>
      <c r="BY148" s="54"/>
      <c r="BZ148" s="54"/>
      <c r="CA148" s="54"/>
      <c r="CB148" s="54"/>
      <c r="CC148" s="54"/>
      <c r="CD148" s="54"/>
      <c r="CE148" s="54"/>
      <c r="CF148" s="54"/>
      <c r="CG148" s="54"/>
      <c r="CH148" s="54"/>
    </row>
    <row r="149" spans="53:86">
      <c r="BA149" s="54"/>
      <c r="BB149" s="54"/>
      <c r="BC149" s="54"/>
      <c r="BD149" s="54"/>
      <c r="BE149" s="54"/>
      <c r="BF149" s="54"/>
      <c r="BG149" s="54"/>
      <c r="BH149" s="54"/>
      <c r="BI149" s="54"/>
      <c r="BJ149" s="54"/>
      <c r="BK149" s="54"/>
      <c r="BL149" s="54"/>
      <c r="BM149" s="138" t="s">
        <v>614</v>
      </c>
      <c r="BN149" s="54"/>
      <c r="BO149" s="54"/>
      <c r="BP149" s="54"/>
      <c r="BQ149" s="54"/>
      <c r="BR149" s="54"/>
      <c r="BS149" s="54"/>
      <c r="BT149" s="54"/>
      <c r="BU149" s="54"/>
      <c r="BV149" s="54"/>
      <c r="BW149" s="54"/>
      <c r="BX149" s="54"/>
      <c r="BY149" s="54"/>
      <c r="BZ149" s="54"/>
      <c r="CA149" s="54"/>
      <c r="CB149" s="54"/>
      <c r="CC149" s="54"/>
      <c r="CD149" s="54"/>
      <c r="CE149" s="54"/>
      <c r="CF149" s="54"/>
      <c r="CG149" s="54"/>
      <c r="CH149" s="54"/>
    </row>
    <row r="150" spans="53:86">
      <c r="BA150" s="54"/>
      <c r="BB150" s="54"/>
      <c r="BC150" s="54"/>
      <c r="BD150" s="54"/>
      <c r="BE150" s="54"/>
      <c r="BF150" s="54"/>
      <c r="BG150" s="54"/>
      <c r="BH150" s="54"/>
      <c r="BI150" s="54"/>
      <c r="BJ150" s="54"/>
      <c r="BK150" s="54"/>
      <c r="BL150" s="54"/>
      <c r="BM150" s="138" t="s">
        <v>615</v>
      </c>
      <c r="BN150" s="54"/>
      <c r="BO150" s="54"/>
      <c r="BP150" s="54"/>
      <c r="BQ150" s="54"/>
      <c r="BR150" s="54"/>
      <c r="BS150" s="54"/>
      <c r="BT150" s="54"/>
      <c r="BU150" s="54"/>
      <c r="BV150" s="54"/>
      <c r="BW150" s="54"/>
      <c r="BX150" s="54"/>
      <c r="BY150" s="54"/>
      <c r="BZ150" s="54"/>
      <c r="CA150" s="54"/>
      <c r="CB150" s="54"/>
      <c r="CC150" s="54"/>
      <c r="CD150" s="54"/>
      <c r="CE150" s="54"/>
      <c r="CF150" s="54"/>
      <c r="CG150" s="54"/>
      <c r="CH150" s="54"/>
    </row>
    <row r="151" spans="53:86">
      <c r="BA151" s="54"/>
      <c r="BB151" s="54"/>
      <c r="BC151" s="54"/>
      <c r="BD151" s="54"/>
      <c r="BE151" s="54"/>
      <c r="BF151" s="54"/>
      <c r="BG151" s="54"/>
      <c r="BH151" s="54"/>
      <c r="BI151" s="54"/>
      <c r="BJ151" s="54"/>
      <c r="BK151" s="54"/>
      <c r="BL151" s="54"/>
      <c r="BM151" s="138" t="s">
        <v>616</v>
      </c>
      <c r="BN151" s="54"/>
      <c r="BO151" s="54"/>
      <c r="BP151" s="54"/>
      <c r="BQ151" s="54"/>
      <c r="BR151" s="54"/>
      <c r="BS151" s="54"/>
      <c r="BT151" s="54"/>
      <c r="BU151" s="54"/>
      <c r="BV151" s="54"/>
      <c r="BW151" s="54"/>
      <c r="BX151" s="54"/>
      <c r="BY151" s="54"/>
      <c r="BZ151" s="54"/>
      <c r="CA151" s="54"/>
      <c r="CB151" s="54"/>
      <c r="CC151" s="54"/>
      <c r="CD151" s="54"/>
      <c r="CE151" s="54"/>
      <c r="CF151" s="54"/>
      <c r="CG151" s="54"/>
      <c r="CH151" s="54"/>
    </row>
    <row r="152" spans="53:86">
      <c r="BA152" s="54"/>
      <c r="BB152" s="54"/>
      <c r="BC152" s="54"/>
      <c r="BD152" s="54"/>
      <c r="BE152" s="54"/>
      <c r="BF152" s="54"/>
      <c r="BG152" s="54"/>
      <c r="BH152" s="54"/>
      <c r="BI152" s="54"/>
      <c r="BJ152" s="54"/>
      <c r="BK152" s="54"/>
      <c r="BL152" s="54"/>
      <c r="BM152" s="138" t="s">
        <v>617</v>
      </c>
      <c r="BN152" s="54"/>
      <c r="BO152" s="54"/>
      <c r="BP152" s="54"/>
      <c r="BQ152" s="54"/>
      <c r="BR152" s="54"/>
      <c r="BS152" s="54"/>
      <c r="BT152" s="54"/>
      <c r="BU152" s="54"/>
      <c r="BV152" s="54"/>
      <c r="BW152" s="54"/>
      <c r="BX152" s="54"/>
      <c r="BY152" s="54"/>
      <c r="BZ152" s="54"/>
      <c r="CA152" s="54"/>
      <c r="CB152" s="54"/>
      <c r="CC152" s="54"/>
      <c r="CD152" s="54"/>
      <c r="CE152" s="54"/>
      <c r="CF152" s="54"/>
      <c r="CG152" s="54"/>
      <c r="CH152" s="54"/>
    </row>
    <row r="153" spans="53:86">
      <c r="BA153" s="54"/>
      <c r="BB153" s="54"/>
      <c r="BC153" s="54"/>
      <c r="BD153" s="54"/>
      <c r="BE153" s="54"/>
      <c r="BF153" s="54"/>
      <c r="BG153" s="54"/>
      <c r="BH153" s="54"/>
      <c r="BI153" s="54"/>
      <c r="BJ153" s="54"/>
      <c r="BK153" s="54"/>
      <c r="BL153" s="54"/>
      <c r="BM153" s="138" t="s">
        <v>669</v>
      </c>
      <c r="BN153" s="54"/>
      <c r="BO153" s="54"/>
      <c r="BP153" s="54"/>
      <c r="BQ153" s="54"/>
      <c r="BR153" s="54"/>
      <c r="BS153" s="54"/>
      <c r="BT153" s="54"/>
      <c r="BU153" s="54"/>
      <c r="BV153" s="54"/>
      <c r="BW153" s="54"/>
      <c r="BX153" s="54"/>
      <c r="BY153" s="54"/>
      <c r="BZ153" s="54"/>
      <c r="CA153" s="54"/>
      <c r="CB153" s="54"/>
      <c r="CC153" s="54"/>
      <c r="CD153" s="54"/>
      <c r="CE153" s="54"/>
      <c r="CF153" s="54"/>
      <c r="CG153" s="54"/>
      <c r="CH153" s="54"/>
    </row>
    <row r="154" spans="53:86">
      <c r="BA154" s="54"/>
      <c r="BB154" s="54"/>
      <c r="BC154" s="54"/>
      <c r="BD154" s="54"/>
      <c r="BE154" s="54"/>
      <c r="BF154" s="54"/>
      <c r="BG154" s="54"/>
      <c r="BH154" s="54"/>
      <c r="BI154" s="54"/>
      <c r="BJ154" s="54"/>
      <c r="BK154" s="54"/>
      <c r="BL154" s="54"/>
      <c r="BM154" s="138" t="s">
        <v>618</v>
      </c>
      <c r="BN154" s="54"/>
      <c r="BO154" s="54"/>
      <c r="BP154" s="54"/>
      <c r="BQ154" s="54"/>
      <c r="BR154" s="54"/>
      <c r="BS154" s="54"/>
      <c r="BT154" s="54"/>
      <c r="BU154" s="54"/>
      <c r="BV154" s="54"/>
      <c r="BW154" s="54"/>
      <c r="BX154" s="54"/>
      <c r="BY154" s="54"/>
      <c r="BZ154" s="54"/>
      <c r="CA154" s="54"/>
      <c r="CB154" s="54"/>
      <c r="CC154" s="54"/>
      <c r="CD154" s="54"/>
      <c r="CE154" s="54"/>
      <c r="CF154" s="54"/>
      <c r="CG154" s="54"/>
      <c r="CH154" s="54"/>
    </row>
    <row r="155" spans="53:86">
      <c r="BA155" s="54"/>
      <c r="BB155" s="54"/>
      <c r="BC155" s="54"/>
      <c r="BD155" s="54"/>
      <c r="BE155" s="54"/>
      <c r="BF155" s="54"/>
      <c r="BG155" s="54"/>
      <c r="BH155" s="54"/>
      <c r="BI155" s="54"/>
      <c r="BJ155" s="54"/>
      <c r="BK155" s="54"/>
      <c r="BL155" s="54"/>
      <c r="BM155" s="138" t="s">
        <v>619</v>
      </c>
      <c r="BN155" s="54"/>
      <c r="BO155" s="54"/>
      <c r="BP155" s="54"/>
      <c r="BQ155" s="54"/>
      <c r="BR155" s="54"/>
      <c r="BS155" s="54"/>
      <c r="BT155" s="54"/>
      <c r="BU155" s="54"/>
      <c r="BV155" s="54"/>
      <c r="BW155" s="54"/>
      <c r="BX155" s="54"/>
      <c r="BY155" s="54"/>
      <c r="BZ155" s="54"/>
      <c r="CA155" s="54"/>
      <c r="CB155" s="54"/>
      <c r="CC155" s="54"/>
      <c r="CD155" s="54"/>
      <c r="CE155" s="54"/>
      <c r="CF155" s="54"/>
      <c r="CG155" s="54"/>
      <c r="CH155" s="54"/>
    </row>
    <row r="156" spans="53:86">
      <c r="BA156" s="54"/>
      <c r="BB156" s="54"/>
      <c r="BC156" s="54"/>
      <c r="BD156" s="54"/>
      <c r="BE156" s="54"/>
      <c r="BF156" s="54"/>
      <c r="BG156" s="54"/>
      <c r="BH156" s="54"/>
      <c r="BI156" s="54"/>
      <c r="BJ156" s="54"/>
      <c r="BK156" s="54"/>
      <c r="BL156" s="54"/>
      <c r="BM156" s="139" t="s">
        <v>620</v>
      </c>
      <c r="BN156" s="54"/>
      <c r="BO156" s="54"/>
      <c r="BP156" s="54"/>
      <c r="BQ156" s="54"/>
      <c r="BR156" s="54"/>
      <c r="BS156" s="54"/>
      <c r="BT156" s="54"/>
      <c r="BU156" s="54"/>
      <c r="BV156" s="54"/>
      <c r="BW156" s="54"/>
      <c r="BX156" s="54"/>
      <c r="BY156" s="54"/>
      <c r="BZ156" s="54"/>
      <c r="CA156" s="54"/>
      <c r="CB156" s="54"/>
      <c r="CC156" s="54"/>
      <c r="CD156" s="54"/>
      <c r="CE156" s="54"/>
      <c r="CF156" s="54"/>
      <c r="CG156" s="54"/>
      <c r="CH156" s="54"/>
    </row>
    <row r="157" spans="53:86">
      <c r="BA157" s="54"/>
      <c r="BB157" s="54"/>
      <c r="BC157" s="54"/>
      <c r="BD157" s="54"/>
      <c r="BE157" s="54"/>
      <c r="BF157" s="54"/>
      <c r="BG157" s="54"/>
      <c r="BH157" s="54"/>
      <c r="BI157" s="54"/>
      <c r="BJ157" s="54"/>
      <c r="BK157" s="54"/>
      <c r="BL157" s="54"/>
      <c r="BM157" s="138" t="s">
        <v>80</v>
      </c>
      <c r="BN157" s="54"/>
      <c r="BO157" s="54"/>
      <c r="BP157" s="54"/>
      <c r="BQ157" s="54"/>
      <c r="BR157" s="54"/>
      <c r="BS157" s="54"/>
      <c r="BT157" s="54"/>
      <c r="BU157" s="54"/>
      <c r="BV157" s="54"/>
      <c r="BW157" s="54"/>
      <c r="BX157" s="54"/>
      <c r="BY157" s="54"/>
      <c r="BZ157" s="54"/>
      <c r="CA157" s="54"/>
      <c r="CB157" s="54"/>
      <c r="CC157" s="54"/>
      <c r="CD157" s="54"/>
      <c r="CE157" s="54"/>
      <c r="CF157" s="54"/>
      <c r="CG157" s="54"/>
      <c r="CH157" s="54"/>
    </row>
    <row r="158" spans="53:86">
      <c r="BA158" s="54"/>
      <c r="BB158" s="54"/>
      <c r="BC158" s="54"/>
      <c r="BD158" s="54"/>
      <c r="BE158" s="54"/>
      <c r="BF158" s="54"/>
      <c r="BG158" s="54"/>
      <c r="BH158" s="54"/>
      <c r="BI158" s="54"/>
      <c r="BJ158" s="54"/>
      <c r="BK158" s="54"/>
      <c r="BL158" s="54"/>
      <c r="BM158" s="139" t="s">
        <v>621</v>
      </c>
      <c r="BN158" s="54"/>
      <c r="BO158" s="54"/>
      <c r="BP158" s="54"/>
      <c r="BQ158" s="54"/>
      <c r="BR158" s="54"/>
      <c r="BS158" s="54"/>
      <c r="BT158" s="54"/>
      <c r="BU158" s="54"/>
      <c r="BV158" s="54"/>
      <c r="BW158" s="54"/>
      <c r="BX158" s="54"/>
      <c r="BY158" s="54"/>
      <c r="BZ158" s="54"/>
      <c r="CA158" s="54"/>
      <c r="CB158" s="54"/>
      <c r="CC158" s="54"/>
      <c r="CD158" s="54"/>
      <c r="CE158" s="54"/>
      <c r="CF158" s="54"/>
      <c r="CG158" s="54"/>
      <c r="CH158" s="54"/>
    </row>
    <row r="159" spans="53:86">
      <c r="BA159" s="54"/>
      <c r="BB159" s="54"/>
      <c r="BC159" s="54"/>
      <c r="BD159" s="54"/>
      <c r="BE159" s="54"/>
      <c r="BF159" s="54"/>
      <c r="BG159" s="54"/>
      <c r="BH159" s="54"/>
      <c r="BI159" s="54"/>
      <c r="BJ159" s="54"/>
      <c r="BK159" s="54"/>
      <c r="BL159" s="54"/>
      <c r="BM159" s="138" t="s">
        <v>622</v>
      </c>
      <c r="BN159" s="54"/>
      <c r="BO159" s="54"/>
      <c r="BP159" s="54"/>
      <c r="BQ159" s="54"/>
      <c r="BR159" s="54"/>
      <c r="BS159" s="54"/>
      <c r="BT159" s="54"/>
      <c r="BU159" s="54"/>
      <c r="BV159" s="54"/>
      <c r="BW159" s="54"/>
      <c r="BX159" s="54"/>
      <c r="BY159" s="54"/>
      <c r="BZ159" s="54"/>
      <c r="CA159" s="54"/>
      <c r="CB159" s="54"/>
      <c r="CC159" s="54"/>
      <c r="CD159" s="54"/>
      <c r="CE159" s="54"/>
      <c r="CF159" s="54"/>
      <c r="CG159" s="54"/>
      <c r="CH159" s="54"/>
    </row>
    <row r="160" spans="53:86">
      <c r="BA160" s="54"/>
      <c r="BB160" s="54"/>
      <c r="BC160" s="54"/>
      <c r="BD160" s="54"/>
      <c r="BE160" s="54"/>
      <c r="BF160" s="54"/>
      <c r="BG160" s="54"/>
      <c r="BH160" s="54"/>
      <c r="BI160" s="54"/>
      <c r="BJ160" s="54"/>
      <c r="BK160" s="54"/>
      <c r="BL160" s="54"/>
      <c r="BM160" s="138" t="s">
        <v>623</v>
      </c>
      <c r="BN160" s="54"/>
      <c r="BO160" s="54"/>
      <c r="BP160" s="54"/>
      <c r="BQ160" s="54"/>
      <c r="BR160" s="54"/>
      <c r="BS160" s="54"/>
      <c r="BT160" s="54"/>
      <c r="BU160" s="54"/>
      <c r="BV160" s="54"/>
      <c r="BW160" s="54"/>
      <c r="BX160" s="54"/>
      <c r="BY160" s="54"/>
      <c r="BZ160" s="54"/>
      <c r="CA160" s="54"/>
      <c r="CB160" s="54"/>
      <c r="CC160" s="54"/>
      <c r="CD160" s="54"/>
      <c r="CE160" s="54"/>
      <c r="CF160" s="54"/>
      <c r="CG160" s="54"/>
      <c r="CH160" s="54"/>
    </row>
    <row r="161" spans="53:86">
      <c r="BA161" s="54"/>
      <c r="BB161" s="54"/>
      <c r="BC161" s="54"/>
      <c r="BD161" s="54"/>
      <c r="BE161" s="54"/>
      <c r="BF161" s="54"/>
      <c r="BG161" s="54"/>
      <c r="BH161" s="54"/>
      <c r="BI161" s="54"/>
      <c r="BJ161" s="54"/>
      <c r="BK161" s="54"/>
      <c r="BL161" s="54"/>
      <c r="BM161" s="138" t="s">
        <v>624</v>
      </c>
      <c r="BN161" s="54"/>
      <c r="BO161" s="54"/>
      <c r="BP161" s="54"/>
      <c r="BQ161" s="54"/>
      <c r="BR161" s="54"/>
      <c r="BS161" s="54"/>
      <c r="BT161" s="54"/>
      <c r="BU161" s="54"/>
      <c r="BV161" s="54"/>
      <c r="BW161" s="54"/>
      <c r="BX161" s="54"/>
      <c r="BY161" s="54"/>
      <c r="BZ161" s="54"/>
      <c r="CA161" s="54"/>
      <c r="CB161" s="54"/>
      <c r="CC161" s="54"/>
      <c r="CD161" s="54"/>
      <c r="CE161" s="54"/>
      <c r="CF161" s="54"/>
      <c r="CG161" s="54"/>
      <c r="CH161" s="54"/>
    </row>
    <row r="162" spans="53:86">
      <c r="BA162" s="54"/>
      <c r="BB162" s="54"/>
      <c r="BC162" s="54"/>
      <c r="BD162" s="54"/>
      <c r="BE162" s="54"/>
      <c r="BF162" s="54"/>
      <c r="BG162" s="54"/>
      <c r="BH162" s="54"/>
      <c r="BI162" s="54"/>
      <c r="BJ162" s="54"/>
      <c r="BK162" s="54"/>
      <c r="BL162" s="54"/>
      <c r="BM162" s="138" t="s">
        <v>625</v>
      </c>
      <c r="BN162" s="54"/>
      <c r="BO162" s="54"/>
      <c r="BP162" s="54"/>
      <c r="BQ162" s="54"/>
      <c r="BR162" s="54"/>
      <c r="BS162" s="54"/>
      <c r="BT162" s="54"/>
      <c r="BU162" s="54"/>
      <c r="BV162" s="54"/>
      <c r="BW162" s="54"/>
      <c r="BX162" s="54"/>
      <c r="BY162" s="54"/>
      <c r="BZ162" s="54"/>
      <c r="CA162" s="54"/>
      <c r="CB162" s="54"/>
      <c r="CC162" s="54"/>
      <c r="CD162" s="54"/>
      <c r="CE162" s="54"/>
      <c r="CF162" s="54"/>
      <c r="CG162" s="54"/>
      <c r="CH162" s="54"/>
    </row>
    <row r="163" spans="53:86">
      <c r="BA163" s="54"/>
      <c r="BB163" s="54"/>
      <c r="BC163" s="54"/>
      <c r="BD163" s="54"/>
      <c r="BE163" s="54"/>
      <c r="BF163" s="54"/>
      <c r="BG163" s="54"/>
      <c r="BH163" s="54"/>
      <c r="BI163" s="54"/>
      <c r="BJ163" s="54"/>
      <c r="BK163" s="54"/>
      <c r="BL163" s="54"/>
      <c r="BM163" s="138" t="s">
        <v>626</v>
      </c>
      <c r="BN163" s="54"/>
      <c r="BO163" s="54"/>
      <c r="BP163" s="54"/>
      <c r="BQ163" s="54"/>
      <c r="BR163" s="54"/>
      <c r="BS163" s="54"/>
      <c r="BT163" s="54"/>
      <c r="BU163" s="54"/>
      <c r="BV163" s="54"/>
      <c r="BW163" s="54"/>
      <c r="BX163" s="54"/>
      <c r="BY163" s="54"/>
      <c r="BZ163" s="54"/>
      <c r="CA163" s="54"/>
      <c r="CB163" s="54"/>
      <c r="CC163" s="54"/>
      <c r="CD163" s="54"/>
      <c r="CE163" s="54"/>
      <c r="CF163" s="54"/>
      <c r="CG163" s="54"/>
      <c r="CH163" s="54"/>
    </row>
    <row r="164" spans="53:86">
      <c r="BA164" s="54"/>
      <c r="BB164" s="54"/>
      <c r="BC164" s="54"/>
      <c r="BD164" s="54"/>
      <c r="BE164" s="54"/>
      <c r="BF164" s="54"/>
      <c r="BG164" s="54"/>
      <c r="BH164" s="54"/>
      <c r="BI164" s="54"/>
      <c r="BJ164" s="54"/>
      <c r="BK164" s="54"/>
      <c r="BL164" s="54"/>
      <c r="BM164" s="138" t="s">
        <v>627</v>
      </c>
      <c r="BN164" s="54"/>
      <c r="BO164" s="54"/>
      <c r="BP164" s="54"/>
      <c r="BQ164" s="54"/>
      <c r="BR164" s="54"/>
      <c r="BS164" s="54"/>
      <c r="BT164" s="54"/>
      <c r="BU164" s="54"/>
      <c r="BV164" s="54"/>
      <c r="BW164" s="54"/>
      <c r="BX164" s="54"/>
      <c r="BY164" s="54"/>
      <c r="BZ164" s="54"/>
      <c r="CA164" s="54"/>
      <c r="CB164" s="54"/>
      <c r="CC164" s="54"/>
      <c r="CD164" s="54"/>
      <c r="CE164" s="54"/>
      <c r="CF164" s="54"/>
      <c r="CG164" s="54"/>
      <c r="CH164" s="54"/>
    </row>
    <row r="165" spans="53:86">
      <c r="BA165" s="54"/>
      <c r="BB165" s="54"/>
      <c r="BC165" s="54"/>
      <c r="BD165" s="54"/>
      <c r="BE165" s="54"/>
      <c r="BF165" s="54"/>
      <c r="BG165" s="54"/>
      <c r="BH165" s="54"/>
      <c r="BI165" s="54"/>
      <c r="BJ165" s="54"/>
      <c r="BK165" s="54"/>
      <c r="BL165" s="54"/>
      <c r="BM165" s="138" t="s">
        <v>628</v>
      </c>
      <c r="BN165" s="54"/>
      <c r="BO165" s="54"/>
      <c r="BP165" s="54"/>
      <c r="BQ165" s="54"/>
      <c r="BR165" s="54"/>
      <c r="BS165" s="54"/>
      <c r="BT165" s="54"/>
      <c r="BU165" s="54"/>
      <c r="BV165" s="54"/>
      <c r="BW165" s="54"/>
      <c r="BX165" s="54"/>
      <c r="BY165" s="54"/>
      <c r="BZ165" s="54"/>
      <c r="CA165" s="54"/>
      <c r="CB165" s="54"/>
      <c r="CC165" s="54"/>
      <c r="CD165" s="54"/>
      <c r="CE165" s="54"/>
      <c r="CF165" s="54"/>
      <c r="CG165" s="54"/>
      <c r="CH165" s="54"/>
    </row>
    <row r="166" spans="53:86">
      <c r="BA166" s="54"/>
      <c r="BB166" s="54"/>
      <c r="BC166" s="54"/>
      <c r="BD166" s="54"/>
      <c r="BE166" s="54"/>
      <c r="BF166" s="54"/>
      <c r="BG166" s="54"/>
      <c r="BH166" s="54"/>
      <c r="BI166" s="54"/>
      <c r="BJ166" s="54"/>
      <c r="BK166" s="54"/>
      <c r="BL166" s="54"/>
      <c r="BM166" s="139" t="s">
        <v>629</v>
      </c>
      <c r="BN166" s="54"/>
      <c r="BO166" s="54"/>
      <c r="BP166" s="54"/>
      <c r="BQ166" s="54"/>
      <c r="BR166" s="54"/>
      <c r="BS166" s="54"/>
      <c r="BT166" s="54"/>
      <c r="BU166" s="54"/>
      <c r="BV166" s="54"/>
      <c r="BW166" s="54"/>
      <c r="BX166" s="54"/>
      <c r="BY166" s="54"/>
      <c r="BZ166" s="54"/>
      <c r="CA166" s="54"/>
      <c r="CB166" s="54"/>
      <c r="CC166" s="54"/>
      <c r="CD166" s="54"/>
      <c r="CE166" s="54"/>
      <c r="CF166" s="54"/>
      <c r="CG166" s="54"/>
      <c r="CH166" s="54"/>
    </row>
    <row r="167" spans="53:86">
      <c r="BA167" s="54"/>
      <c r="BB167" s="54"/>
      <c r="BC167" s="54"/>
      <c r="BD167" s="54"/>
      <c r="BE167" s="54"/>
      <c r="BF167" s="54"/>
      <c r="BG167" s="54"/>
      <c r="BH167" s="54"/>
      <c r="BI167" s="54"/>
      <c r="BJ167" s="54"/>
      <c r="BK167" s="54"/>
      <c r="BL167" s="54"/>
      <c r="BM167" s="138" t="s">
        <v>630</v>
      </c>
      <c r="BN167" s="54"/>
      <c r="BO167" s="54"/>
      <c r="BP167" s="54"/>
      <c r="BQ167" s="54"/>
      <c r="BR167" s="54"/>
      <c r="BS167" s="54"/>
      <c r="BT167" s="54"/>
      <c r="BU167" s="54"/>
      <c r="BV167" s="54"/>
      <c r="BW167" s="54"/>
      <c r="BX167" s="54"/>
      <c r="BY167" s="54"/>
      <c r="BZ167" s="54"/>
      <c r="CA167" s="54"/>
      <c r="CB167" s="54"/>
      <c r="CC167" s="54"/>
      <c r="CD167" s="54"/>
      <c r="CE167" s="54"/>
      <c r="CF167" s="54"/>
      <c r="CG167" s="54"/>
      <c r="CH167" s="54"/>
    </row>
    <row r="168" spans="53:86">
      <c r="BA168" s="54"/>
      <c r="BB168" s="54"/>
      <c r="BC168" s="54"/>
      <c r="BD168" s="54"/>
      <c r="BE168" s="54"/>
      <c r="BF168" s="54"/>
      <c r="BG168" s="54"/>
      <c r="BH168" s="54"/>
      <c r="BI168" s="54"/>
      <c r="BJ168" s="54"/>
      <c r="BK168" s="54"/>
      <c r="BL168" s="54"/>
      <c r="BM168" s="138" t="s">
        <v>631</v>
      </c>
      <c r="BN168" s="54"/>
      <c r="BO168" s="54"/>
      <c r="BP168" s="54"/>
      <c r="BQ168" s="54"/>
      <c r="BR168" s="54"/>
      <c r="BS168" s="54"/>
      <c r="BT168" s="54"/>
      <c r="BU168" s="54"/>
      <c r="BV168" s="54"/>
      <c r="BW168" s="54"/>
      <c r="BX168" s="54"/>
      <c r="BY168" s="54"/>
      <c r="BZ168" s="54"/>
      <c r="CA168" s="54"/>
      <c r="CB168" s="54"/>
      <c r="CC168" s="54"/>
      <c r="CD168" s="54"/>
      <c r="CE168" s="54"/>
      <c r="CF168" s="54"/>
      <c r="CG168" s="54"/>
      <c r="CH168" s="54"/>
    </row>
    <row r="169" spans="53:86">
      <c r="BA169" s="54"/>
      <c r="BB169" s="54"/>
      <c r="BC169" s="54"/>
      <c r="BD169" s="54"/>
      <c r="BE169" s="54"/>
      <c r="BF169" s="54"/>
      <c r="BG169" s="54"/>
      <c r="BH169" s="54"/>
      <c r="BI169" s="54"/>
      <c r="BJ169" s="54"/>
      <c r="BK169" s="54"/>
      <c r="BL169" s="54"/>
      <c r="BM169" s="138" t="s">
        <v>632</v>
      </c>
      <c r="BN169" s="54"/>
      <c r="BO169" s="54"/>
      <c r="BP169" s="54"/>
      <c r="BQ169" s="54"/>
      <c r="BR169" s="54"/>
      <c r="BS169" s="54"/>
      <c r="BT169" s="54"/>
      <c r="BU169" s="54"/>
      <c r="BV169" s="54"/>
      <c r="BW169" s="54"/>
      <c r="BX169" s="54"/>
      <c r="BY169" s="54"/>
      <c r="BZ169" s="54"/>
      <c r="CA169" s="54"/>
      <c r="CB169" s="54"/>
      <c r="CC169" s="54"/>
      <c r="CD169" s="54"/>
      <c r="CE169" s="54"/>
      <c r="CF169" s="54"/>
      <c r="CG169" s="54"/>
      <c r="CH169" s="54"/>
    </row>
    <row r="170" spans="53:86">
      <c r="BA170" s="54"/>
      <c r="BB170" s="54"/>
      <c r="BC170" s="54"/>
      <c r="BD170" s="54"/>
      <c r="BE170" s="54"/>
      <c r="BF170" s="54"/>
      <c r="BG170" s="54"/>
      <c r="BH170" s="54"/>
      <c r="BI170" s="54"/>
      <c r="BJ170" s="54"/>
      <c r="BK170" s="54"/>
      <c r="BL170" s="54"/>
      <c r="BM170" s="138" t="s">
        <v>633</v>
      </c>
      <c r="BN170" s="54"/>
      <c r="BO170" s="54"/>
      <c r="BP170" s="54"/>
      <c r="BQ170" s="54"/>
      <c r="BR170" s="54"/>
      <c r="BS170" s="54"/>
      <c r="BT170" s="54"/>
      <c r="BU170" s="54"/>
      <c r="BV170" s="54"/>
      <c r="BW170" s="54"/>
      <c r="BX170" s="54"/>
      <c r="BY170" s="54"/>
      <c r="BZ170" s="54"/>
      <c r="CA170" s="54"/>
      <c r="CB170" s="54"/>
      <c r="CC170" s="54"/>
      <c r="CD170" s="54"/>
      <c r="CE170" s="54"/>
      <c r="CF170" s="54"/>
      <c r="CG170" s="54"/>
      <c r="CH170" s="54"/>
    </row>
    <row r="171" spans="53:86">
      <c r="BA171" s="54"/>
      <c r="BB171" s="54"/>
      <c r="BC171" s="54"/>
      <c r="BD171" s="54"/>
      <c r="BE171" s="54"/>
      <c r="BF171" s="54"/>
      <c r="BG171" s="54"/>
      <c r="BH171" s="54"/>
      <c r="BI171" s="54"/>
      <c r="BJ171" s="54"/>
      <c r="BK171" s="54"/>
      <c r="BL171" s="54"/>
      <c r="BM171" s="138" t="s">
        <v>634</v>
      </c>
      <c r="BN171" s="54"/>
      <c r="BO171" s="54"/>
      <c r="BP171" s="54"/>
      <c r="BQ171" s="54"/>
      <c r="BR171" s="54"/>
      <c r="BS171" s="54"/>
      <c r="BT171" s="54"/>
      <c r="BU171" s="54"/>
      <c r="BV171" s="54"/>
      <c r="BW171" s="54"/>
      <c r="BX171" s="54"/>
      <c r="BY171" s="54"/>
      <c r="BZ171" s="54"/>
      <c r="CA171" s="54"/>
      <c r="CB171" s="54"/>
      <c r="CC171" s="54"/>
      <c r="CD171" s="54"/>
      <c r="CE171" s="54"/>
      <c r="CF171" s="54"/>
      <c r="CG171" s="54"/>
      <c r="CH171" s="54"/>
    </row>
    <row r="172" spans="53:86">
      <c r="BA172" s="54"/>
      <c r="BB172" s="54"/>
      <c r="BC172" s="54"/>
      <c r="BD172" s="54"/>
      <c r="BE172" s="54"/>
      <c r="BF172" s="54"/>
      <c r="BG172" s="54"/>
      <c r="BH172" s="54"/>
      <c r="BI172" s="54"/>
      <c r="BJ172" s="54"/>
      <c r="BK172" s="54"/>
      <c r="BL172" s="54"/>
      <c r="BM172" s="138" t="s">
        <v>635</v>
      </c>
      <c r="BN172" s="54"/>
      <c r="BO172" s="54"/>
      <c r="BP172" s="54"/>
      <c r="BQ172" s="54"/>
      <c r="BR172" s="54"/>
      <c r="BS172" s="54"/>
      <c r="BT172" s="54"/>
      <c r="BU172" s="54"/>
      <c r="BV172" s="54"/>
      <c r="BW172" s="54"/>
      <c r="BX172" s="54"/>
      <c r="BY172" s="54"/>
      <c r="BZ172" s="54"/>
      <c r="CA172" s="54"/>
      <c r="CB172" s="54"/>
      <c r="CC172" s="54"/>
      <c r="CD172" s="54"/>
      <c r="CE172" s="54"/>
      <c r="CF172" s="54"/>
      <c r="CG172" s="54"/>
      <c r="CH172" s="54"/>
    </row>
    <row r="173" spans="53:86">
      <c r="BA173" s="54"/>
      <c r="BB173" s="54"/>
      <c r="BC173" s="54"/>
      <c r="BD173" s="54"/>
      <c r="BE173" s="54"/>
      <c r="BF173" s="54"/>
      <c r="BG173" s="54"/>
      <c r="BH173" s="54"/>
      <c r="BI173" s="54"/>
      <c r="BJ173" s="54"/>
      <c r="BK173" s="54"/>
      <c r="BL173" s="54"/>
      <c r="BM173" s="138" t="s">
        <v>636</v>
      </c>
      <c r="BN173" s="54"/>
      <c r="BO173" s="54"/>
      <c r="BP173" s="54"/>
      <c r="BQ173" s="54"/>
      <c r="BR173" s="54"/>
      <c r="BS173" s="54"/>
      <c r="BT173" s="54"/>
      <c r="BU173" s="54"/>
      <c r="BV173" s="54"/>
      <c r="BW173" s="54"/>
      <c r="BX173" s="54"/>
      <c r="BY173" s="54"/>
      <c r="BZ173" s="54"/>
      <c r="CA173" s="54"/>
      <c r="CB173" s="54"/>
      <c r="CC173" s="54"/>
      <c r="CD173" s="54"/>
      <c r="CE173" s="54"/>
      <c r="CF173" s="54"/>
      <c r="CG173" s="54"/>
      <c r="CH173" s="54"/>
    </row>
    <row r="174" spans="53:86">
      <c r="BA174" s="54"/>
      <c r="BB174" s="54"/>
      <c r="BC174" s="54"/>
      <c r="BD174" s="54"/>
      <c r="BE174" s="54"/>
      <c r="BF174" s="54"/>
      <c r="BG174" s="54"/>
      <c r="BH174" s="54"/>
      <c r="BI174" s="54"/>
      <c r="BJ174" s="54"/>
      <c r="BK174" s="54"/>
      <c r="BL174" s="54"/>
      <c r="BM174" s="138" t="s">
        <v>637</v>
      </c>
      <c r="BN174" s="54"/>
      <c r="BO174" s="54"/>
      <c r="BP174" s="54"/>
      <c r="BQ174" s="54"/>
      <c r="BR174" s="54"/>
      <c r="BS174" s="54"/>
      <c r="BT174" s="54"/>
      <c r="BU174" s="54"/>
      <c r="BV174" s="54"/>
      <c r="BW174" s="54"/>
      <c r="BX174" s="54"/>
      <c r="BY174" s="54"/>
      <c r="BZ174" s="54"/>
      <c r="CA174" s="54"/>
      <c r="CB174" s="54"/>
      <c r="CC174" s="54"/>
      <c r="CD174" s="54"/>
      <c r="CE174" s="54"/>
      <c r="CF174" s="54"/>
      <c r="CG174" s="54"/>
      <c r="CH174" s="54"/>
    </row>
    <row r="175" spans="53:86">
      <c r="BA175" s="54"/>
      <c r="BB175" s="54"/>
      <c r="BC175" s="54"/>
      <c r="BD175" s="54"/>
      <c r="BE175" s="54"/>
      <c r="BF175" s="54"/>
      <c r="BG175" s="54"/>
      <c r="BH175" s="54"/>
      <c r="BI175" s="54"/>
      <c r="BJ175" s="54"/>
      <c r="BK175" s="54"/>
      <c r="BL175" s="54"/>
      <c r="BM175" s="138" t="s">
        <v>638</v>
      </c>
      <c r="BN175" s="54"/>
      <c r="BO175" s="54"/>
      <c r="BP175" s="54"/>
      <c r="BQ175" s="54"/>
      <c r="BR175" s="54"/>
      <c r="BS175" s="54"/>
      <c r="BT175" s="54"/>
      <c r="BU175" s="54"/>
      <c r="BV175" s="54"/>
      <c r="BW175" s="54"/>
      <c r="BX175" s="54"/>
      <c r="BY175" s="54"/>
      <c r="BZ175" s="54"/>
      <c r="CA175" s="54"/>
      <c r="CB175" s="54"/>
      <c r="CC175" s="54"/>
      <c r="CD175" s="54"/>
      <c r="CE175" s="54"/>
      <c r="CF175" s="54"/>
      <c r="CG175" s="54"/>
      <c r="CH175" s="54"/>
    </row>
    <row r="176" spans="53:86">
      <c r="BA176" s="54"/>
      <c r="BB176" s="54"/>
      <c r="BC176" s="54"/>
      <c r="BD176" s="54"/>
      <c r="BE176" s="54"/>
      <c r="BF176" s="54"/>
      <c r="BG176" s="54"/>
      <c r="BH176" s="54"/>
      <c r="BI176" s="54"/>
      <c r="BJ176" s="54"/>
      <c r="BK176" s="54"/>
      <c r="BL176" s="54"/>
      <c r="BM176" s="138" t="s">
        <v>639</v>
      </c>
      <c r="BN176" s="54"/>
      <c r="BO176" s="54"/>
      <c r="BP176" s="54"/>
      <c r="BQ176" s="54"/>
      <c r="BR176" s="54"/>
      <c r="BS176" s="54"/>
      <c r="BT176" s="54"/>
      <c r="BU176" s="54"/>
      <c r="BV176" s="54"/>
      <c r="BW176" s="54"/>
      <c r="BX176" s="54"/>
      <c r="BY176" s="54"/>
      <c r="BZ176" s="54"/>
      <c r="CA176" s="54"/>
      <c r="CB176" s="54"/>
      <c r="CC176" s="54"/>
      <c r="CD176" s="54"/>
      <c r="CE176" s="54"/>
      <c r="CF176" s="54"/>
      <c r="CG176" s="54"/>
      <c r="CH176" s="54"/>
    </row>
    <row r="177" spans="53:86">
      <c r="BA177" s="54"/>
      <c r="BB177" s="54"/>
      <c r="BC177" s="54"/>
      <c r="BD177" s="54"/>
      <c r="BE177" s="54"/>
      <c r="BF177" s="54"/>
      <c r="BG177" s="54"/>
      <c r="BH177" s="54"/>
      <c r="BI177" s="54"/>
      <c r="BJ177" s="54"/>
      <c r="BK177" s="54"/>
      <c r="BL177" s="54"/>
      <c r="BM177" s="138" t="s">
        <v>640</v>
      </c>
      <c r="BN177" s="54"/>
      <c r="BO177" s="54"/>
      <c r="BP177" s="54"/>
      <c r="BQ177" s="54"/>
      <c r="BR177" s="54"/>
      <c r="BS177" s="54"/>
      <c r="BT177" s="54"/>
      <c r="BU177" s="54"/>
      <c r="BV177" s="54"/>
      <c r="BW177" s="54"/>
      <c r="BX177" s="54"/>
      <c r="BY177" s="54"/>
      <c r="BZ177" s="54"/>
      <c r="CA177" s="54"/>
      <c r="CB177" s="54"/>
      <c r="CC177" s="54"/>
      <c r="CD177" s="54"/>
      <c r="CE177" s="54"/>
      <c r="CF177" s="54"/>
      <c r="CG177" s="54"/>
      <c r="CH177" s="54"/>
    </row>
    <row r="178" spans="53:86">
      <c r="BA178" s="54"/>
      <c r="BB178" s="54"/>
      <c r="BC178" s="54"/>
      <c r="BD178" s="54"/>
      <c r="BE178" s="54"/>
      <c r="BF178" s="54"/>
      <c r="BG178" s="54"/>
      <c r="BH178" s="54"/>
      <c r="BI178" s="54"/>
      <c r="BJ178" s="54"/>
      <c r="BK178" s="54"/>
      <c r="BL178" s="54"/>
      <c r="BM178" s="138" t="s">
        <v>641</v>
      </c>
      <c r="BN178" s="54"/>
      <c r="BO178" s="54"/>
      <c r="BP178" s="54"/>
      <c r="BQ178" s="54"/>
      <c r="BR178" s="54"/>
      <c r="BS178" s="54"/>
      <c r="BT178" s="54"/>
      <c r="BU178" s="54"/>
      <c r="BV178" s="54"/>
      <c r="BW178" s="54"/>
      <c r="BX178" s="54"/>
      <c r="BY178" s="54"/>
      <c r="BZ178" s="54"/>
      <c r="CA178" s="54"/>
      <c r="CB178" s="54"/>
      <c r="CC178" s="54"/>
      <c r="CD178" s="54"/>
      <c r="CE178" s="54"/>
      <c r="CF178" s="54"/>
      <c r="CG178" s="54"/>
      <c r="CH178" s="54"/>
    </row>
    <row r="179" spans="53:86">
      <c r="BA179" s="54"/>
      <c r="BB179" s="54"/>
      <c r="BC179" s="54"/>
      <c r="BD179" s="54"/>
      <c r="BE179" s="54"/>
      <c r="BF179" s="54"/>
      <c r="BG179" s="54"/>
      <c r="BH179" s="54"/>
      <c r="BI179" s="54"/>
      <c r="BJ179" s="54"/>
      <c r="BK179" s="54"/>
      <c r="BL179" s="54"/>
      <c r="BM179" s="138" t="s">
        <v>642</v>
      </c>
      <c r="BN179" s="54"/>
      <c r="BO179" s="54"/>
      <c r="BP179" s="54"/>
      <c r="BQ179" s="54"/>
      <c r="BR179" s="54"/>
      <c r="BS179" s="54"/>
      <c r="BT179" s="54"/>
      <c r="BU179" s="54"/>
      <c r="BV179" s="54"/>
      <c r="BW179" s="54"/>
      <c r="BX179" s="54"/>
      <c r="BY179" s="54"/>
      <c r="BZ179" s="54"/>
      <c r="CA179" s="54"/>
      <c r="CB179" s="54"/>
      <c r="CC179" s="54"/>
      <c r="CD179" s="54"/>
      <c r="CE179" s="54"/>
      <c r="CF179" s="54"/>
      <c r="CG179" s="54"/>
      <c r="CH179" s="54"/>
    </row>
    <row r="180" spans="53:86">
      <c r="BA180" s="54"/>
      <c r="BB180" s="54"/>
      <c r="BC180" s="54"/>
      <c r="BD180" s="54"/>
      <c r="BE180" s="54"/>
      <c r="BF180" s="54"/>
      <c r="BG180" s="54"/>
      <c r="BH180" s="54"/>
      <c r="BI180" s="54"/>
      <c r="BJ180" s="54"/>
      <c r="BK180" s="54"/>
      <c r="BL180" s="54"/>
      <c r="BM180" s="138" t="s">
        <v>670</v>
      </c>
      <c r="BN180" s="54"/>
      <c r="BO180" s="54"/>
      <c r="BP180" s="54"/>
      <c r="BQ180" s="54"/>
      <c r="BR180" s="54"/>
      <c r="BS180" s="54"/>
      <c r="BT180" s="54"/>
      <c r="BU180" s="54"/>
      <c r="BV180" s="54"/>
      <c r="BW180" s="54"/>
      <c r="BX180" s="54"/>
      <c r="BY180" s="54"/>
      <c r="BZ180" s="54"/>
      <c r="CA180" s="54"/>
      <c r="CB180" s="54"/>
      <c r="CC180" s="54"/>
      <c r="CD180" s="54"/>
      <c r="CE180" s="54"/>
      <c r="CF180" s="54"/>
      <c r="CG180" s="54"/>
      <c r="CH180" s="54"/>
    </row>
    <row r="181" spans="53:86">
      <c r="BA181" s="54"/>
      <c r="BB181" s="54"/>
      <c r="BC181" s="54"/>
      <c r="BD181" s="54"/>
      <c r="BE181" s="54"/>
      <c r="BF181" s="54"/>
      <c r="BG181" s="54"/>
      <c r="BH181" s="54"/>
      <c r="BI181" s="54"/>
      <c r="BJ181" s="54"/>
      <c r="BK181" s="54"/>
      <c r="BL181" s="54"/>
      <c r="BM181" s="138" t="s">
        <v>643</v>
      </c>
      <c r="BN181" s="54"/>
      <c r="BO181" s="54"/>
      <c r="BP181" s="54"/>
      <c r="BQ181" s="54"/>
      <c r="BR181" s="54"/>
      <c r="BS181" s="54"/>
      <c r="BT181" s="54"/>
      <c r="BU181" s="54"/>
      <c r="BV181" s="54"/>
      <c r="BW181" s="54"/>
      <c r="BX181" s="54"/>
      <c r="BY181" s="54"/>
      <c r="BZ181" s="54"/>
      <c r="CA181" s="54"/>
      <c r="CB181" s="54"/>
      <c r="CC181" s="54"/>
      <c r="CD181" s="54"/>
      <c r="CE181" s="54"/>
      <c r="CF181" s="54"/>
      <c r="CG181" s="54"/>
      <c r="CH181" s="54"/>
    </row>
    <row r="182" spans="53:86">
      <c r="BA182" s="54"/>
      <c r="BB182" s="54"/>
      <c r="BC182" s="54"/>
      <c r="BD182" s="54"/>
      <c r="BE182" s="54"/>
      <c r="BF182" s="54"/>
      <c r="BG182" s="54"/>
      <c r="BH182" s="54"/>
      <c r="BI182" s="54"/>
      <c r="BJ182" s="54"/>
      <c r="BK182" s="54"/>
      <c r="BL182" s="54"/>
      <c r="BM182" s="138" t="s">
        <v>644</v>
      </c>
      <c r="BN182" s="54"/>
      <c r="BO182" s="54"/>
      <c r="BP182" s="54"/>
      <c r="BQ182" s="54"/>
      <c r="BR182" s="54"/>
      <c r="BS182" s="54"/>
      <c r="BT182" s="54"/>
      <c r="BU182" s="54"/>
      <c r="BV182" s="54"/>
      <c r="BW182" s="54"/>
      <c r="BX182" s="54"/>
      <c r="BY182" s="54"/>
      <c r="BZ182" s="54"/>
      <c r="CA182" s="54"/>
      <c r="CB182" s="54"/>
      <c r="CC182" s="54"/>
      <c r="CD182" s="54"/>
      <c r="CE182" s="54"/>
      <c r="CF182" s="54"/>
      <c r="CG182" s="54"/>
      <c r="CH182" s="54"/>
    </row>
    <row r="183" spans="53:86">
      <c r="BA183" s="54"/>
      <c r="BB183" s="54"/>
      <c r="BC183" s="54"/>
      <c r="BD183" s="54"/>
      <c r="BE183" s="54"/>
      <c r="BF183" s="54"/>
      <c r="BG183" s="54"/>
      <c r="BH183" s="54"/>
      <c r="BI183" s="54"/>
      <c r="BJ183" s="54"/>
      <c r="BK183" s="54"/>
      <c r="BL183" s="54"/>
      <c r="BM183" s="138" t="s">
        <v>645</v>
      </c>
      <c r="BN183" s="54"/>
      <c r="BO183" s="54"/>
      <c r="BP183" s="54"/>
      <c r="BQ183" s="54"/>
      <c r="BR183" s="54"/>
      <c r="BS183" s="54"/>
      <c r="BT183" s="54"/>
      <c r="BU183" s="54"/>
      <c r="BV183" s="54"/>
      <c r="BW183" s="54"/>
      <c r="BX183" s="54"/>
      <c r="BY183" s="54"/>
      <c r="BZ183" s="54"/>
      <c r="CA183" s="54"/>
      <c r="CB183" s="54"/>
      <c r="CC183" s="54"/>
      <c r="CD183" s="54"/>
      <c r="CE183" s="54"/>
      <c r="CF183" s="54"/>
      <c r="CG183" s="54"/>
      <c r="CH183" s="54"/>
    </row>
    <row r="184" spans="53:86">
      <c r="BA184" s="54"/>
      <c r="BB184" s="54"/>
      <c r="BC184" s="54"/>
      <c r="BD184" s="54"/>
      <c r="BE184" s="54"/>
      <c r="BF184" s="54"/>
      <c r="BG184" s="54"/>
      <c r="BH184" s="54"/>
      <c r="BI184" s="54"/>
      <c r="BJ184" s="54"/>
      <c r="BK184" s="54"/>
      <c r="BL184" s="54"/>
      <c r="BM184" s="138" t="s">
        <v>671</v>
      </c>
      <c r="BN184" s="54"/>
      <c r="BO184" s="54"/>
      <c r="BP184" s="54"/>
      <c r="BQ184" s="54"/>
      <c r="BR184" s="54"/>
      <c r="BS184" s="54"/>
      <c r="BT184" s="54"/>
      <c r="BU184" s="54"/>
      <c r="BV184" s="54"/>
      <c r="BW184" s="54"/>
      <c r="BX184" s="54"/>
      <c r="BY184" s="54"/>
      <c r="BZ184" s="54"/>
      <c r="CA184" s="54"/>
      <c r="CB184" s="54"/>
      <c r="CC184" s="54"/>
      <c r="CD184" s="54"/>
      <c r="CE184" s="54"/>
      <c r="CF184" s="54"/>
      <c r="CG184" s="54"/>
      <c r="CH184" s="54"/>
    </row>
    <row r="185" spans="53:86">
      <c r="BA185" s="54"/>
      <c r="BB185" s="54"/>
      <c r="BC185" s="54"/>
      <c r="BD185" s="54"/>
      <c r="BE185" s="54"/>
      <c r="BF185" s="54"/>
      <c r="BG185" s="54"/>
      <c r="BH185" s="54"/>
      <c r="BI185" s="54"/>
      <c r="BJ185" s="54"/>
      <c r="BK185" s="54"/>
      <c r="BL185" s="54"/>
      <c r="BM185" s="139" t="s">
        <v>646</v>
      </c>
      <c r="BN185" s="54"/>
      <c r="BO185" s="54"/>
      <c r="BP185" s="54"/>
      <c r="BQ185" s="54"/>
      <c r="BR185" s="54"/>
      <c r="BS185" s="54"/>
      <c r="BT185" s="54"/>
      <c r="BU185" s="54"/>
      <c r="BV185" s="54"/>
      <c r="BW185" s="54"/>
      <c r="BX185" s="54"/>
      <c r="BY185" s="54"/>
      <c r="BZ185" s="54"/>
      <c r="CA185" s="54"/>
      <c r="CB185" s="54"/>
      <c r="CC185" s="54"/>
      <c r="CD185" s="54"/>
      <c r="CE185" s="54"/>
      <c r="CF185" s="54"/>
      <c r="CG185" s="54"/>
      <c r="CH185" s="54"/>
    </row>
    <row r="186" spans="53:86">
      <c r="BA186" s="54"/>
      <c r="BB186" s="54"/>
      <c r="BC186" s="54"/>
      <c r="BD186" s="54"/>
      <c r="BE186" s="54"/>
      <c r="BF186" s="54"/>
      <c r="BG186" s="54"/>
      <c r="BH186" s="54"/>
      <c r="BI186" s="54"/>
      <c r="BJ186" s="54"/>
      <c r="BK186" s="54"/>
      <c r="BL186" s="54"/>
      <c r="BM186" s="138" t="s">
        <v>647</v>
      </c>
      <c r="BN186" s="54"/>
      <c r="BO186" s="54"/>
      <c r="BP186" s="54"/>
      <c r="BQ186" s="54"/>
      <c r="BR186" s="54"/>
      <c r="BS186" s="54"/>
      <c r="BT186" s="54"/>
      <c r="BU186" s="54"/>
      <c r="BV186" s="54"/>
      <c r="BW186" s="54"/>
      <c r="BX186" s="54"/>
      <c r="BY186" s="54"/>
      <c r="BZ186" s="54"/>
      <c r="CA186" s="54"/>
      <c r="CB186" s="54"/>
      <c r="CC186" s="54"/>
      <c r="CD186" s="54"/>
      <c r="CE186" s="54"/>
      <c r="CF186" s="54"/>
      <c r="CG186" s="54"/>
      <c r="CH186" s="54"/>
    </row>
    <row r="187" spans="53:86">
      <c r="BA187" s="54"/>
      <c r="BB187" s="54"/>
      <c r="BC187" s="54"/>
      <c r="BD187" s="54"/>
      <c r="BE187" s="54"/>
      <c r="BF187" s="54"/>
      <c r="BG187" s="54"/>
      <c r="BH187" s="54"/>
      <c r="BI187" s="54"/>
      <c r="BJ187" s="54"/>
      <c r="BK187" s="54"/>
      <c r="BL187" s="54"/>
      <c r="BM187" s="138" t="s">
        <v>648</v>
      </c>
      <c r="BN187" s="54"/>
      <c r="BO187" s="54"/>
      <c r="BP187" s="54"/>
      <c r="BQ187" s="54"/>
      <c r="BR187" s="54"/>
      <c r="BS187" s="54"/>
      <c r="BT187" s="54"/>
      <c r="BU187" s="54"/>
      <c r="BV187" s="54"/>
      <c r="BW187" s="54"/>
      <c r="BX187" s="54"/>
      <c r="BY187" s="54"/>
      <c r="BZ187" s="54"/>
      <c r="CA187" s="54"/>
      <c r="CB187" s="54"/>
      <c r="CC187" s="54"/>
      <c r="CD187" s="54"/>
      <c r="CE187" s="54"/>
      <c r="CF187" s="54"/>
      <c r="CG187" s="54"/>
      <c r="CH187" s="54"/>
    </row>
    <row r="188" spans="53:86">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c r="CE188" s="54"/>
      <c r="CF188" s="54"/>
      <c r="CG188" s="54"/>
      <c r="CH188" s="54"/>
    </row>
    <row r="189" spans="53:86">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row>
    <row r="190" spans="53:86">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row>
    <row r="191" spans="53:86">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row>
    <row r="192" spans="53:86">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row>
    <row r="193" spans="53:86">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row>
    <row r="194" spans="53:86">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row>
  </sheetData>
  <dataValidations count="3">
    <dataValidation type="textLength" showInputMessage="1" showErrorMessage="1" sqref="I4:I11">
      <formula1>0</formula1>
      <formula2>150</formula2>
    </dataValidation>
    <dataValidation type="list" allowBlank="1" showInputMessage="1" showErrorMessage="1" sqref="B4:B11">
      <formula1>$BA$27:$BA$32</formula1>
    </dataValidation>
    <dataValidation type="list" allowBlank="1" showInputMessage="1" showErrorMessage="1" sqref="A4:A11">
      <formula1>$BB$2:$BB$24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Custom_lists!$B$2:$B$29</xm:f>
          </x14:formula1>
          <xm:sqref>A5:A6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IC200"/>
  <sheetViews>
    <sheetView zoomScaleSheetLayoutView="100" workbookViewId="0">
      <selection activeCell="D3" sqref="D3:I3"/>
    </sheetView>
  </sheetViews>
  <sheetFormatPr defaultColWidth="5.7109375" defaultRowHeight="20.100000000000001" customHeight="1"/>
  <cols>
    <col min="1" max="1" width="9" style="54" customWidth="1"/>
    <col min="2" max="2" width="38.28515625" style="4" customWidth="1"/>
    <col min="3" max="3" width="43.7109375" style="5" customWidth="1"/>
    <col min="4" max="4" width="11.140625" style="5" customWidth="1"/>
    <col min="5" max="9" width="14" style="5" customWidth="1"/>
    <col min="10" max="237" width="5.7109375" style="6" customWidth="1"/>
    <col min="238" max="16384" width="5.7109375" style="54"/>
  </cols>
  <sheetData>
    <row r="1" spans="1:237" ht="20.100000000000001" customHeight="1" thickBot="1">
      <c r="A1" s="625" t="s">
        <v>8</v>
      </c>
      <c r="B1" s="626"/>
      <c r="C1" s="627"/>
      <c r="D1" s="627"/>
      <c r="E1" s="627"/>
      <c r="F1" s="627"/>
      <c r="G1" s="628"/>
      <c r="H1" s="8" t="s">
        <v>0</v>
      </c>
      <c r="I1" s="629" t="s">
        <v>1812</v>
      </c>
      <c r="IB1" s="54"/>
      <c r="IC1" s="54"/>
    </row>
    <row r="2" spans="1:237" ht="20.100000000000001" customHeight="1" thickBot="1">
      <c r="A2" s="9"/>
      <c r="B2" s="10"/>
      <c r="C2" s="10"/>
      <c r="D2" s="10"/>
      <c r="E2" s="10"/>
      <c r="F2" s="10"/>
      <c r="G2" s="11"/>
      <c r="H2" s="630" t="s">
        <v>255</v>
      </c>
      <c r="I2" s="631">
        <v>2016</v>
      </c>
      <c r="IB2" s="54"/>
      <c r="IC2" s="54"/>
    </row>
    <row r="3" spans="1:237" ht="25.35" customHeight="1" thickBot="1">
      <c r="A3" s="1066" t="s">
        <v>1</v>
      </c>
      <c r="B3" s="1067" t="s">
        <v>9</v>
      </c>
      <c r="C3" s="1068" t="s">
        <v>10</v>
      </c>
      <c r="D3" s="1064" t="s">
        <v>11</v>
      </c>
      <c r="E3" s="1064"/>
      <c r="F3" s="1064"/>
      <c r="G3" s="1064"/>
      <c r="H3" s="1064"/>
      <c r="I3" s="1064"/>
      <c r="HX3" s="54"/>
      <c r="HY3" s="54"/>
      <c r="HZ3" s="54"/>
      <c r="IA3" s="54"/>
      <c r="IB3" s="54"/>
      <c r="IC3" s="54"/>
    </row>
    <row r="4" spans="1:237" ht="40.35" customHeight="1" thickBot="1">
      <c r="A4" s="1066"/>
      <c r="B4" s="1067"/>
      <c r="C4" s="1068"/>
      <c r="D4" s="632" t="s">
        <v>12</v>
      </c>
      <c r="E4" s="632" t="s">
        <v>13</v>
      </c>
      <c r="F4" s="632" t="s">
        <v>14</v>
      </c>
      <c r="G4" s="632" t="s">
        <v>15</v>
      </c>
      <c r="H4" s="632" t="s">
        <v>16</v>
      </c>
      <c r="I4" s="632" t="s">
        <v>17</v>
      </c>
      <c r="HX4" s="54"/>
      <c r="HY4" s="54"/>
      <c r="HZ4" s="54"/>
      <c r="IA4" s="54"/>
      <c r="IB4" s="54"/>
      <c r="IC4" s="54"/>
    </row>
    <row r="5" spans="1:237" ht="20.100000000000001" customHeight="1">
      <c r="A5" s="616" t="s">
        <v>338</v>
      </c>
      <c r="B5" s="633" t="s">
        <v>18</v>
      </c>
      <c r="C5" s="634" t="s">
        <v>19</v>
      </c>
      <c r="D5" s="635" t="s">
        <v>1639</v>
      </c>
      <c r="E5" s="25" t="s">
        <v>1639</v>
      </c>
      <c r="F5" s="636" t="s">
        <v>1639</v>
      </c>
      <c r="G5" s="636" t="s">
        <v>1639</v>
      </c>
      <c r="H5" s="12"/>
      <c r="I5" s="12"/>
      <c r="HX5" s="54"/>
      <c r="HY5" s="54"/>
      <c r="HZ5" s="54"/>
      <c r="IA5" s="54"/>
      <c r="IB5" s="54"/>
      <c r="IC5" s="54"/>
    </row>
    <row r="6" spans="1:237" s="13" customFormat="1" ht="20.100000000000001" customHeight="1">
      <c r="A6" s="616" t="s">
        <v>338</v>
      </c>
      <c r="B6" s="633" t="s">
        <v>20</v>
      </c>
      <c r="C6" s="634" t="s">
        <v>21</v>
      </c>
      <c r="D6" s="636" t="s">
        <v>1639</v>
      </c>
      <c r="E6" s="636" t="s">
        <v>1639</v>
      </c>
      <c r="F6" s="636" t="s">
        <v>1639</v>
      </c>
      <c r="G6" s="636" t="s">
        <v>1639</v>
      </c>
      <c r="H6" s="12"/>
      <c r="I6" s="12"/>
    </row>
    <row r="7" spans="1:237" s="13" customFormat="1" ht="20.100000000000001" customHeight="1">
      <c r="A7" s="616" t="s">
        <v>338</v>
      </c>
      <c r="B7" s="633" t="s">
        <v>22</v>
      </c>
      <c r="C7" s="634" t="s">
        <v>23</v>
      </c>
      <c r="D7" s="636" t="s">
        <v>1640</v>
      </c>
      <c r="E7" s="636" t="s">
        <v>1639</v>
      </c>
      <c r="F7" s="636" t="s">
        <v>1639</v>
      </c>
      <c r="G7" s="636" t="s">
        <v>1640</v>
      </c>
      <c r="H7" s="12"/>
      <c r="I7" s="12"/>
    </row>
    <row r="8" spans="1:237" ht="20.100000000000001" customHeight="1">
      <c r="A8" s="616" t="s">
        <v>338</v>
      </c>
      <c r="B8" s="633" t="s">
        <v>24</v>
      </c>
      <c r="C8" s="634" t="s">
        <v>25</v>
      </c>
      <c r="D8" s="636" t="s">
        <v>1640</v>
      </c>
      <c r="E8" s="636" t="s">
        <v>1640</v>
      </c>
      <c r="F8" s="636" t="s">
        <v>1640</v>
      </c>
      <c r="G8" s="636" t="s">
        <v>1640</v>
      </c>
      <c r="H8" s="636" t="s">
        <v>1640</v>
      </c>
      <c r="I8" s="636" t="s">
        <v>1640</v>
      </c>
      <c r="HX8" s="54"/>
      <c r="HY8" s="54"/>
      <c r="HZ8" s="54"/>
      <c r="IA8" s="54"/>
      <c r="IB8" s="54"/>
      <c r="IC8" s="54"/>
    </row>
    <row r="9" spans="1:237" ht="20.100000000000001" customHeight="1">
      <c r="A9" s="616" t="s">
        <v>338</v>
      </c>
      <c r="B9" s="1065" t="s">
        <v>26</v>
      </c>
      <c r="C9" s="634" t="s">
        <v>27</v>
      </c>
      <c r="D9" s="636" t="s">
        <v>1640</v>
      </c>
      <c r="E9" s="636" t="s">
        <v>1640</v>
      </c>
      <c r="F9" s="636" t="s">
        <v>1640</v>
      </c>
      <c r="G9" s="636" t="s">
        <v>1640</v>
      </c>
      <c r="H9" s="12"/>
      <c r="I9" s="12"/>
      <c r="HX9" s="54"/>
      <c r="HY9" s="54"/>
      <c r="HZ9" s="54"/>
      <c r="IA9" s="54"/>
      <c r="IB9" s="54"/>
      <c r="IC9" s="54"/>
    </row>
    <row r="10" spans="1:237" ht="20.100000000000001" customHeight="1">
      <c r="A10" s="616" t="s">
        <v>338</v>
      </c>
      <c r="B10" s="1065"/>
      <c r="C10" s="634" t="s">
        <v>28</v>
      </c>
      <c r="D10" s="636" t="s">
        <v>1640</v>
      </c>
      <c r="E10" s="636" t="s">
        <v>1640</v>
      </c>
      <c r="F10" s="636" t="s">
        <v>1640</v>
      </c>
      <c r="G10" s="636" t="s">
        <v>1640</v>
      </c>
      <c r="H10" s="12"/>
      <c r="I10" s="12"/>
      <c r="HX10" s="54"/>
      <c r="HY10" s="54"/>
      <c r="HZ10" s="54"/>
      <c r="IA10" s="54"/>
      <c r="IB10" s="54"/>
      <c r="IC10" s="54"/>
    </row>
    <row r="11" spans="1:237" ht="20.100000000000001" customHeight="1">
      <c r="A11" s="616" t="s">
        <v>338</v>
      </c>
      <c r="B11" s="1065"/>
      <c r="C11" s="634" t="s">
        <v>29</v>
      </c>
      <c r="D11" s="636" t="s">
        <v>1640</v>
      </c>
      <c r="E11" s="636" t="s">
        <v>1640</v>
      </c>
      <c r="F11" s="636" t="s">
        <v>1640</v>
      </c>
      <c r="G11" s="636" t="s">
        <v>1640</v>
      </c>
      <c r="H11" s="12"/>
      <c r="I11" s="12"/>
      <c r="HX11" s="54"/>
      <c r="HY11" s="54"/>
      <c r="HZ11" s="54"/>
      <c r="IA11" s="54"/>
      <c r="IB11" s="54"/>
      <c r="IC11" s="54"/>
    </row>
    <row r="12" spans="1:237" ht="20.100000000000001" customHeight="1">
      <c r="A12" s="616" t="s">
        <v>338</v>
      </c>
      <c r="B12" s="1065"/>
      <c r="C12" s="634" t="s">
        <v>30</v>
      </c>
      <c r="D12" s="636" t="s">
        <v>1640</v>
      </c>
      <c r="E12" s="636" t="s">
        <v>1640</v>
      </c>
      <c r="F12" s="636" t="s">
        <v>1640</v>
      </c>
      <c r="G12" s="636" t="s">
        <v>1640</v>
      </c>
      <c r="H12" s="636" t="s">
        <v>1640</v>
      </c>
      <c r="I12" s="636" t="s">
        <v>1640</v>
      </c>
      <c r="HX12" s="54"/>
      <c r="HY12" s="54"/>
      <c r="HZ12" s="54"/>
      <c r="IA12" s="54"/>
      <c r="IB12" s="54"/>
      <c r="IC12" s="54"/>
    </row>
    <row r="13" spans="1:237" ht="20.100000000000001" customHeight="1">
      <c r="A13" s="616" t="s">
        <v>338</v>
      </c>
      <c r="B13" s="1065"/>
      <c r="C13" s="634" t="s">
        <v>31</v>
      </c>
      <c r="D13" s="636" t="s">
        <v>1640</v>
      </c>
      <c r="E13" s="636" t="s">
        <v>1640</v>
      </c>
      <c r="F13" s="636" t="s">
        <v>1640</v>
      </c>
      <c r="G13" s="636" t="s">
        <v>1640</v>
      </c>
      <c r="H13" s="636" t="s">
        <v>1640</v>
      </c>
      <c r="I13" s="636" t="s">
        <v>1640</v>
      </c>
      <c r="HX13" s="54"/>
      <c r="HY13" s="54"/>
      <c r="HZ13" s="54"/>
      <c r="IA13" s="54"/>
      <c r="IB13" s="54"/>
      <c r="IC13" s="54"/>
    </row>
    <row r="14" spans="1:237" ht="20.100000000000001" customHeight="1">
      <c r="A14" s="637" t="s">
        <v>32</v>
      </c>
      <c r="B14"/>
      <c r="C14"/>
      <c r="D14"/>
      <c r="E14"/>
      <c r="F14"/>
      <c r="G14"/>
      <c r="H14"/>
      <c r="I14"/>
      <c r="HX14" s="54"/>
      <c r="HY14" s="54"/>
      <c r="HZ14" s="54"/>
      <c r="IA14" s="54"/>
      <c r="IB14" s="54"/>
      <c r="IC14" s="54"/>
    </row>
    <row r="15" spans="1:237" ht="20.100000000000001" customHeight="1">
      <c r="A15" s="14" t="s">
        <v>33</v>
      </c>
      <c r="B15"/>
      <c r="C15" s="14"/>
      <c r="D15" s="14"/>
      <c r="E15" s="14"/>
      <c r="F15" s="14"/>
      <c r="G15" s="14"/>
      <c r="H15" s="14"/>
      <c r="I15" s="14"/>
      <c r="HX15" s="54"/>
      <c r="HY15" s="54"/>
      <c r="HZ15" s="54"/>
      <c r="IA15" s="54"/>
      <c r="IB15" s="54"/>
      <c r="IC15" s="54"/>
    </row>
    <row r="16" spans="1:237" ht="20.100000000000001" customHeight="1">
      <c r="B16"/>
      <c r="C16" s="14"/>
      <c r="D16" s="14"/>
      <c r="E16" s="14"/>
      <c r="F16" s="14"/>
      <c r="G16" s="14"/>
      <c r="H16" s="14"/>
      <c r="I16" s="14"/>
    </row>
    <row r="17" spans="2:237" ht="20.100000000000001"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row>
    <row r="18" spans="2:237" ht="20.100000000000001" customHeight="1">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row>
    <row r="19" spans="2:237" ht="20.100000000000001" customHeight="1">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row>
    <row r="20" spans="2:237" ht="20.100000000000001" customHeight="1">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row>
    <row r="21" spans="2:237" ht="20.100000000000001" customHeight="1">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row>
    <row r="22" spans="2:237" ht="20.100000000000001" customHeight="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row>
    <row r="23" spans="2:237" ht="20.100000000000001" customHeight="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row>
    <row r="24" spans="2:237" ht="20.100000000000001" customHeight="1">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row>
    <row r="25" spans="2:237" ht="20.100000000000001" customHeight="1">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row>
    <row r="26" spans="2:237" ht="20.100000000000001" customHeight="1">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row>
    <row r="27" spans="2:237" ht="20.100000000000001" customHeight="1">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row>
    <row r="28" spans="2:237" ht="20.100000000000001" customHeight="1">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row>
    <row r="29" spans="2:237" ht="20.100000000000001" customHeight="1">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row>
    <row r="30" spans="2:237" ht="20.100000000000001" customHeight="1">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row>
    <row r="31" spans="2:237" ht="20.100000000000001" customHeight="1">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row>
    <row r="32" spans="2:237" ht="20.100000000000001" customHeight="1">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row>
    <row r="33" spans="2:237" ht="20.100000000000001" customHeight="1">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row>
    <row r="34" spans="2:237" ht="20.100000000000001" customHeight="1">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row>
    <row r="35" spans="2:237" ht="20.100000000000001" customHeight="1">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row>
    <row r="36" spans="2:237" ht="20.100000000000001" customHeight="1">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row>
    <row r="37" spans="2:237" ht="20.100000000000001" customHeight="1">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row>
    <row r="38" spans="2:237" ht="20.100000000000001" customHeight="1">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row>
    <row r="39" spans="2:237" ht="20.100000000000001" customHeight="1">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row>
    <row r="40" spans="2:237" ht="20.100000000000001" customHeight="1">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row>
    <row r="41" spans="2:237" ht="20.100000000000001" customHeight="1">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row>
    <row r="42" spans="2:237" ht="20.100000000000001" customHeight="1">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row>
    <row r="43" spans="2:237" ht="20.100000000000001" customHeight="1">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row>
    <row r="44" spans="2:237" ht="20.100000000000001" customHeight="1">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row>
    <row r="45" spans="2:237" ht="20.100000000000001" customHeight="1">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row>
    <row r="46" spans="2:237" ht="20.100000000000001" customHeight="1">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row>
    <row r="47" spans="2:237" ht="20.100000000000001" customHeight="1">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row>
    <row r="48" spans="2:237" ht="20.100000000000001" customHeight="1">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row>
    <row r="49" spans="2:237" ht="20.100000000000001" customHeight="1">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row>
    <row r="50" spans="2:237" ht="20.100000000000001" customHeight="1">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row>
    <row r="51" spans="2:237" ht="20.100000000000001" customHeight="1">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c r="HZ51" s="54"/>
      <c r="IA51" s="54"/>
      <c r="IB51" s="54"/>
      <c r="IC51" s="54"/>
    </row>
    <row r="52" spans="2:237" ht="20.100000000000001" customHeight="1">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c r="HG52" s="54"/>
      <c r="HH52" s="54"/>
      <c r="HI52" s="54"/>
      <c r="HJ52" s="54"/>
      <c r="HK52" s="54"/>
      <c r="HL52" s="54"/>
      <c r="HM52" s="54"/>
      <c r="HN52" s="54"/>
      <c r="HO52" s="54"/>
      <c r="HP52" s="54"/>
      <c r="HQ52" s="54"/>
      <c r="HR52" s="54"/>
      <c r="HS52" s="54"/>
      <c r="HT52" s="54"/>
      <c r="HU52" s="54"/>
      <c r="HV52" s="54"/>
      <c r="HW52" s="54"/>
      <c r="HX52" s="54"/>
      <c r="HY52" s="54"/>
      <c r="HZ52" s="54"/>
      <c r="IA52" s="54"/>
      <c r="IB52" s="54"/>
      <c r="IC52" s="54"/>
    </row>
    <row r="53" spans="2:237" ht="20.100000000000001" customHeight="1">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row>
    <row r="54" spans="2:237" ht="20.100000000000001" customHeight="1">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c r="HZ54" s="54"/>
      <c r="IA54" s="54"/>
      <c r="IB54" s="54"/>
      <c r="IC54" s="54"/>
    </row>
    <row r="55" spans="2:237" ht="20.100000000000001" customHeight="1">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c r="HL55" s="54"/>
      <c r="HM55" s="54"/>
      <c r="HN55" s="54"/>
      <c r="HO55" s="54"/>
      <c r="HP55" s="54"/>
      <c r="HQ55" s="54"/>
      <c r="HR55" s="54"/>
      <c r="HS55" s="54"/>
      <c r="HT55" s="54"/>
      <c r="HU55" s="54"/>
      <c r="HV55" s="54"/>
      <c r="HW55" s="54"/>
      <c r="HX55" s="54"/>
      <c r="HY55" s="54"/>
      <c r="HZ55" s="54"/>
      <c r="IA55" s="54"/>
      <c r="IB55" s="54"/>
      <c r="IC55" s="54"/>
    </row>
    <row r="56" spans="2:237" ht="20.100000000000001" customHeight="1">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c r="HL56" s="54"/>
      <c r="HM56" s="54"/>
      <c r="HN56" s="54"/>
      <c r="HO56" s="54"/>
      <c r="HP56" s="54"/>
      <c r="HQ56" s="54"/>
      <c r="HR56" s="54"/>
      <c r="HS56" s="54"/>
      <c r="HT56" s="54"/>
      <c r="HU56" s="54"/>
      <c r="HV56" s="54"/>
      <c r="HW56" s="54"/>
      <c r="HX56" s="54"/>
      <c r="HY56" s="54"/>
      <c r="HZ56" s="54"/>
      <c r="IA56" s="54"/>
      <c r="IB56" s="54"/>
      <c r="IC56" s="54"/>
    </row>
    <row r="57" spans="2:237" ht="20.100000000000001" customHeight="1">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c r="HZ57" s="54"/>
      <c r="IA57" s="54"/>
      <c r="IB57" s="54"/>
      <c r="IC57" s="54"/>
    </row>
    <row r="58" spans="2:237" ht="20.100000000000001" customHeight="1">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c r="GX58" s="54"/>
      <c r="GY58" s="54"/>
      <c r="GZ58" s="54"/>
      <c r="HA58" s="54"/>
      <c r="HB58" s="54"/>
      <c r="HC58" s="54"/>
      <c r="HD58" s="54"/>
      <c r="HE58" s="54"/>
      <c r="HF58" s="54"/>
      <c r="HG58" s="54"/>
      <c r="HH58" s="54"/>
      <c r="HI58" s="54"/>
      <c r="HJ58" s="54"/>
      <c r="HK58" s="54"/>
      <c r="HL58" s="54"/>
      <c r="HM58" s="54"/>
      <c r="HN58" s="54"/>
      <c r="HO58" s="54"/>
      <c r="HP58" s="54"/>
      <c r="HQ58" s="54"/>
      <c r="HR58" s="54"/>
      <c r="HS58" s="54"/>
      <c r="HT58" s="54"/>
      <c r="HU58" s="54"/>
      <c r="HV58" s="54"/>
      <c r="HW58" s="54"/>
      <c r="HX58" s="54"/>
      <c r="HY58" s="54"/>
      <c r="HZ58" s="54"/>
      <c r="IA58" s="54"/>
      <c r="IB58" s="54"/>
      <c r="IC58" s="54"/>
    </row>
    <row r="59" spans="2:237" ht="20.100000000000001" customHeight="1">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c r="GX59" s="54"/>
      <c r="GY59" s="54"/>
      <c r="GZ59" s="54"/>
      <c r="HA59" s="54"/>
      <c r="HB59" s="54"/>
      <c r="HC59" s="54"/>
      <c r="HD59" s="54"/>
      <c r="HE59" s="54"/>
      <c r="HF59" s="54"/>
      <c r="HG59" s="54"/>
      <c r="HH59" s="54"/>
      <c r="HI59" s="54"/>
      <c r="HJ59" s="54"/>
      <c r="HK59" s="54"/>
      <c r="HL59" s="54"/>
      <c r="HM59" s="54"/>
      <c r="HN59" s="54"/>
      <c r="HO59" s="54"/>
      <c r="HP59" s="54"/>
      <c r="HQ59" s="54"/>
      <c r="HR59" s="54"/>
      <c r="HS59" s="54"/>
      <c r="HT59" s="54"/>
      <c r="HU59" s="54"/>
      <c r="HV59" s="54"/>
      <c r="HW59" s="54"/>
      <c r="HX59" s="54"/>
      <c r="HY59" s="54"/>
      <c r="HZ59" s="54"/>
      <c r="IA59" s="54"/>
      <c r="IB59" s="54"/>
      <c r="IC59" s="54"/>
    </row>
    <row r="60" spans="2:237" ht="20.100000000000001" customHeight="1">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c r="GX60" s="54"/>
      <c r="GY60" s="54"/>
      <c r="GZ60" s="54"/>
      <c r="HA60" s="54"/>
      <c r="HB60" s="54"/>
      <c r="HC60" s="54"/>
      <c r="HD60" s="54"/>
      <c r="HE60" s="54"/>
      <c r="HF60" s="54"/>
      <c r="HG60" s="54"/>
      <c r="HH60" s="54"/>
      <c r="HI60" s="54"/>
      <c r="HJ60" s="54"/>
      <c r="HK60" s="54"/>
      <c r="HL60" s="54"/>
      <c r="HM60" s="54"/>
      <c r="HN60" s="54"/>
      <c r="HO60" s="54"/>
      <c r="HP60" s="54"/>
      <c r="HQ60" s="54"/>
      <c r="HR60" s="54"/>
      <c r="HS60" s="54"/>
      <c r="HT60" s="54"/>
      <c r="HU60" s="54"/>
      <c r="HV60" s="54"/>
      <c r="HW60" s="54"/>
      <c r="HX60" s="54"/>
      <c r="HY60" s="54"/>
      <c r="HZ60" s="54"/>
      <c r="IA60" s="54"/>
      <c r="IB60" s="54"/>
      <c r="IC60" s="54"/>
    </row>
    <row r="61" spans="2:237" ht="20.100000000000001" customHeight="1">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c r="HM61" s="54"/>
      <c r="HN61" s="54"/>
      <c r="HO61" s="54"/>
      <c r="HP61" s="54"/>
      <c r="HQ61" s="54"/>
      <c r="HR61" s="54"/>
      <c r="HS61" s="54"/>
      <c r="HT61" s="54"/>
      <c r="HU61" s="54"/>
      <c r="HV61" s="54"/>
      <c r="HW61" s="54"/>
      <c r="HX61" s="54"/>
      <c r="HY61" s="54"/>
      <c r="HZ61" s="54"/>
      <c r="IA61" s="54"/>
      <c r="IB61" s="54"/>
      <c r="IC61" s="54"/>
    </row>
    <row r="62" spans="2:237" ht="20.100000000000001" customHeight="1">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c r="IA62" s="54"/>
      <c r="IB62" s="54"/>
      <c r="IC62" s="54"/>
    </row>
    <row r="63" spans="2:237" ht="20.100000000000001" customHeight="1">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row>
    <row r="64" spans="2:237" ht="20.100000000000001" customHeight="1">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c r="EO64" s="54"/>
      <c r="EP64" s="54"/>
      <c r="EQ64" s="54"/>
      <c r="ER64" s="54"/>
      <c r="ES64" s="54"/>
      <c r="ET64" s="54"/>
      <c r="EU64" s="54"/>
      <c r="EV64" s="54"/>
      <c r="EW64" s="54"/>
      <c r="EX64" s="54"/>
      <c r="EY64" s="54"/>
      <c r="EZ64" s="54"/>
      <c r="FA64" s="54"/>
      <c r="FB64" s="54"/>
      <c r="FC64" s="54"/>
      <c r="FD64" s="54"/>
      <c r="FE64" s="54"/>
      <c r="FF64" s="54"/>
      <c r="FG64" s="54"/>
      <c r="FH64" s="54"/>
      <c r="FI64" s="54"/>
      <c r="FJ64" s="54"/>
      <c r="FK64" s="54"/>
      <c r="FL64" s="54"/>
      <c r="FM64" s="54"/>
      <c r="FN64" s="54"/>
      <c r="FO64" s="54"/>
      <c r="FP64" s="54"/>
      <c r="FQ64" s="54"/>
      <c r="FR64" s="54"/>
      <c r="FS64" s="54"/>
      <c r="FT64" s="54"/>
      <c r="FU64" s="54"/>
      <c r="FV64" s="54"/>
      <c r="FW64" s="54"/>
      <c r="FX64" s="54"/>
      <c r="FY64" s="54"/>
      <c r="FZ64" s="54"/>
      <c r="GA64" s="54"/>
      <c r="GB64" s="54"/>
      <c r="GC64" s="54"/>
      <c r="GD64" s="54"/>
      <c r="GE64" s="54"/>
      <c r="GF64" s="54"/>
      <c r="GG64" s="54"/>
      <c r="GH64" s="54"/>
      <c r="GI64" s="54"/>
      <c r="GJ64" s="54"/>
      <c r="GK64" s="54"/>
      <c r="GL64" s="54"/>
      <c r="GM64" s="54"/>
      <c r="GN64" s="54"/>
      <c r="GO64" s="54"/>
      <c r="GP64" s="54"/>
      <c r="GQ64" s="54"/>
      <c r="GR64" s="54"/>
      <c r="GS64" s="54"/>
      <c r="GT64" s="54"/>
      <c r="GU64" s="54"/>
      <c r="GV64" s="54"/>
      <c r="GW64" s="54"/>
      <c r="GX64" s="54"/>
      <c r="GY64" s="54"/>
      <c r="GZ64" s="54"/>
      <c r="HA64" s="54"/>
      <c r="HB64" s="54"/>
      <c r="HC64" s="54"/>
      <c r="HD64" s="54"/>
      <c r="HE64" s="54"/>
      <c r="HF64" s="54"/>
      <c r="HG64" s="54"/>
      <c r="HH64" s="54"/>
      <c r="HI64" s="54"/>
      <c r="HJ64" s="54"/>
      <c r="HK64" s="54"/>
      <c r="HL64" s="54"/>
      <c r="HM64" s="54"/>
      <c r="HN64" s="54"/>
      <c r="HO64" s="54"/>
      <c r="HP64" s="54"/>
      <c r="HQ64" s="54"/>
      <c r="HR64" s="54"/>
      <c r="HS64" s="54"/>
      <c r="HT64" s="54"/>
      <c r="HU64" s="54"/>
      <c r="HV64" s="54"/>
      <c r="HW64" s="54"/>
      <c r="HX64" s="54"/>
      <c r="HY64" s="54"/>
      <c r="HZ64" s="54"/>
      <c r="IA64" s="54"/>
      <c r="IB64" s="54"/>
      <c r="IC64" s="54"/>
    </row>
    <row r="65" spans="2:237" ht="20.100000000000001" customHeight="1">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c r="HM65" s="54"/>
      <c r="HN65" s="54"/>
      <c r="HO65" s="54"/>
      <c r="HP65" s="54"/>
      <c r="HQ65" s="54"/>
      <c r="HR65" s="54"/>
      <c r="HS65" s="54"/>
      <c r="HT65" s="54"/>
      <c r="HU65" s="54"/>
      <c r="HV65" s="54"/>
      <c r="HW65" s="54"/>
      <c r="HX65" s="54"/>
      <c r="HY65" s="54"/>
      <c r="HZ65" s="54"/>
      <c r="IA65" s="54"/>
      <c r="IB65" s="54"/>
      <c r="IC65" s="54"/>
    </row>
    <row r="66" spans="2:237" ht="20.100000000000001" customHeight="1">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row>
    <row r="67" spans="2:237" ht="20.100000000000001" customHeight="1">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c r="HL67" s="54"/>
      <c r="HM67" s="54"/>
      <c r="HN67" s="54"/>
      <c r="HO67" s="54"/>
      <c r="HP67" s="54"/>
      <c r="HQ67" s="54"/>
      <c r="HR67" s="54"/>
      <c r="HS67" s="54"/>
      <c r="HT67" s="54"/>
      <c r="HU67" s="54"/>
      <c r="HV67" s="54"/>
      <c r="HW67" s="54"/>
      <c r="HX67" s="54"/>
      <c r="HY67" s="54"/>
      <c r="HZ67" s="54"/>
      <c r="IA67" s="54"/>
      <c r="IB67" s="54"/>
      <c r="IC67" s="54"/>
    </row>
    <row r="68" spans="2:237" ht="20.100000000000001" customHeight="1">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c r="GG68" s="54"/>
      <c r="GH68" s="54"/>
      <c r="GI68" s="54"/>
      <c r="GJ68" s="54"/>
      <c r="GK68" s="54"/>
      <c r="GL68" s="54"/>
      <c r="GM68" s="54"/>
      <c r="GN68" s="54"/>
      <c r="GO68" s="54"/>
      <c r="GP68" s="54"/>
      <c r="GQ68" s="54"/>
      <c r="GR68" s="54"/>
      <c r="GS68" s="54"/>
      <c r="GT68" s="54"/>
      <c r="GU68" s="54"/>
      <c r="GV68" s="54"/>
      <c r="GW68" s="54"/>
      <c r="GX68" s="54"/>
      <c r="GY68" s="54"/>
      <c r="GZ68" s="54"/>
      <c r="HA68" s="54"/>
      <c r="HB68" s="54"/>
      <c r="HC68" s="54"/>
      <c r="HD68" s="54"/>
      <c r="HE68" s="54"/>
      <c r="HF68" s="54"/>
      <c r="HG68" s="54"/>
      <c r="HH68" s="54"/>
      <c r="HI68" s="54"/>
      <c r="HJ68" s="54"/>
      <c r="HK68" s="54"/>
      <c r="HL68" s="54"/>
      <c r="HM68" s="54"/>
      <c r="HN68" s="54"/>
      <c r="HO68" s="54"/>
      <c r="HP68" s="54"/>
      <c r="HQ68" s="54"/>
      <c r="HR68" s="54"/>
      <c r="HS68" s="54"/>
      <c r="HT68" s="54"/>
      <c r="HU68" s="54"/>
      <c r="HV68" s="54"/>
      <c r="HW68" s="54"/>
      <c r="HX68" s="54"/>
      <c r="HY68" s="54"/>
      <c r="HZ68" s="54"/>
      <c r="IA68" s="54"/>
      <c r="IB68" s="54"/>
      <c r="IC68" s="54"/>
    </row>
    <row r="69" spans="2:237" ht="20.100000000000001" customHeight="1">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row>
    <row r="70" spans="2:237" ht="20.100000000000001" customHeight="1">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row>
    <row r="71" spans="2:237" ht="20.100000000000001" customHeight="1">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row>
    <row r="72" spans="2:237" ht="20.100000000000001" customHeight="1">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HK72" s="54"/>
      <c r="HL72" s="54"/>
      <c r="HM72" s="54"/>
      <c r="HN72" s="54"/>
      <c r="HO72" s="54"/>
      <c r="HP72" s="54"/>
      <c r="HQ72" s="54"/>
      <c r="HR72" s="54"/>
      <c r="HS72" s="54"/>
      <c r="HT72" s="54"/>
      <c r="HU72" s="54"/>
      <c r="HV72" s="54"/>
      <c r="HW72" s="54"/>
      <c r="HX72" s="54"/>
      <c r="HY72" s="54"/>
      <c r="HZ72" s="54"/>
      <c r="IA72" s="54"/>
      <c r="IB72" s="54"/>
      <c r="IC72" s="54"/>
    </row>
    <row r="73" spans="2:237" ht="20.100000000000001" customHeight="1">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HK73" s="54"/>
      <c r="HL73" s="54"/>
      <c r="HM73" s="54"/>
      <c r="HN73" s="54"/>
      <c r="HO73" s="54"/>
      <c r="HP73" s="54"/>
      <c r="HQ73" s="54"/>
      <c r="HR73" s="54"/>
      <c r="HS73" s="54"/>
      <c r="HT73" s="54"/>
      <c r="HU73" s="54"/>
      <c r="HV73" s="54"/>
      <c r="HW73" s="54"/>
      <c r="HX73" s="54"/>
      <c r="HY73" s="54"/>
      <c r="HZ73" s="54"/>
      <c r="IA73" s="54"/>
      <c r="IB73" s="54"/>
      <c r="IC73" s="54"/>
    </row>
    <row r="74" spans="2:237" ht="20.100000000000001" customHeight="1">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row>
    <row r="75" spans="2:237" ht="20.100000000000001" customHeight="1">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c r="EO75" s="54"/>
      <c r="EP75" s="54"/>
      <c r="EQ75" s="54"/>
      <c r="ER75" s="54"/>
      <c r="ES75" s="54"/>
      <c r="ET75" s="54"/>
      <c r="EU75" s="54"/>
      <c r="EV75" s="54"/>
      <c r="EW75" s="54"/>
      <c r="EX75" s="54"/>
      <c r="EY75" s="54"/>
      <c r="EZ75" s="54"/>
      <c r="FA75" s="54"/>
      <c r="FB75" s="54"/>
      <c r="FC75" s="54"/>
      <c r="FD75" s="54"/>
      <c r="FE75" s="54"/>
      <c r="FF75" s="54"/>
      <c r="FG75" s="54"/>
      <c r="FH75" s="54"/>
      <c r="FI75" s="54"/>
      <c r="FJ75" s="54"/>
      <c r="FK75" s="54"/>
      <c r="FL75" s="54"/>
      <c r="FM75" s="54"/>
      <c r="FN75" s="54"/>
      <c r="FO75" s="54"/>
      <c r="FP75" s="54"/>
      <c r="FQ75" s="54"/>
      <c r="FR75" s="54"/>
      <c r="FS75" s="54"/>
      <c r="FT75" s="54"/>
      <c r="FU75" s="54"/>
      <c r="FV75" s="54"/>
      <c r="FW75" s="54"/>
      <c r="FX75" s="54"/>
      <c r="FY75" s="54"/>
      <c r="FZ75" s="54"/>
      <c r="GA75" s="54"/>
      <c r="GB75" s="54"/>
      <c r="GC75" s="54"/>
      <c r="GD75" s="54"/>
      <c r="GE75" s="54"/>
      <c r="GF75" s="54"/>
      <c r="GG75" s="54"/>
      <c r="GH75" s="54"/>
      <c r="GI75" s="54"/>
      <c r="GJ75" s="54"/>
      <c r="GK75" s="54"/>
      <c r="GL75" s="54"/>
      <c r="GM75" s="54"/>
      <c r="GN75" s="54"/>
      <c r="GO75" s="54"/>
      <c r="GP75" s="54"/>
      <c r="GQ75" s="54"/>
      <c r="GR75" s="54"/>
      <c r="GS75" s="54"/>
      <c r="GT75" s="54"/>
      <c r="GU75" s="54"/>
      <c r="GV75" s="54"/>
      <c r="GW75" s="54"/>
      <c r="GX75" s="54"/>
      <c r="GY75" s="54"/>
      <c r="GZ75" s="54"/>
      <c r="HA75" s="54"/>
      <c r="HB75" s="54"/>
      <c r="HC75" s="54"/>
      <c r="HD75" s="54"/>
      <c r="HE75" s="54"/>
      <c r="HF75" s="54"/>
      <c r="HG75" s="54"/>
      <c r="HH75" s="54"/>
      <c r="HI75" s="54"/>
      <c r="HJ75" s="54"/>
      <c r="HK75" s="54"/>
      <c r="HL75" s="54"/>
      <c r="HM75" s="54"/>
      <c r="HN75" s="54"/>
      <c r="HO75" s="54"/>
      <c r="HP75" s="54"/>
      <c r="HQ75" s="54"/>
      <c r="HR75" s="54"/>
      <c r="HS75" s="54"/>
      <c r="HT75" s="54"/>
      <c r="HU75" s="54"/>
      <c r="HV75" s="54"/>
      <c r="HW75" s="54"/>
      <c r="HX75" s="54"/>
      <c r="HY75" s="54"/>
      <c r="HZ75" s="54"/>
      <c r="IA75" s="54"/>
      <c r="IB75" s="54"/>
      <c r="IC75" s="54"/>
    </row>
    <row r="76" spans="2:237" ht="20.100000000000001" customHeight="1">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c r="GG76" s="54"/>
      <c r="GH76" s="54"/>
      <c r="GI76" s="54"/>
      <c r="GJ76" s="54"/>
      <c r="GK76" s="54"/>
      <c r="GL76" s="54"/>
      <c r="GM76" s="54"/>
      <c r="GN76" s="54"/>
      <c r="GO76" s="54"/>
      <c r="GP76" s="54"/>
      <c r="GQ76" s="54"/>
      <c r="GR76" s="54"/>
      <c r="GS76" s="54"/>
      <c r="GT76" s="54"/>
      <c r="GU76" s="54"/>
      <c r="GV76" s="54"/>
      <c r="GW76" s="54"/>
      <c r="GX76" s="54"/>
      <c r="GY76" s="54"/>
      <c r="GZ76" s="54"/>
      <c r="HA76" s="54"/>
      <c r="HB76" s="54"/>
      <c r="HC76" s="54"/>
      <c r="HD76" s="54"/>
      <c r="HE76" s="54"/>
      <c r="HF76" s="54"/>
      <c r="HG76" s="54"/>
      <c r="HH76" s="54"/>
      <c r="HI76" s="54"/>
      <c r="HJ76" s="54"/>
      <c r="HK76" s="54"/>
      <c r="HL76" s="54"/>
      <c r="HM76" s="54"/>
      <c r="HN76" s="54"/>
      <c r="HO76" s="54"/>
      <c r="HP76" s="54"/>
      <c r="HQ76" s="54"/>
      <c r="HR76" s="54"/>
      <c r="HS76" s="54"/>
      <c r="HT76" s="54"/>
      <c r="HU76" s="54"/>
      <c r="HV76" s="54"/>
      <c r="HW76" s="54"/>
      <c r="HX76" s="54"/>
      <c r="HY76" s="54"/>
      <c r="HZ76" s="54"/>
      <c r="IA76" s="54"/>
      <c r="IB76" s="54"/>
      <c r="IC76" s="54"/>
    </row>
    <row r="77" spans="2:237" ht="20.100000000000001" customHeight="1">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HK77" s="54"/>
      <c r="HL77" s="54"/>
      <c r="HM77" s="54"/>
      <c r="HN77" s="54"/>
      <c r="HO77" s="54"/>
      <c r="HP77" s="54"/>
      <c r="HQ77" s="54"/>
      <c r="HR77" s="54"/>
      <c r="HS77" s="54"/>
      <c r="HT77" s="54"/>
      <c r="HU77" s="54"/>
      <c r="HV77" s="54"/>
      <c r="HW77" s="54"/>
      <c r="HX77" s="54"/>
      <c r="HY77" s="54"/>
      <c r="HZ77" s="54"/>
      <c r="IA77" s="54"/>
      <c r="IB77" s="54"/>
      <c r="IC77" s="54"/>
    </row>
    <row r="78" spans="2:237" ht="20.100000000000001" customHeight="1">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row>
    <row r="79" spans="2:237" ht="20.100000000000001" customHeight="1">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c r="HL79" s="54"/>
      <c r="HM79" s="54"/>
      <c r="HN79" s="54"/>
      <c r="HO79" s="54"/>
      <c r="HP79" s="54"/>
      <c r="HQ79" s="54"/>
      <c r="HR79" s="54"/>
      <c r="HS79" s="54"/>
      <c r="HT79" s="54"/>
      <c r="HU79" s="54"/>
      <c r="HV79" s="54"/>
      <c r="HW79" s="54"/>
      <c r="HX79" s="54"/>
      <c r="HY79" s="54"/>
      <c r="HZ79" s="54"/>
      <c r="IA79" s="54"/>
      <c r="IB79" s="54"/>
      <c r="IC79" s="54"/>
    </row>
    <row r="80" spans="2:237" ht="20.100000000000001" customHeight="1">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c r="HM80" s="54"/>
      <c r="HN80" s="54"/>
      <c r="HO80" s="54"/>
      <c r="HP80" s="54"/>
      <c r="HQ80" s="54"/>
      <c r="HR80" s="54"/>
      <c r="HS80" s="54"/>
      <c r="HT80" s="54"/>
      <c r="HU80" s="54"/>
      <c r="HV80" s="54"/>
      <c r="HW80" s="54"/>
      <c r="HX80" s="54"/>
      <c r="HY80" s="54"/>
      <c r="HZ80" s="54"/>
      <c r="IA80" s="54"/>
      <c r="IB80" s="54"/>
      <c r="IC80" s="54"/>
    </row>
    <row r="81" spans="2:237" ht="20.100000000000001" customHeight="1">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54"/>
      <c r="FE81" s="54"/>
      <c r="FF81" s="54"/>
      <c r="FG81" s="54"/>
      <c r="FH81" s="54"/>
      <c r="FI81" s="54"/>
      <c r="FJ81" s="54"/>
      <c r="FK81" s="54"/>
      <c r="FL81" s="54"/>
      <c r="FM81" s="54"/>
      <c r="FN81" s="54"/>
      <c r="FO81" s="54"/>
      <c r="FP81" s="54"/>
      <c r="FQ81" s="54"/>
      <c r="FR81" s="54"/>
      <c r="FS81" s="54"/>
      <c r="FT81" s="54"/>
      <c r="FU81" s="54"/>
      <c r="FV81" s="54"/>
      <c r="FW81" s="54"/>
      <c r="FX81" s="54"/>
      <c r="FY81" s="54"/>
      <c r="FZ81" s="54"/>
      <c r="GA81" s="54"/>
      <c r="GB81" s="54"/>
      <c r="GC81" s="54"/>
      <c r="GD81" s="54"/>
      <c r="GE81" s="54"/>
      <c r="GF81" s="54"/>
      <c r="GG81" s="54"/>
      <c r="GH81" s="54"/>
      <c r="GI81" s="54"/>
      <c r="GJ81" s="54"/>
      <c r="GK81" s="54"/>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c r="HM81" s="54"/>
      <c r="HN81" s="54"/>
      <c r="HO81" s="54"/>
      <c r="HP81" s="54"/>
      <c r="HQ81" s="54"/>
      <c r="HR81" s="54"/>
      <c r="HS81" s="54"/>
      <c r="HT81" s="54"/>
      <c r="HU81" s="54"/>
      <c r="HV81" s="54"/>
      <c r="HW81" s="54"/>
      <c r="HX81" s="54"/>
      <c r="HY81" s="54"/>
      <c r="HZ81" s="54"/>
      <c r="IA81" s="54"/>
      <c r="IB81" s="54"/>
      <c r="IC81" s="54"/>
    </row>
    <row r="82" spans="2:237" ht="20.100000000000001" customHeight="1">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row>
    <row r="83" spans="2:237" ht="20.100000000000001" customHeight="1">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row>
    <row r="84" spans="2:237" ht="20.100000000000001" customHeight="1">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c r="GG84" s="54"/>
      <c r="GH84" s="54"/>
      <c r="GI84" s="54"/>
      <c r="GJ84" s="54"/>
      <c r="GK84" s="54"/>
      <c r="GL84" s="54"/>
      <c r="GM84" s="54"/>
      <c r="GN84" s="54"/>
      <c r="GO84" s="54"/>
      <c r="GP84" s="54"/>
      <c r="GQ84" s="54"/>
      <c r="GR84" s="54"/>
      <c r="GS84" s="54"/>
      <c r="GT84" s="54"/>
      <c r="GU84" s="54"/>
      <c r="GV84" s="54"/>
      <c r="GW84" s="54"/>
      <c r="GX84" s="54"/>
      <c r="GY84" s="54"/>
      <c r="GZ84" s="54"/>
      <c r="HA84" s="54"/>
      <c r="HB84" s="54"/>
      <c r="HC84" s="54"/>
      <c r="HD84" s="54"/>
      <c r="HE84" s="54"/>
      <c r="HF84" s="54"/>
      <c r="HG84" s="54"/>
      <c r="HH84" s="54"/>
      <c r="HI84" s="54"/>
      <c r="HJ84" s="54"/>
      <c r="HK84" s="54"/>
      <c r="HL84" s="54"/>
      <c r="HM84" s="54"/>
      <c r="HN84" s="54"/>
      <c r="HO84" s="54"/>
      <c r="HP84" s="54"/>
      <c r="HQ84" s="54"/>
      <c r="HR84" s="54"/>
      <c r="HS84" s="54"/>
      <c r="HT84" s="54"/>
      <c r="HU84" s="54"/>
      <c r="HV84" s="54"/>
      <c r="HW84" s="54"/>
      <c r="HX84" s="54"/>
      <c r="HY84" s="54"/>
      <c r="HZ84" s="54"/>
      <c r="IA84" s="54"/>
      <c r="IB84" s="54"/>
      <c r="IC84" s="54"/>
    </row>
    <row r="85" spans="2:237" ht="20.100000000000001" customHeight="1">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54"/>
      <c r="ET85" s="54"/>
      <c r="EU85" s="54"/>
      <c r="EV85" s="54"/>
      <c r="EW85" s="54"/>
      <c r="EX85" s="54"/>
      <c r="EY85" s="54"/>
      <c r="EZ85" s="54"/>
      <c r="FA85" s="54"/>
      <c r="FB85" s="54"/>
      <c r="FC85" s="54"/>
      <c r="FD85" s="54"/>
      <c r="FE85" s="54"/>
      <c r="FF85" s="54"/>
      <c r="FG85" s="54"/>
      <c r="FH85" s="54"/>
      <c r="FI85" s="54"/>
      <c r="FJ85" s="54"/>
      <c r="FK85" s="54"/>
      <c r="FL85" s="54"/>
      <c r="FM85" s="54"/>
      <c r="FN85" s="54"/>
      <c r="FO85" s="54"/>
      <c r="FP85" s="54"/>
      <c r="FQ85" s="54"/>
      <c r="FR85" s="54"/>
      <c r="FS85" s="54"/>
      <c r="FT85" s="54"/>
      <c r="FU85" s="54"/>
      <c r="FV85" s="54"/>
      <c r="FW85" s="54"/>
      <c r="FX85" s="54"/>
      <c r="FY85" s="54"/>
      <c r="FZ85" s="54"/>
      <c r="GA85" s="54"/>
      <c r="GB85" s="54"/>
      <c r="GC85" s="54"/>
      <c r="GD85" s="54"/>
      <c r="GE85" s="54"/>
      <c r="GF85" s="54"/>
      <c r="GG85" s="54"/>
      <c r="GH85" s="54"/>
      <c r="GI85" s="54"/>
      <c r="GJ85" s="54"/>
      <c r="GK85" s="54"/>
      <c r="GL85" s="54"/>
      <c r="GM85" s="54"/>
      <c r="GN85" s="54"/>
      <c r="GO85" s="54"/>
      <c r="GP85" s="54"/>
      <c r="GQ85" s="54"/>
      <c r="GR85" s="54"/>
      <c r="GS85" s="54"/>
      <c r="GT85" s="54"/>
      <c r="GU85" s="54"/>
      <c r="GV85" s="54"/>
      <c r="GW85" s="54"/>
      <c r="GX85" s="54"/>
      <c r="GY85" s="54"/>
      <c r="GZ85" s="54"/>
      <c r="HA85" s="54"/>
      <c r="HB85" s="54"/>
      <c r="HC85" s="54"/>
      <c r="HD85" s="54"/>
      <c r="HE85" s="54"/>
      <c r="HF85" s="54"/>
      <c r="HG85" s="54"/>
      <c r="HH85" s="54"/>
      <c r="HI85" s="54"/>
      <c r="HJ85" s="54"/>
      <c r="HK85" s="54"/>
      <c r="HL85" s="54"/>
      <c r="HM85" s="54"/>
      <c r="HN85" s="54"/>
      <c r="HO85" s="54"/>
      <c r="HP85" s="54"/>
      <c r="HQ85" s="54"/>
      <c r="HR85" s="54"/>
      <c r="HS85" s="54"/>
      <c r="HT85" s="54"/>
      <c r="HU85" s="54"/>
      <c r="HV85" s="54"/>
      <c r="HW85" s="54"/>
      <c r="HX85" s="54"/>
      <c r="HY85" s="54"/>
      <c r="HZ85" s="54"/>
      <c r="IA85" s="54"/>
      <c r="IB85" s="54"/>
      <c r="IC85" s="54"/>
    </row>
    <row r="86" spans="2:237" ht="20.100000000000001" customHeight="1">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row>
    <row r="87" spans="2:237" ht="20.100000000000001" customHeight="1">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c r="EP87" s="54"/>
      <c r="EQ87" s="54"/>
      <c r="ER87" s="54"/>
      <c r="ES87" s="54"/>
      <c r="ET87" s="54"/>
      <c r="EU87" s="54"/>
      <c r="EV87" s="54"/>
      <c r="EW87" s="54"/>
      <c r="EX87" s="54"/>
      <c r="EY87" s="54"/>
      <c r="EZ87" s="54"/>
      <c r="FA87" s="54"/>
      <c r="FB87" s="54"/>
      <c r="FC87" s="54"/>
      <c r="FD87" s="54"/>
      <c r="FE87" s="54"/>
      <c r="FF87" s="54"/>
      <c r="FG87" s="54"/>
      <c r="FH87" s="54"/>
      <c r="FI87" s="54"/>
      <c r="FJ87" s="54"/>
      <c r="FK87" s="54"/>
      <c r="FL87" s="54"/>
      <c r="FM87" s="54"/>
      <c r="FN87" s="54"/>
      <c r="FO87" s="54"/>
      <c r="FP87" s="54"/>
      <c r="FQ87" s="54"/>
      <c r="FR87" s="54"/>
      <c r="FS87" s="54"/>
      <c r="FT87" s="54"/>
      <c r="FU87" s="54"/>
      <c r="FV87" s="54"/>
      <c r="FW87" s="54"/>
      <c r="FX87" s="54"/>
      <c r="FY87" s="54"/>
      <c r="FZ87" s="54"/>
      <c r="GA87" s="54"/>
      <c r="GB87" s="54"/>
      <c r="GC87" s="54"/>
      <c r="GD87" s="54"/>
      <c r="GE87" s="54"/>
      <c r="GF87" s="54"/>
      <c r="GG87" s="54"/>
      <c r="GH87" s="54"/>
      <c r="GI87" s="54"/>
      <c r="GJ87" s="54"/>
      <c r="GK87" s="54"/>
      <c r="GL87" s="54"/>
      <c r="GM87" s="54"/>
      <c r="GN87" s="54"/>
      <c r="GO87" s="54"/>
      <c r="GP87" s="54"/>
      <c r="GQ87" s="54"/>
      <c r="GR87" s="54"/>
      <c r="GS87" s="54"/>
      <c r="GT87" s="54"/>
      <c r="GU87" s="54"/>
      <c r="GV87" s="54"/>
      <c r="GW87" s="54"/>
      <c r="GX87" s="54"/>
      <c r="GY87" s="54"/>
      <c r="GZ87" s="54"/>
      <c r="HA87" s="54"/>
      <c r="HB87" s="54"/>
      <c r="HC87" s="54"/>
      <c r="HD87" s="54"/>
      <c r="HE87" s="54"/>
      <c r="HF87" s="54"/>
      <c r="HG87" s="54"/>
      <c r="HH87" s="54"/>
      <c r="HI87" s="54"/>
      <c r="HJ87" s="54"/>
      <c r="HK87" s="54"/>
      <c r="HL87" s="54"/>
      <c r="HM87" s="54"/>
      <c r="HN87" s="54"/>
      <c r="HO87" s="54"/>
      <c r="HP87" s="54"/>
      <c r="HQ87" s="54"/>
      <c r="HR87" s="54"/>
      <c r="HS87" s="54"/>
      <c r="HT87" s="54"/>
      <c r="HU87" s="54"/>
      <c r="HV87" s="54"/>
      <c r="HW87" s="54"/>
      <c r="HX87" s="54"/>
      <c r="HY87" s="54"/>
      <c r="HZ87" s="54"/>
      <c r="IA87" s="54"/>
      <c r="IB87" s="54"/>
      <c r="IC87" s="54"/>
    </row>
    <row r="88" spans="2:237" ht="20.100000000000001" customHeight="1">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c r="EO88" s="54"/>
      <c r="EP88" s="54"/>
      <c r="EQ88" s="54"/>
      <c r="ER88" s="54"/>
      <c r="ES88" s="54"/>
      <c r="ET88" s="54"/>
      <c r="EU88" s="54"/>
      <c r="EV88" s="54"/>
      <c r="EW88" s="54"/>
      <c r="EX88" s="54"/>
      <c r="EY88" s="54"/>
      <c r="EZ88" s="54"/>
      <c r="FA88" s="54"/>
      <c r="FB88" s="54"/>
      <c r="FC88" s="54"/>
      <c r="FD88" s="54"/>
      <c r="FE88" s="54"/>
      <c r="FF88" s="54"/>
      <c r="FG88" s="54"/>
      <c r="FH88" s="54"/>
      <c r="FI88" s="54"/>
      <c r="FJ88" s="54"/>
      <c r="FK88" s="54"/>
      <c r="FL88" s="54"/>
      <c r="FM88" s="54"/>
      <c r="FN88" s="54"/>
      <c r="FO88" s="54"/>
      <c r="FP88" s="54"/>
      <c r="FQ88" s="54"/>
      <c r="FR88" s="54"/>
      <c r="FS88" s="54"/>
      <c r="FT88" s="54"/>
      <c r="FU88" s="54"/>
      <c r="FV88" s="54"/>
      <c r="FW88" s="54"/>
      <c r="FX88" s="54"/>
      <c r="FY88" s="54"/>
      <c r="FZ88" s="54"/>
      <c r="GA88" s="54"/>
      <c r="GB88" s="54"/>
      <c r="GC88" s="54"/>
      <c r="GD88" s="54"/>
      <c r="GE88" s="54"/>
      <c r="GF88" s="54"/>
      <c r="GG88" s="54"/>
      <c r="GH88" s="54"/>
      <c r="GI88" s="54"/>
      <c r="GJ88" s="54"/>
      <c r="GK88" s="54"/>
      <c r="GL88" s="54"/>
      <c r="GM88" s="54"/>
      <c r="GN88" s="54"/>
      <c r="GO88" s="54"/>
      <c r="GP88" s="54"/>
      <c r="GQ88" s="54"/>
      <c r="GR88" s="54"/>
      <c r="GS88" s="54"/>
      <c r="GT88" s="54"/>
      <c r="GU88" s="54"/>
      <c r="GV88" s="54"/>
      <c r="GW88" s="54"/>
      <c r="GX88" s="54"/>
      <c r="GY88" s="54"/>
      <c r="GZ88" s="54"/>
      <c r="HA88" s="54"/>
      <c r="HB88" s="54"/>
      <c r="HC88" s="54"/>
      <c r="HD88" s="54"/>
      <c r="HE88" s="54"/>
      <c r="HF88" s="54"/>
      <c r="HG88" s="54"/>
      <c r="HH88" s="54"/>
      <c r="HI88" s="54"/>
      <c r="HJ88" s="54"/>
      <c r="HK88" s="54"/>
      <c r="HL88" s="54"/>
      <c r="HM88" s="54"/>
      <c r="HN88" s="54"/>
      <c r="HO88" s="54"/>
      <c r="HP88" s="54"/>
      <c r="HQ88" s="54"/>
      <c r="HR88" s="54"/>
      <c r="HS88" s="54"/>
      <c r="HT88" s="54"/>
      <c r="HU88" s="54"/>
      <c r="HV88" s="54"/>
      <c r="HW88" s="54"/>
      <c r="HX88" s="54"/>
      <c r="HY88" s="54"/>
      <c r="HZ88" s="54"/>
      <c r="IA88" s="54"/>
      <c r="IB88" s="54"/>
      <c r="IC88" s="54"/>
    </row>
    <row r="89" spans="2:237" ht="20.100000000000001" customHeight="1">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54"/>
      <c r="DI89" s="54"/>
      <c r="DJ89" s="54"/>
      <c r="DK89" s="54"/>
      <c r="DL89" s="54"/>
      <c r="DM89" s="54"/>
      <c r="DN89" s="54"/>
      <c r="DO89" s="54"/>
      <c r="DP89" s="54"/>
      <c r="DQ89" s="54"/>
      <c r="DR89" s="54"/>
      <c r="DS89" s="54"/>
      <c r="DT89" s="54"/>
      <c r="DU89" s="54"/>
      <c r="DV89" s="54"/>
      <c r="DW89" s="54"/>
      <c r="DX89" s="54"/>
      <c r="DY89" s="54"/>
      <c r="DZ89" s="54"/>
      <c r="EA89" s="54"/>
      <c r="EB89" s="54"/>
      <c r="EC89" s="54"/>
      <c r="ED89" s="54"/>
      <c r="EE89" s="54"/>
      <c r="EF89" s="54"/>
      <c r="EG89" s="54"/>
      <c r="EH89" s="54"/>
      <c r="EI89" s="54"/>
      <c r="EJ89" s="54"/>
      <c r="EK89" s="54"/>
      <c r="EL89" s="54"/>
      <c r="EM89" s="54"/>
      <c r="EN89" s="54"/>
      <c r="EO89" s="54"/>
      <c r="EP89" s="54"/>
      <c r="EQ89" s="54"/>
      <c r="ER89" s="54"/>
      <c r="ES89" s="54"/>
      <c r="ET89" s="54"/>
      <c r="EU89" s="54"/>
      <c r="EV89" s="54"/>
      <c r="EW89" s="54"/>
      <c r="EX89" s="54"/>
      <c r="EY89" s="54"/>
      <c r="EZ89" s="54"/>
      <c r="FA89" s="54"/>
      <c r="FB89" s="54"/>
      <c r="FC89" s="54"/>
      <c r="FD89" s="54"/>
      <c r="FE89" s="54"/>
      <c r="FF89" s="54"/>
      <c r="FG89" s="54"/>
      <c r="FH89" s="54"/>
      <c r="FI89" s="54"/>
      <c r="FJ89" s="54"/>
      <c r="FK89" s="54"/>
      <c r="FL89" s="54"/>
      <c r="FM89" s="54"/>
      <c r="FN89" s="54"/>
      <c r="FO89" s="54"/>
      <c r="FP89" s="54"/>
      <c r="FQ89" s="54"/>
      <c r="FR89" s="54"/>
      <c r="FS89" s="54"/>
      <c r="FT89" s="54"/>
      <c r="FU89" s="54"/>
      <c r="FV89" s="54"/>
      <c r="FW89" s="54"/>
      <c r="FX89" s="54"/>
      <c r="FY89" s="54"/>
      <c r="FZ89" s="54"/>
      <c r="GA89" s="54"/>
      <c r="GB89" s="54"/>
      <c r="GC89" s="54"/>
      <c r="GD89" s="54"/>
      <c r="GE89" s="54"/>
      <c r="GF89" s="54"/>
      <c r="GG89" s="54"/>
      <c r="GH89" s="54"/>
      <c r="GI89" s="54"/>
      <c r="GJ89" s="54"/>
      <c r="GK89" s="54"/>
      <c r="GL89" s="54"/>
      <c r="GM89" s="54"/>
      <c r="GN89" s="54"/>
      <c r="GO89" s="54"/>
      <c r="GP89" s="54"/>
      <c r="GQ89" s="54"/>
      <c r="GR89" s="54"/>
      <c r="GS89" s="54"/>
      <c r="GT89" s="54"/>
      <c r="GU89" s="54"/>
      <c r="GV89" s="54"/>
      <c r="GW89" s="54"/>
      <c r="GX89" s="54"/>
      <c r="GY89" s="54"/>
      <c r="GZ89" s="54"/>
      <c r="HA89" s="54"/>
      <c r="HB89" s="54"/>
      <c r="HC89" s="54"/>
      <c r="HD89" s="54"/>
      <c r="HE89" s="54"/>
      <c r="HF89" s="54"/>
      <c r="HG89" s="54"/>
      <c r="HH89" s="54"/>
      <c r="HI89" s="54"/>
      <c r="HJ89" s="54"/>
      <c r="HK89" s="54"/>
      <c r="HL89" s="54"/>
      <c r="HM89" s="54"/>
      <c r="HN89" s="54"/>
      <c r="HO89" s="54"/>
      <c r="HP89" s="54"/>
      <c r="HQ89" s="54"/>
      <c r="HR89" s="54"/>
      <c r="HS89" s="54"/>
      <c r="HT89" s="54"/>
      <c r="HU89" s="54"/>
      <c r="HV89" s="54"/>
      <c r="HW89" s="54"/>
      <c r="HX89" s="54"/>
      <c r="HY89" s="54"/>
      <c r="HZ89" s="54"/>
      <c r="IA89" s="54"/>
      <c r="IB89" s="54"/>
      <c r="IC89" s="54"/>
    </row>
    <row r="90" spans="2:237" ht="20.100000000000001" customHeight="1">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4"/>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4"/>
      <c r="HL90" s="54"/>
      <c r="HM90" s="54"/>
      <c r="HN90" s="54"/>
      <c r="HO90" s="54"/>
      <c r="HP90" s="54"/>
      <c r="HQ90" s="54"/>
      <c r="HR90" s="54"/>
      <c r="HS90" s="54"/>
      <c r="HT90" s="54"/>
      <c r="HU90" s="54"/>
      <c r="HV90" s="54"/>
      <c r="HW90" s="54"/>
      <c r="HX90" s="54"/>
      <c r="HY90" s="54"/>
      <c r="HZ90" s="54"/>
      <c r="IA90" s="54"/>
      <c r="IB90" s="54"/>
      <c r="IC90" s="54"/>
    </row>
    <row r="91" spans="2:237" ht="20.100000000000001" customHeight="1">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c r="GG91" s="54"/>
      <c r="GH91" s="54"/>
      <c r="GI91" s="54"/>
      <c r="GJ91" s="54"/>
      <c r="GK91" s="54"/>
      <c r="GL91" s="54"/>
      <c r="GM91" s="54"/>
      <c r="GN91" s="54"/>
      <c r="GO91" s="54"/>
      <c r="GP91" s="54"/>
      <c r="GQ91" s="54"/>
      <c r="GR91" s="54"/>
      <c r="GS91" s="54"/>
      <c r="GT91" s="54"/>
      <c r="GU91" s="54"/>
      <c r="GV91" s="54"/>
      <c r="GW91" s="54"/>
      <c r="GX91" s="54"/>
      <c r="GY91" s="54"/>
      <c r="GZ91" s="54"/>
      <c r="HA91" s="54"/>
      <c r="HB91" s="54"/>
      <c r="HC91" s="54"/>
      <c r="HD91" s="54"/>
      <c r="HE91" s="54"/>
      <c r="HF91" s="54"/>
      <c r="HG91" s="54"/>
      <c r="HH91" s="54"/>
      <c r="HI91" s="54"/>
      <c r="HJ91" s="54"/>
      <c r="HK91" s="54"/>
      <c r="HL91" s="54"/>
      <c r="HM91" s="54"/>
      <c r="HN91" s="54"/>
      <c r="HO91" s="54"/>
      <c r="HP91" s="54"/>
      <c r="HQ91" s="54"/>
      <c r="HR91" s="54"/>
      <c r="HS91" s="54"/>
      <c r="HT91" s="54"/>
      <c r="HU91" s="54"/>
      <c r="HV91" s="54"/>
      <c r="HW91" s="54"/>
      <c r="HX91" s="54"/>
      <c r="HY91" s="54"/>
      <c r="HZ91" s="54"/>
      <c r="IA91" s="54"/>
      <c r="IB91" s="54"/>
      <c r="IC91" s="54"/>
    </row>
    <row r="92" spans="2:237" ht="20.100000000000001" customHeight="1">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c r="FK92" s="54"/>
      <c r="FL92" s="54"/>
      <c r="FM92" s="54"/>
      <c r="FN92" s="54"/>
      <c r="FO92" s="54"/>
      <c r="FP92" s="54"/>
      <c r="FQ92" s="54"/>
      <c r="FR92" s="54"/>
      <c r="FS92" s="54"/>
      <c r="FT92" s="54"/>
      <c r="FU92" s="54"/>
      <c r="FV92" s="54"/>
      <c r="FW92" s="54"/>
      <c r="FX92" s="54"/>
      <c r="FY92" s="54"/>
      <c r="FZ92" s="54"/>
      <c r="GA92" s="54"/>
      <c r="GB92" s="54"/>
      <c r="GC92" s="54"/>
      <c r="GD92" s="54"/>
      <c r="GE92" s="54"/>
      <c r="GF92" s="54"/>
      <c r="GG92" s="54"/>
      <c r="GH92" s="54"/>
      <c r="GI92" s="54"/>
      <c r="GJ92" s="54"/>
      <c r="GK92" s="54"/>
      <c r="GL92" s="54"/>
      <c r="GM92" s="54"/>
      <c r="GN92" s="54"/>
      <c r="GO92" s="54"/>
      <c r="GP92" s="54"/>
      <c r="GQ92" s="54"/>
      <c r="GR92" s="54"/>
      <c r="GS92" s="54"/>
      <c r="GT92" s="54"/>
      <c r="GU92" s="54"/>
      <c r="GV92" s="54"/>
      <c r="GW92" s="54"/>
      <c r="GX92" s="54"/>
      <c r="GY92" s="54"/>
      <c r="GZ92" s="54"/>
      <c r="HA92" s="54"/>
      <c r="HB92" s="54"/>
      <c r="HC92" s="54"/>
      <c r="HD92" s="54"/>
      <c r="HE92" s="54"/>
      <c r="HF92" s="54"/>
      <c r="HG92" s="54"/>
      <c r="HH92" s="54"/>
      <c r="HI92" s="54"/>
      <c r="HJ92" s="54"/>
      <c r="HK92" s="54"/>
      <c r="HL92" s="54"/>
      <c r="HM92" s="54"/>
      <c r="HN92" s="54"/>
      <c r="HO92" s="54"/>
      <c r="HP92" s="54"/>
      <c r="HQ92" s="54"/>
      <c r="HR92" s="54"/>
      <c r="HS92" s="54"/>
      <c r="HT92" s="54"/>
      <c r="HU92" s="54"/>
      <c r="HV92" s="54"/>
      <c r="HW92" s="54"/>
      <c r="HX92" s="54"/>
      <c r="HY92" s="54"/>
      <c r="HZ92" s="54"/>
      <c r="IA92" s="54"/>
      <c r="IB92" s="54"/>
      <c r="IC92" s="54"/>
    </row>
    <row r="93" spans="2:237" ht="20.100000000000001" customHeight="1">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c r="EP93" s="54"/>
      <c r="EQ93" s="54"/>
      <c r="ER93" s="54"/>
      <c r="ES93" s="54"/>
      <c r="ET93" s="54"/>
      <c r="EU93" s="54"/>
      <c r="EV93" s="54"/>
      <c r="EW93" s="54"/>
      <c r="EX93" s="54"/>
      <c r="EY93" s="54"/>
      <c r="EZ93" s="54"/>
      <c r="FA93" s="54"/>
      <c r="FB93" s="54"/>
      <c r="FC93" s="54"/>
      <c r="FD93" s="54"/>
      <c r="FE93" s="54"/>
      <c r="FF93" s="54"/>
      <c r="FG93" s="54"/>
      <c r="FH93" s="54"/>
      <c r="FI93" s="54"/>
      <c r="FJ93" s="54"/>
      <c r="FK93" s="54"/>
      <c r="FL93" s="54"/>
      <c r="FM93" s="54"/>
      <c r="FN93" s="54"/>
      <c r="FO93" s="54"/>
      <c r="FP93" s="54"/>
      <c r="FQ93" s="54"/>
      <c r="FR93" s="54"/>
      <c r="FS93" s="54"/>
      <c r="FT93" s="54"/>
      <c r="FU93" s="54"/>
      <c r="FV93" s="54"/>
      <c r="FW93" s="54"/>
      <c r="FX93" s="54"/>
      <c r="FY93" s="54"/>
      <c r="FZ93" s="54"/>
      <c r="GA93" s="54"/>
      <c r="GB93" s="54"/>
      <c r="GC93" s="54"/>
      <c r="GD93" s="54"/>
      <c r="GE93" s="54"/>
      <c r="GF93" s="54"/>
      <c r="GG93" s="54"/>
      <c r="GH93" s="54"/>
      <c r="GI93" s="54"/>
      <c r="GJ93" s="54"/>
      <c r="GK93" s="54"/>
      <c r="GL93" s="54"/>
      <c r="GM93" s="54"/>
      <c r="GN93" s="54"/>
      <c r="GO93" s="54"/>
      <c r="GP93" s="54"/>
      <c r="GQ93" s="54"/>
      <c r="GR93" s="54"/>
      <c r="GS93" s="54"/>
      <c r="GT93" s="54"/>
      <c r="GU93" s="54"/>
      <c r="GV93" s="54"/>
      <c r="GW93" s="54"/>
      <c r="GX93" s="54"/>
      <c r="GY93" s="54"/>
      <c r="GZ93" s="54"/>
      <c r="HA93" s="54"/>
      <c r="HB93" s="54"/>
      <c r="HC93" s="54"/>
      <c r="HD93" s="54"/>
      <c r="HE93" s="54"/>
      <c r="HF93" s="54"/>
      <c r="HG93" s="54"/>
      <c r="HH93" s="54"/>
      <c r="HI93" s="54"/>
      <c r="HJ93" s="54"/>
      <c r="HK93" s="54"/>
      <c r="HL93" s="54"/>
      <c r="HM93" s="54"/>
      <c r="HN93" s="54"/>
      <c r="HO93" s="54"/>
      <c r="HP93" s="54"/>
      <c r="HQ93" s="54"/>
      <c r="HR93" s="54"/>
      <c r="HS93" s="54"/>
      <c r="HT93" s="54"/>
      <c r="HU93" s="54"/>
      <c r="HV93" s="54"/>
      <c r="HW93" s="54"/>
      <c r="HX93" s="54"/>
      <c r="HY93" s="54"/>
      <c r="HZ93" s="54"/>
      <c r="IA93" s="54"/>
      <c r="IB93" s="54"/>
      <c r="IC93" s="54"/>
    </row>
    <row r="94" spans="2:237" ht="20.100000000000001" customHeight="1">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4"/>
      <c r="ET94" s="54"/>
      <c r="EU94" s="54"/>
      <c r="EV94" s="54"/>
      <c r="EW94" s="54"/>
      <c r="EX94" s="54"/>
      <c r="EY94" s="54"/>
      <c r="EZ94" s="54"/>
      <c r="FA94" s="54"/>
      <c r="FB94" s="54"/>
      <c r="FC94" s="54"/>
      <c r="FD94" s="54"/>
      <c r="FE94" s="54"/>
      <c r="FF94" s="54"/>
      <c r="FG94" s="54"/>
      <c r="FH94" s="54"/>
      <c r="FI94" s="54"/>
      <c r="FJ94" s="54"/>
      <c r="FK94" s="54"/>
      <c r="FL94" s="54"/>
      <c r="FM94" s="54"/>
      <c r="FN94" s="54"/>
      <c r="FO94" s="54"/>
      <c r="FP94" s="54"/>
      <c r="FQ94" s="54"/>
      <c r="FR94" s="54"/>
      <c r="FS94" s="54"/>
      <c r="FT94" s="54"/>
      <c r="FU94" s="54"/>
      <c r="FV94" s="54"/>
      <c r="FW94" s="54"/>
      <c r="FX94" s="54"/>
      <c r="FY94" s="54"/>
      <c r="FZ94" s="54"/>
      <c r="GA94" s="54"/>
      <c r="GB94" s="54"/>
      <c r="GC94" s="54"/>
      <c r="GD94" s="54"/>
      <c r="GE94" s="54"/>
      <c r="GF94" s="54"/>
      <c r="GG94" s="54"/>
      <c r="GH94" s="54"/>
      <c r="GI94" s="54"/>
      <c r="GJ94" s="54"/>
      <c r="GK94" s="54"/>
      <c r="GL94" s="54"/>
      <c r="GM94" s="54"/>
      <c r="GN94" s="54"/>
      <c r="GO94" s="54"/>
      <c r="GP94" s="54"/>
      <c r="GQ94" s="54"/>
      <c r="GR94" s="54"/>
      <c r="GS94" s="54"/>
      <c r="GT94" s="54"/>
      <c r="GU94" s="54"/>
      <c r="GV94" s="54"/>
      <c r="GW94" s="54"/>
      <c r="GX94" s="54"/>
      <c r="GY94" s="54"/>
      <c r="GZ94" s="54"/>
      <c r="HA94" s="54"/>
      <c r="HB94" s="54"/>
      <c r="HC94" s="54"/>
      <c r="HD94" s="54"/>
      <c r="HE94" s="54"/>
      <c r="HF94" s="54"/>
      <c r="HG94" s="54"/>
      <c r="HH94" s="54"/>
      <c r="HI94" s="54"/>
      <c r="HJ94" s="54"/>
      <c r="HK94" s="54"/>
      <c r="HL94" s="54"/>
      <c r="HM94" s="54"/>
      <c r="HN94" s="54"/>
      <c r="HO94" s="54"/>
      <c r="HP94" s="54"/>
      <c r="HQ94" s="54"/>
      <c r="HR94" s="54"/>
      <c r="HS94" s="54"/>
      <c r="HT94" s="54"/>
      <c r="HU94" s="54"/>
      <c r="HV94" s="54"/>
      <c r="HW94" s="54"/>
      <c r="HX94" s="54"/>
      <c r="HY94" s="54"/>
      <c r="HZ94" s="54"/>
      <c r="IA94" s="54"/>
      <c r="IB94" s="54"/>
      <c r="IC94" s="54"/>
    </row>
    <row r="95" spans="2:237" ht="20.100000000000001" customHeight="1">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54"/>
      <c r="FP95" s="54"/>
      <c r="FQ95" s="54"/>
      <c r="FR95" s="54"/>
      <c r="FS95" s="54"/>
      <c r="FT95" s="54"/>
      <c r="FU95" s="54"/>
      <c r="FV95" s="54"/>
      <c r="FW95" s="54"/>
      <c r="FX95" s="54"/>
      <c r="FY95" s="54"/>
      <c r="FZ95" s="54"/>
      <c r="GA95" s="54"/>
      <c r="GB95" s="54"/>
      <c r="GC95" s="54"/>
      <c r="GD95" s="54"/>
      <c r="GE95" s="54"/>
      <c r="GF95" s="54"/>
      <c r="GG95" s="54"/>
      <c r="GH95" s="54"/>
      <c r="GI95" s="54"/>
      <c r="GJ95" s="54"/>
      <c r="GK95" s="54"/>
      <c r="GL95" s="54"/>
      <c r="GM95" s="54"/>
      <c r="GN95" s="54"/>
      <c r="GO95" s="54"/>
      <c r="GP95" s="54"/>
      <c r="GQ95" s="54"/>
      <c r="GR95" s="54"/>
      <c r="GS95" s="54"/>
      <c r="GT95" s="54"/>
      <c r="GU95" s="54"/>
      <c r="GV95" s="54"/>
      <c r="GW95" s="54"/>
      <c r="GX95" s="54"/>
      <c r="GY95" s="54"/>
      <c r="GZ95" s="54"/>
      <c r="HA95" s="54"/>
      <c r="HB95" s="54"/>
      <c r="HC95" s="54"/>
      <c r="HD95" s="54"/>
      <c r="HE95" s="54"/>
      <c r="HF95" s="54"/>
      <c r="HG95" s="54"/>
      <c r="HH95" s="54"/>
      <c r="HI95" s="54"/>
      <c r="HJ95" s="54"/>
      <c r="HK95" s="54"/>
      <c r="HL95" s="54"/>
      <c r="HM95" s="54"/>
      <c r="HN95" s="54"/>
      <c r="HO95" s="54"/>
      <c r="HP95" s="54"/>
      <c r="HQ95" s="54"/>
      <c r="HR95" s="54"/>
      <c r="HS95" s="54"/>
      <c r="HT95" s="54"/>
      <c r="HU95" s="54"/>
      <c r="HV95" s="54"/>
      <c r="HW95" s="54"/>
      <c r="HX95" s="54"/>
      <c r="HY95" s="54"/>
      <c r="HZ95" s="54"/>
      <c r="IA95" s="54"/>
      <c r="IB95" s="54"/>
      <c r="IC95" s="54"/>
    </row>
    <row r="96" spans="2:237" ht="20.100000000000001" customHeight="1">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c r="GG96" s="54"/>
      <c r="GH96" s="54"/>
      <c r="GI96" s="54"/>
      <c r="GJ96" s="54"/>
      <c r="GK96" s="54"/>
      <c r="GL96" s="54"/>
      <c r="GM96" s="54"/>
      <c r="GN96" s="54"/>
      <c r="GO96" s="54"/>
      <c r="GP96" s="54"/>
      <c r="GQ96" s="54"/>
      <c r="GR96" s="54"/>
      <c r="GS96" s="54"/>
      <c r="GT96" s="54"/>
      <c r="GU96" s="54"/>
      <c r="GV96" s="54"/>
      <c r="GW96" s="54"/>
      <c r="GX96" s="54"/>
      <c r="GY96" s="54"/>
      <c r="GZ96" s="54"/>
      <c r="HA96" s="54"/>
      <c r="HB96" s="54"/>
      <c r="HC96" s="54"/>
      <c r="HD96" s="54"/>
      <c r="HE96" s="54"/>
      <c r="HF96" s="54"/>
      <c r="HG96" s="54"/>
      <c r="HH96" s="54"/>
      <c r="HI96" s="54"/>
      <c r="HJ96" s="54"/>
      <c r="HK96" s="54"/>
      <c r="HL96" s="54"/>
      <c r="HM96" s="54"/>
      <c r="HN96" s="54"/>
      <c r="HO96" s="54"/>
      <c r="HP96" s="54"/>
      <c r="HQ96" s="54"/>
      <c r="HR96" s="54"/>
      <c r="HS96" s="54"/>
      <c r="HT96" s="54"/>
      <c r="HU96" s="54"/>
      <c r="HV96" s="54"/>
      <c r="HW96" s="54"/>
      <c r="HX96" s="54"/>
      <c r="HY96" s="54"/>
      <c r="HZ96" s="54"/>
      <c r="IA96" s="54"/>
      <c r="IB96" s="54"/>
      <c r="IC96" s="54"/>
    </row>
    <row r="97" spans="2:237" ht="20.100000000000001" customHeight="1">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c r="FF97" s="54"/>
      <c r="FG97" s="54"/>
      <c r="FH97" s="54"/>
      <c r="FI97" s="54"/>
      <c r="FJ97" s="54"/>
      <c r="FK97" s="54"/>
      <c r="FL97" s="54"/>
      <c r="FM97" s="54"/>
      <c r="FN97" s="54"/>
      <c r="FO97" s="54"/>
      <c r="FP97" s="54"/>
      <c r="FQ97" s="54"/>
      <c r="FR97" s="54"/>
      <c r="FS97" s="54"/>
      <c r="FT97" s="54"/>
      <c r="FU97" s="54"/>
      <c r="FV97" s="54"/>
      <c r="FW97" s="54"/>
      <c r="FX97" s="54"/>
      <c r="FY97" s="54"/>
      <c r="FZ97" s="54"/>
      <c r="GA97" s="54"/>
      <c r="GB97" s="54"/>
      <c r="GC97" s="54"/>
      <c r="GD97" s="54"/>
      <c r="GE97" s="54"/>
      <c r="GF97" s="54"/>
      <c r="GG97" s="54"/>
      <c r="GH97" s="54"/>
      <c r="GI97" s="54"/>
      <c r="GJ97" s="54"/>
      <c r="GK97" s="54"/>
      <c r="GL97" s="54"/>
      <c r="GM97" s="54"/>
      <c r="GN97" s="54"/>
      <c r="GO97" s="54"/>
      <c r="GP97" s="54"/>
      <c r="GQ97" s="54"/>
      <c r="GR97" s="54"/>
      <c r="GS97" s="54"/>
      <c r="GT97" s="54"/>
      <c r="GU97" s="54"/>
      <c r="GV97" s="54"/>
      <c r="GW97" s="54"/>
      <c r="GX97" s="54"/>
      <c r="GY97" s="54"/>
      <c r="GZ97" s="54"/>
      <c r="HA97" s="54"/>
      <c r="HB97" s="54"/>
      <c r="HC97" s="54"/>
      <c r="HD97" s="54"/>
      <c r="HE97" s="54"/>
      <c r="HF97" s="54"/>
      <c r="HG97" s="54"/>
      <c r="HH97" s="54"/>
      <c r="HI97" s="54"/>
      <c r="HJ97" s="54"/>
      <c r="HK97" s="54"/>
      <c r="HL97" s="54"/>
      <c r="HM97" s="54"/>
      <c r="HN97" s="54"/>
      <c r="HO97" s="54"/>
      <c r="HP97" s="54"/>
      <c r="HQ97" s="54"/>
      <c r="HR97" s="54"/>
      <c r="HS97" s="54"/>
      <c r="HT97" s="54"/>
      <c r="HU97" s="54"/>
      <c r="HV97" s="54"/>
      <c r="HW97" s="54"/>
      <c r="HX97" s="54"/>
      <c r="HY97" s="54"/>
      <c r="HZ97" s="54"/>
      <c r="IA97" s="54"/>
      <c r="IB97" s="54"/>
      <c r="IC97" s="54"/>
    </row>
    <row r="98" spans="2:237" ht="20.100000000000001" customHeight="1">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c r="FK98" s="54"/>
      <c r="FL98" s="54"/>
      <c r="FM98" s="54"/>
      <c r="FN98" s="54"/>
      <c r="FO98" s="54"/>
      <c r="FP98" s="54"/>
      <c r="FQ98" s="54"/>
      <c r="FR98" s="54"/>
      <c r="FS98" s="54"/>
      <c r="FT98" s="54"/>
      <c r="FU98" s="54"/>
      <c r="FV98" s="54"/>
      <c r="FW98" s="54"/>
      <c r="FX98" s="54"/>
      <c r="FY98" s="54"/>
      <c r="FZ98" s="54"/>
      <c r="GA98" s="54"/>
      <c r="GB98" s="54"/>
      <c r="GC98" s="54"/>
      <c r="GD98" s="54"/>
      <c r="GE98" s="54"/>
      <c r="GF98" s="54"/>
      <c r="GG98" s="54"/>
      <c r="GH98" s="54"/>
      <c r="GI98" s="54"/>
      <c r="GJ98" s="54"/>
      <c r="GK98" s="54"/>
      <c r="GL98" s="54"/>
      <c r="GM98" s="54"/>
      <c r="GN98" s="54"/>
      <c r="GO98" s="54"/>
      <c r="GP98" s="54"/>
      <c r="GQ98" s="54"/>
      <c r="GR98" s="54"/>
      <c r="GS98" s="54"/>
      <c r="GT98" s="54"/>
      <c r="GU98" s="54"/>
      <c r="GV98" s="54"/>
      <c r="GW98" s="54"/>
      <c r="GX98" s="54"/>
      <c r="GY98" s="54"/>
      <c r="GZ98" s="54"/>
      <c r="HA98" s="54"/>
      <c r="HB98" s="54"/>
      <c r="HC98" s="54"/>
      <c r="HD98" s="54"/>
      <c r="HE98" s="54"/>
      <c r="HF98" s="54"/>
      <c r="HG98" s="54"/>
      <c r="HH98" s="54"/>
      <c r="HI98" s="54"/>
      <c r="HJ98" s="54"/>
      <c r="HK98" s="54"/>
      <c r="HL98" s="54"/>
      <c r="HM98" s="54"/>
      <c r="HN98" s="54"/>
      <c r="HO98" s="54"/>
      <c r="HP98" s="54"/>
      <c r="HQ98" s="54"/>
      <c r="HR98" s="54"/>
      <c r="HS98" s="54"/>
      <c r="HT98" s="54"/>
      <c r="HU98" s="54"/>
      <c r="HV98" s="54"/>
      <c r="HW98" s="54"/>
      <c r="HX98" s="54"/>
      <c r="HY98" s="54"/>
      <c r="HZ98" s="54"/>
      <c r="IA98" s="54"/>
      <c r="IB98" s="54"/>
      <c r="IC98" s="54"/>
    </row>
    <row r="99" spans="2:237" ht="20.100000000000001" customHeight="1">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c r="EP99" s="54"/>
      <c r="EQ99" s="54"/>
      <c r="ER99" s="54"/>
      <c r="ES99" s="54"/>
      <c r="ET99" s="54"/>
      <c r="EU99" s="54"/>
      <c r="EV99" s="54"/>
      <c r="EW99" s="54"/>
      <c r="EX99" s="54"/>
      <c r="EY99" s="54"/>
      <c r="EZ99" s="54"/>
      <c r="FA99" s="54"/>
      <c r="FB99" s="54"/>
      <c r="FC99" s="54"/>
      <c r="FD99" s="54"/>
      <c r="FE99" s="54"/>
      <c r="FF99" s="54"/>
      <c r="FG99" s="54"/>
      <c r="FH99" s="54"/>
      <c r="FI99" s="54"/>
      <c r="FJ99" s="54"/>
      <c r="FK99" s="54"/>
      <c r="FL99" s="54"/>
      <c r="FM99" s="54"/>
      <c r="FN99" s="54"/>
      <c r="FO99" s="54"/>
      <c r="FP99" s="54"/>
      <c r="FQ99" s="54"/>
      <c r="FR99" s="54"/>
      <c r="FS99" s="54"/>
      <c r="FT99" s="54"/>
      <c r="FU99" s="54"/>
      <c r="FV99" s="54"/>
      <c r="FW99" s="54"/>
      <c r="FX99" s="54"/>
      <c r="FY99" s="54"/>
      <c r="FZ99" s="54"/>
      <c r="GA99" s="54"/>
      <c r="GB99" s="54"/>
      <c r="GC99" s="54"/>
      <c r="GD99" s="54"/>
      <c r="GE99" s="54"/>
      <c r="GF99" s="54"/>
      <c r="GG99" s="54"/>
      <c r="GH99" s="54"/>
      <c r="GI99" s="54"/>
      <c r="GJ99" s="54"/>
      <c r="GK99" s="54"/>
      <c r="GL99" s="54"/>
      <c r="GM99" s="54"/>
      <c r="GN99" s="54"/>
      <c r="GO99" s="54"/>
      <c r="GP99" s="54"/>
      <c r="GQ99" s="54"/>
      <c r="GR99" s="54"/>
      <c r="GS99" s="54"/>
      <c r="GT99" s="54"/>
      <c r="GU99" s="54"/>
      <c r="GV99" s="54"/>
      <c r="GW99" s="54"/>
      <c r="GX99" s="54"/>
      <c r="GY99" s="54"/>
      <c r="GZ99" s="54"/>
      <c r="HA99" s="54"/>
      <c r="HB99" s="54"/>
      <c r="HC99" s="54"/>
      <c r="HD99" s="54"/>
      <c r="HE99" s="54"/>
      <c r="HF99" s="54"/>
      <c r="HG99" s="54"/>
      <c r="HH99" s="54"/>
      <c r="HI99" s="54"/>
      <c r="HJ99" s="54"/>
      <c r="HK99" s="54"/>
      <c r="HL99" s="54"/>
      <c r="HM99" s="54"/>
      <c r="HN99" s="54"/>
      <c r="HO99" s="54"/>
      <c r="HP99" s="54"/>
      <c r="HQ99" s="54"/>
      <c r="HR99" s="54"/>
      <c r="HS99" s="54"/>
      <c r="HT99" s="54"/>
      <c r="HU99" s="54"/>
      <c r="HV99" s="54"/>
      <c r="HW99" s="54"/>
      <c r="HX99" s="54"/>
      <c r="HY99" s="54"/>
      <c r="HZ99" s="54"/>
      <c r="IA99" s="54"/>
      <c r="IB99" s="54"/>
      <c r="IC99" s="54"/>
    </row>
    <row r="100" spans="2:237" ht="20.100000000000001" customHeight="1">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4"/>
      <c r="FH100" s="54"/>
      <c r="FI100" s="54"/>
      <c r="FJ100" s="54"/>
      <c r="FK100" s="54"/>
      <c r="FL100" s="54"/>
      <c r="FM100" s="54"/>
      <c r="FN100" s="54"/>
      <c r="FO100" s="54"/>
      <c r="FP100" s="54"/>
      <c r="FQ100" s="54"/>
      <c r="FR100" s="54"/>
      <c r="FS100" s="54"/>
      <c r="FT100" s="54"/>
      <c r="FU100" s="54"/>
      <c r="FV100" s="54"/>
      <c r="FW100" s="54"/>
      <c r="FX100" s="54"/>
      <c r="FY100" s="54"/>
      <c r="FZ100" s="54"/>
      <c r="GA100" s="54"/>
      <c r="GB100" s="54"/>
      <c r="GC100" s="54"/>
      <c r="GD100" s="54"/>
      <c r="GE100" s="54"/>
      <c r="GF100" s="54"/>
      <c r="GG100" s="54"/>
      <c r="GH100" s="54"/>
      <c r="GI100" s="54"/>
      <c r="GJ100" s="54"/>
      <c r="GK100" s="54"/>
      <c r="GL100" s="54"/>
      <c r="GM100" s="54"/>
      <c r="GN100" s="54"/>
      <c r="GO100" s="54"/>
      <c r="GP100" s="54"/>
      <c r="GQ100" s="54"/>
      <c r="GR100" s="54"/>
      <c r="GS100" s="54"/>
      <c r="GT100" s="54"/>
      <c r="GU100" s="54"/>
      <c r="GV100" s="54"/>
      <c r="GW100" s="54"/>
      <c r="GX100" s="54"/>
      <c r="GY100" s="54"/>
      <c r="GZ100" s="54"/>
      <c r="HA100" s="54"/>
      <c r="HB100" s="54"/>
      <c r="HC100" s="54"/>
      <c r="HD100" s="54"/>
      <c r="HE100" s="54"/>
      <c r="HF100" s="54"/>
      <c r="HG100" s="54"/>
      <c r="HH100" s="54"/>
      <c r="HI100" s="54"/>
      <c r="HJ100" s="54"/>
      <c r="HK100" s="54"/>
      <c r="HL100" s="54"/>
      <c r="HM100" s="54"/>
      <c r="HN100" s="54"/>
      <c r="HO100" s="54"/>
      <c r="HP100" s="54"/>
      <c r="HQ100" s="54"/>
      <c r="HR100" s="54"/>
      <c r="HS100" s="54"/>
      <c r="HT100" s="54"/>
      <c r="HU100" s="54"/>
      <c r="HV100" s="54"/>
      <c r="HW100" s="54"/>
      <c r="HX100" s="54"/>
      <c r="HY100" s="54"/>
      <c r="HZ100" s="54"/>
      <c r="IA100" s="54"/>
      <c r="IB100" s="54"/>
      <c r="IC100" s="54"/>
    </row>
    <row r="101" spans="2:237" ht="20.100000000000001" customHeight="1">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c r="FF101" s="54"/>
      <c r="FG101" s="54"/>
      <c r="FH101" s="54"/>
      <c r="FI101" s="54"/>
      <c r="FJ101" s="54"/>
      <c r="FK101" s="54"/>
      <c r="FL101" s="54"/>
      <c r="FM101" s="54"/>
      <c r="FN101" s="54"/>
      <c r="FO101" s="54"/>
      <c r="FP101" s="54"/>
      <c r="FQ101" s="54"/>
      <c r="FR101" s="54"/>
      <c r="FS101" s="54"/>
      <c r="FT101" s="54"/>
      <c r="FU101" s="54"/>
      <c r="FV101" s="54"/>
      <c r="FW101" s="54"/>
      <c r="FX101" s="54"/>
      <c r="FY101" s="54"/>
      <c r="FZ101" s="54"/>
      <c r="GA101" s="54"/>
      <c r="GB101" s="54"/>
      <c r="GC101" s="54"/>
      <c r="GD101" s="54"/>
      <c r="GE101" s="54"/>
      <c r="GF101" s="54"/>
      <c r="GG101" s="54"/>
      <c r="GH101" s="54"/>
      <c r="GI101" s="54"/>
      <c r="GJ101" s="54"/>
      <c r="GK101" s="54"/>
      <c r="GL101" s="54"/>
      <c r="GM101" s="54"/>
      <c r="GN101" s="54"/>
      <c r="GO101" s="54"/>
      <c r="GP101" s="54"/>
      <c r="GQ101" s="54"/>
      <c r="GR101" s="54"/>
      <c r="GS101" s="54"/>
      <c r="GT101" s="54"/>
      <c r="GU101" s="54"/>
      <c r="GV101" s="54"/>
      <c r="GW101" s="54"/>
      <c r="GX101" s="54"/>
      <c r="GY101" s="54"/>
      <c r="GZ101" s="54"/>
      <c r="HA101" s="54"/>
      <c r="HB101" s="54"/>
      <c r="HC101" s="54"/>
      <c r="HD101" s="54"/>
      <c r="HE101" s="54"/>
      <c r="HF101" s="54"/>
      <c r="HG101" s="54"/>
      <c r="HH101" s="54"/>
      <c r="HI101" s="54"/>
      <c r="HJ101" s="54"/>
      <c r="HK101" s="54"/>
      <c r="HL101" s="54"/>
      <c r="HM101" s="54"/>
      <c r="HN101" s="54"/>
      <c r="HO101" s="54"/>
      <c r="HP101" s="54"/>
      <c r="HQ101" s="54"/>
      <c r="HR101" s="54"/>
      <c r="HS101" s="54"/>
      <c r="HT101" s="54"/>
      <c r="HU101" s="54"/>
      <c r="HV101" s="54"/>
      <c r="HW101" s="54"/>
      <c r="HX101" s="54"/>
      <c r="HY101" s="54"/>
      <c r="HZ101" s="54"/>
      <c r="IA101" s="54"/>
      <c r="IB101" s="54"/>
      <c r="IC101" s="54"/>
    </row>
    <row r="102" spans="2:237" ht="20.100000000000001" customHeight="1">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c r="EP102" s="54"/>
      <c r="EQ102" s="54"/>
      <c r="ER102" s="54"/>
      <c r="ES102" s="54"/>
      <c r="ET102" s="54"/>
      <c r="EU102" s="54"/>
      <c r="EV102" s="54"/>
      <c r="EW102" s="54"/>
      <c r="EX102" s="54"/>
      <c r="EY102" s="54"/>
      <c r="EZ102" s="54"/>
      <c r="FA102" s="54"/>
      <c r="FB102" s="54"/>
      <c r="FC102" s="54"/>
      <c r="FD102" s="54"/>
      <c r="FE102" s="54"/>
      <c r="FF102" s="54"/>
      <c r="FG102" s="54"/>
      <c r="FH102" s="54"/>
      <c r="FI102" s="54"/>
      <c r="FJ102" s="54"/>
      <c r="FK102" s="54"/>
      <c r="FL102" s="54"/>
      <c r="FM102" s="54"/>
      <c r="FN102" s="54"/>
      <c r="FO102" s="54"/>
      <c r="FP102" s="54"/>
      <c r="FQ102" s="54"/>
      <c r="FR102" s="54"/>
      <c r="FS102" s="54"/>
      <c r="FT102" s="54"/>
      <c r="FU102" s="54"/>
      <c r="FV102" s="54"/>
      <c r="FW102" s="54"/>
      <c r="FX102" s="54"/>
      <c r="FY102" s="54"/>
      <c r="FZ102" s="54"/>
      <c r="GA102" s="54"/>
      <c r="GB102" s="54"/>
      <c r="GC102" s="54"/>
      <c r="GD102" s="54"/>
      <c r="GE102" s="54"/>
      <c r="GF102" s="54"/>
      <c r="GG102" s="54"/>
      <c r="GH102" s="54"/>
      <c r="GI102" s="54"/>
      <c r="GJ102" s="54"/>
      <c r="GK102" s="54"/>
      <c r="GL102" s="54"/>
      <c r="GM102" s="54"/>
      <c r="GN102" s="54"/>
      <c r="GO102" s="54"/>
      <c r="GP102" s="54"/>
      <c r="GQ102" s="54"/>
      <c r="GR102" s="54"/>
      <c r="GS102" s="54"/>
      <c r="GT102" s="54"/>
      <c r="GU102" s="54"/>
      <c r="GV102" s="54"/>
      <c r="GW102" s="54"/>
      <c r="GX102" s="54"/>
      <c r="GY102" s="54"/>
      <c r="GZ102" s="54"/>
      <c r="HA102" s="54"/>
      <c r="HB102" s="54"/>
      <c r="HC102" s="54"/>
      <c r="HD102" s="54"/>
      <c r="HE102" s="54"/>
      <c r="HF102" s="54"/>
      <c r="HG102" s="54"/>
      <c r="HH102" s="54"/>
      <c r="HI102" s="54"/>
      <c r="HJ102" s="54"/>
      <c r="HK102" s="54"/>
      <c r="HL102" s="54"/>
      <c r="HM102" s="54"/>
      <c r="HN102" s="54"/>
      <c r="HO102" s="54"/>
      <c r="HP102" s="54"/>
      <c r="HQ102" s="54"/>
      <c r="HR102" s="54"/>
      <c r="HS102" s="54"/>
      <c r="HT102" s="54"/>
      <c r="HU102" s="54"/>
      <c r="HV102" s="54"/>
      <c r="HW102" s="54"/>
      <c r="HX102" s="54"/>
      <c r="HY102" s="54"/>
      <c r="HZ102" s="54"/>
      <c r="IA102" s="54"/>
      <c r="IB102" s="54"/>
      <c r="IC102" s="54"/>
    </row>
    <row r="103" spans="2:237" ht="20.100000000000001" customHeight="1">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c r="DI103" s="54"/>
      <c r="DJ103" s="54"/>
      <c r="DK103" s="54"/>
      <c r="DL103" s="54"/>
      <c r="DM103" s="54"/>
      <c r="DN103" s="54"/>
      <c r="DO103" s="54"/>
      <c r="DP103" s="54"/>
      <c r="DQ103" s="54"/>
      <c r="DR103" s="54"/>
      <c r="DS103" s="54"/>
      <c r="DT103" s="54"/>
      <c r="DU103" s="54"/>
      <c r="DV103" s="54"/>
      <c r="DW103" s="54"/>
      <c r="DX103" s="54"/>
      <c r="DY103" s="54"/>
      <c r="DZ103" s="54"/>
      <c r="EA103" s="54"/>
      <c r="EB103" s="54"/>
      <c r="EC103" s="54"/>
      <c r="ED103" s="54"/>
      <c r="EE103" s="54"/>
      <c r="EF103" s="54"/>
      <c r="EG103" s="54"/>
      <c r="EH103" s="54"/>
      <c r="EI103" s="54"/>
      <c r="EJ103" s="54"/>
      <c r="EK103" s="54"/>
      <c r="EL103" s="54"/>
      <c r="EM103" s="54"/>
      <c r="EN103" s="54"/>
      <c r="EO103" s="54"/>
      <c r="EP103" s="54"/>
      <c r="EQ103" s="54"/>
      <c r="ER103" s="54"/>
      <c r="ES103" s="54"/>
      <c r="ET103" s="54"/>
      <c r="EU103" s="54"/>
      <c r="EV103" s="54"/>
      <c r="EW103" s="54"/>
      <c r="EX103" s="54"/>
      <c r="EY103" s="54"/>
      <c r="EZ103" s="54"/>
      <c r="FA103" s="54"/>
      <c r="FB103" s="54"/>
      <c r="FC103" s="54"/>
      <c r="FD103" s="54"/>
      <c r="FE103" s="54"/>
      <c r="FF103" s="54"/>
      <c r="FG103" s="54"/>
      <c r="FH103" s="54"/>
      <c r="FI103" s="54"/>
      <c r="FJ103" s="54"/>
      <c r="FK103" s="54"/>
      <c r="FL103" s="54"/>
      <c r="FM103" s="54"/>
      <c r="FN103" s="54"/>
      <c r="FO103" s="54"/>
      <c r="FP103" s="54"/>
      <c r="FQ103" s="54"/>
      <c r="FR103" s="54"/>
      <c r="FS103" s="54"/>
      <c r="FT103" s="54"/>
      <c r="FU103" s="54"/>
      <c r="FV103" s="54"/>
      <c r="FW103" s="54"/>
      <c r="FX103" s="54"/>
      <c r="FY103" s="54"/>
      <c r="FZ103" s="54"/>
      <c r="GA103" s="54"/>
      <c r="GB103" s="54"/>
      <c r="GC103" s="54"/>
      <c r="GD103" s="54"/>
      <c r="GE103" s="54"/>
      <c r="GF103" s="54"/>
      <c r="GG103" s="54"/>
      <c r="GH103" s="54"/>
      <c r="GI103" s="54"/>
      <c r="GJ103" s="54"/>
      <c r="GK103" s="54"/>
      <c r="GL103" s="54"/>
      <c r="GM103" s="54"/>
      <c r="GN103" s="54"/>
      <c r="GO103" s="54"/>
      <c r="GP103" s="54"/>
      <c r="GQ103" s="54"/>
      <c r="GR103" s="54"/>
      <c r="GS103" s="54"/>
      <c r="GT103" s="54"/>
      <c r="GU103" s="54"/>
      <c r="GV103" s="54"/>
      <c r="GW103" s="54"/>
      <c r="GX103" s="54"/>
      <c r="GY103" s="54"/>
      <c r="GZ103" s="54"/>
      <c r="HA103" s="54"/>
      <c r="HB103" s="54"/>
      <c r="HC103" s="54"/>
      <c r="HD103" s="54"/>
      <c r="HE103" s="54"/>
      <c r="HF103" s="54"/>
      <c r="HG103" s="54"/>
      <c r="HH103" s="54"/>
      <c r="HI103" s="54"/>
      <c r="HJ103" s="54"/>
      <c r="HK103" s="54"/>
      <c r="HL103" s="54"/>
      <c r="HM103" s="54"/>
      <c r="HN103" s="54"/>
      <c r="HO103" s="54"/>
      <c r="HP103" s="54"/>
      <c r="HQ103" s="54"/>
      <c r="HR103" s="54"/>
      <c r="HS103" s="54"/>
      <c r="HT103" s="54"/>
      <c r="HU103" s="54"/>
      <c r="HV103" s="54"/>
      <c r="HW103" s="54"/>
      <c r="HX103" s="54"/>
      <c r="HY103" s="54"/>
      <c r="HZ103" s="54"/>
      <c r="IA103" s="54"/>
      <c r="IB103" s="54"/>
      <c r="IC103" s="54"/>
    </row>
    <row r="104" spans="2:237" ht="20.100000000000001" customHeight="1">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c r="GG104" s="54"/>
      <c r="GH104" s="54"/>
      <c r="GI104" s="54"/>
      <c r="GJ104" s="54"/>
      <c r="GK104" s="54"/>
      <c r="GL104" s="54"/>
      <c r="GM104" s="54"/>
      <c r="GN104" s="54"/>
      <c r="GO104" s="54"/>
      <c r="GP104" s="54"/>
      <c r="GQ104" s="54"/>
      <c r="GR104" s="54"/>
      <c r="GS104" s="54"/>
      <c r="GT104" s="54"/>
      <c r="GU104" s="54"/>
      <c r="GV104" s="54"/>
      <c r="GW104" s="54"/>
      <c r="GX104" s="54"/>
      <c r="GY104" s="54"/>
      <c r="GZ104" s="54"/>
      <c r="HA104" s="54"/>
      <c r="HB104" s="54"/>
      <c r="HC104" s="54"/>
      <c r="HD104" s="54"/>
      <c r="HE104" s="54"/>
      <c r="HF104" s="54"/>
      <c r="HG104" s="54"/>
      <c r="HH104" s="54"/>
      <c r="HI104" s="54"/>
      <c r="HJ104" s="54"/>
      <c r="HK104" s="54"/>
      <c r="HL104" s="54"/>
      <c r="HM104" s="54"/>
      <c r="HN104" s="54"/>
      <c r="HO104" s="54"/>
      <c r="HP104" s="54"/>
      <c r="HQ104" s="54"/>
      <c r="HR104" s="54"/>
      <c r="HS104" s="54"/>
      <c r="HT104" s="54"/>
      <c r="HU104" s="54"/>
      <c r="HV104" s="54"/>
      <c r="HW104" s="54"/>
      <c r="HX104" s="54"/>
      <c r="HY104" s="54"/>
      <c r="HZ104" s="54"/>
      <c r="IA104" s="54"/>
      <c r="IB104" s="54"/>
      <c r="IC104" s="54"/>
    </row>
    <row r="105" spans="2:237" ht="20.100000000000001" customHeight="1">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c r="EB105" s="54"/>
      <c r="EC105" s="54"/>
      <c r="ED105" s="54"/>
      <c r="EE105" s="54"/>
      <c r="EF105" s="54"/>
      <c r="EG105" s="54"/>
      <c r="EH105" s="54"/>
      <c r="EI105" s="54"/>
      <c r="EJ105" s="54"/>
      <c r="EK105" s="54"/>
      <c r="EL105" s="54"/>
      <c r="EM105" s="54"/>
      <c r="EN105" s="54"/>
      <c r="EO105" s="54"/>
      <c r="EP105" s="54"/>
      <c r="EQ105" s="54"/>
      <c r="ER105" s="54"/>
      <c r="ES105" s="54"/>
      <c r="ET105" s="54"/>
      <c r="EU105" s="54"/>
      <c r="EV105" s="54"/>
      <c r="EW105" s="54"/>
      <c r="EX105" s="54"/>
      <c r="EY105" s="54"/>
      <c r="EZ105" s="54"/>
      <c r="FA105" s="54"/>
      <c r="FB105" s="54"/>
      <c r="FC105" s="54"/>
      <c r="FD105" s="54"/>
      <c r="FE105" s="54"/>
      <c r="FF105" s="54"/>
      <c r="FG105" s="54"/>
      <c r="FH105" s="54"/>
      <c r="FI105" s="54"/>
      <c r="FJ105" s="54"/>
      <c r="FK105" s="54"/>
      <c r="FL105" s="54"/>
      <c r="FM105" s="54"/>
      <c r="FN105" s="54"/>
      <c r="FO105" s="54"/>
      <c r="FP105" s="54"/>
      <c r="FQ105" s="54"/>
      <c r="FR105" s="54"/>
      <c r="FS105" s="54"/>
      <c r="FT105" s="54"/>
      <c r="FU105" s="54"/>
      <c r="FV105" s="54"/>
      <c r="FW105" s="54"/>
      <c r="FX105" s="54"/>
      <c r="FY105" s="54"/>
      <c r="FZ105" s="54"/>
      <c r="GA105" s="54"/>
      <c r="GB105" s="54"/>
      <c r="GC105" s="54"/>
      <c r="GD105" s="54"/>
      <c r="GE105" s="54"/>
      <c r="GF105" s="54"/>
      <c r="GG105" s="54"/>
      <c r="GH105" s="54"/>
      <c r="GI105" s="54"/>
      <c r="GJ105" s="54"/>
      <c r="GK105" s="54"/>
      <c r="GL105" s="54"/>
      <c r="GM105" s="54"/>
      <c r="GN105" s="54"/>
      <c r="GO105" s="54"/>
      <c r="GP105" s="54"/>
      <c r="GQ105" s="54"/>
      <c r="GR105" s="54"/>
      <c r="GS105" s="54"/>
      <c r="GT105" s="54"/>
      <c r="GU105" s="54"/>
      <c r="GV105" s="54"/>
      <c r="GW105" s="54"/>
      <c r="GX105" s="54"/>
      <c r="GY105" s="54"/>
      <c r="GZ105" s="54"/>
      <c r="HA105" s="54"/>
      <c r="HB105" s="54"/>
      <c r="HC105" s="54"/>
      <c r="HD105" s="54"/>
      <c r="HE105" s="54"/>
      <c r="HF105" s="54"/>
      <c r="HG105" s="54"/>
      <c r="HH105" s="54"/>
      <c r="HI105" s="54"/>
      <c r="HJ105" s="54"/>
      <c r="HK105" s="54"/>
      <c r="HL105" s="54"/>
      <c r="HM105" s="54"/>
      <c r="HN105" s="54"/>
      <c r="HO105" s="54"/>
      <c r="HP105" s="54"/>
      <c r="HQ105" s="54"/>
      <c r="HR105" s="54"/>
      <c r="HS105" s="54"/>
      <c r="HT105" s="54"/>
      <c r="HU105" s="54"/>
      <c r="HV105" s="54"/>
      <c r="HW105" s="54"/>
      <c r="HX105" s="54"/>
      <c r="HY105" s="54"/>
      <c r="HZ105" s="54"/>
      <c r="IA105" s="54"/>
      <c r="IB105" s="54"/>
      <c r="IC105" s="54"/>
    </row>
    <row r="106" spans="2:237" ht="20.100000000000001" customHeight="1">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54"/>
      <c r="ES106" s="54"/>
      <c r="ET106" s="54"/>
      <c r="EU106" s="54"/>
      <c r="EV106" s="54"/>
      <c r="EW106" s="54"/>
      <c r="EX106" s="54"/>
      <c r="EY106" s="54"/>
      <c r="EZ106" s="54"/>
      <c r="FA106" s="54"/>
      <c r="FB106" s="54"/>
      <c r="FC106" s="54"/>
      <c r="FD106" s="54"/>
      <c r="FE106" s="54"/>
      <c r="FF106" s="54"/>
      <c r="FG106" s="54"/>
      <c r="FH106" s="54"/>
      <c r="FI106" s="54"/>
      <c r="FJ106" s="54"/>
      <c r="FK106" s="54"/>
      <c r="FL106" s="54"/>
      <c r="FM106" s="54"/>
      <c r="FN106" s="54"/>
      <c r="FO106" s="54"/>
      <c r="FP106" s="54"/>
      <c r="FQ106" s="54"/>
      <c r="FR106" s="54"/>
      <c r="FS106" s="54"/>
      <c r="FT106" s="54"/>
      <c r="FU106" s="54"/>
      <c r="FV106" s="54"/>
      <c r="FW106" s="54"/>
      <c r="FX106" s="54"/>
      <c r="FY106" s="54"/>
      <c r="FZ106" s="54"/>
      <c r="GA106" s="54"/>
      <c r="GB106" s="54"/>
      <c r="GC106" s="54"/>
      <c r="GD106" s="54"/>
      <c r="GE106" s="54"/>
      <c r="GF106" s="54"/>
      <c r="GG106" s="54"/>
      <c r="GH106" s="54"/>
      <c r="GI106" s="54"/>
      <c r="GJ106" s="54"/>
      <c r="GK106" s="54"/>
      <c r="GL106" s="54"/>
      <c r="GM106" s="54"/>
      <c r="GN106" s="54"/>
      <c r="GO106" s="54"/>
      <c r="GP106" s="54"/>
      <c r="GQ106" s="54"/>
      <c r="GR106" s="54"/>
      <c r="GS106" s="54"/>
      <c r="GT106" s="54"/>
      <c r="GU106" s="54"/>
      <c r="GV106" s="54"/>
      <c r="GW106" s="54"/>
      <c r="GX106" s="54"/>
      <c r="GY106" s="54"/>
      <c r="GZ106" s="54"/>
      <c r="HA106" s="54"/>
      <c r="HB106" s="54"/>
      <c r="HC106" s="54"/>
      <c r="HD106" s="54"/>
      <c r="HE106" s="54"/>
      <c r="HF106" s="54"/>
      <c r="HG106" s="54"/>
      <c r="HH106" s="54"/>
      <c r="HI106" s="54"/>
      <c r="HJ106" s="54"/>
      <c r="HK106" s="54"/>
      <c r="HL106" s="54"/>
      <c r="HM106" s="54"/>
      <c r="HN106" s="54"/>
      <c r="HO106" s="54"/>
      <c r="HP106" s="54"/>
      <c r="HQ106" s="54"/>
      <c r="HR106" s="54"/>
      <c r="HS106" s="54"/>
      <c r="HT106" s="54"/>
      <c r="HU106" s="54"/>
      <c r="HV106" s="54"/>
      <c r="HW106" s="54"/>
      <c r="HX106" s="54"/>
      <c r="HY106" s="54"/>
      <c r="HZ106" s="54"/>
      <c r="IA106" s="54"/>
      <c r="IB106" s="54"/>
      <c r="IC106" s="54"/>
    </row>
    <row r="107" spans="2:237" ht="20.100000000000001" customHeight="1">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A107" s="54"/>
      <c r="EB107" s="54"/>
      <c r="EC107" s="54"/>
      <c r="ED107" s="54"/>
      <c r="EE107" s="54"/>
      <c r="EF107" s="54"/>
      <c r="EG107" s="54"/>
      <c r="EH107" s="54"/>
      <c r="EI107" s="54"/>
      <c r="EJ107" s="54"/>
      <c r="EK107" s="54"/>
      <c r="EL107" s="54"/>
      <c r="EM107" s="54"/>
      <c r="EN107" s="54"/>
      <c r="EO107" s="54"/>
      <c r="EP107" s="54"/>
      <c r="EQ107" s="54"/>
      <c r="ER107" s="54"/>
      <c r="ES107" s="54"/>
      <c r="ET107" s="54"/>
      <c r="EU107" s="54"/>
      <c r="EV107" s="54"/>
      <c r="EW107" s="54"/>
      <c r="EX107" s="54"/>
      <c r="EY107" s="54"/>
      <c r="EZ107" s="54"/>
      <c r="FA107" s="54"/>
      <c r="FB107" s="54"/>
      <c r="FC107" s="54"/>
      <c r="FD107" s="54"/>
      <c r="FE107" s="54"/>
      <c r="FF107" s="54"/>
      <c r="FG107" s="54"/>
      <c r="FH107" s="54"/>
      <c r="FI107" s="54"/>
      <c r="FJ107" s="54"/>
      <c r="FK107" s="54"/>
      <c r="FL107" s="54"/>
      <c r="FM107" s="54"/>
      <c r="FN107" s="54"/>
      <c r="FO107" s="54"/>
      <c r="FP107" s="54"/>
      <c r="FQ107" s="54"/>
      <c r="FR107" s="54"/>
      <c r="FS107" s="54"/>
      <c r="FT107" s="54"/>
      <c r="FU107" s="54"/>
      <c r="FV107" s="54"/>
      <c r="FW107" s="54"/>
      <c r="FX107" s="54"/>
      <c r="FY107" s="54"/>
      <c r="FZ107" s="54"/>
      <c r="GA107" s="54"/>
      <c r="GB107" s="54"/>
      <c r="GC107" s="54"/>
      <c r="GD107" s="54"/>
      <c r="GE107" s="54"/>
      <c r="GF107" s="54"/>
      <c r="GG107" s="54"/>
      <c r="GH107" s="54"/>
      <c r="GI107" s="54"/>
      <c r="GJ107" s="54"/>
      <c r="GK107" s="54"/>
      <c r="GL107" s="54"/>
      <c r="GM107" s="54"/>
      <c r="GN107" s="54"/>
      <c r="GO107" s="54"/>
      <c r="GP107" s="54"/>
      <c r="GQ107" s="54"/>
      <c r="GR107" s="54"/>
      <c r="GS107" s="54"/>
      <c r="GT107" s="54"/>
      <c r="GU107" s="54"/>
      <c r="GV107" s="54"/>
      <c r="GW107" s="54"/>
      <c r="GX107" s="54"/>
      <c r="GY107" s="54"/>
      <c r="GZ107" s="54"/>
      <c r="HA107" s="54"/>
      <c r="HB107" s="54"/>
      <c r="HC107" s="54"/>
      <c r="HD107" s="54"/>
      <c r="HE107" s="54"/>
      <c r="HF107" s="54"/>
      <c r="HG107" s="54"/>
      <c r="HH107" s="54"/>
      <c r="HI107" s="54"/>
      <c r="HJ107" s="54"/>
      <c r="HK107" s="54"/>
      <c r="HL107" s="54"/>
      <c r="HM107" s="54"/>
      <c r="HN107" s="54"/>
      <c r="HO107" s="54"/>
      <c r="HP107" s="54"/>
      <c r="HQ107" s="54"/>
      <c r="HR107" s="54"/>
      <c r="HS107" s="54"/>
      <c r="HT107" s="54"/>
      <c r="HU107" s="54"/>
      <c r="HV107" s="54"/>
      <c r="HW107" s="54"/>
      <c r="HX107" s="54"/>
      <c r="HY107" s="54"/>
      <c r="HZ107" s="54"/>
      <c r="IA107" s="54"/>
      <c r="IB107" s="54"/>
      <c r="IC107" s="54"/>
    </row>
    <row r="108" spans="2:237" ht="20.100000000000001" customHeight="1">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A108" s="54"/>
      <c r="EB108" s="54"/>
      <c r="EC108" s="54"/>
      <c r="ED108" s="54"/>
      <c r="EE108" s="54"/>
      <c r="EF108" s="54"/>
      <c r="EG108" s="54"/>
      <c r="EH108" s="54"/>
      <c r="EI108" s="54"/>
      <c r="EJ108" s="54"/>
      <c r="EK108" s="54"/>
      <c r="EL108" s="54"/>
      <c r="EM108" s="54"/>
      <c r="EN108" s="54"/>
      <c r="EO108" s="54"/>
      <c r="EP108" s="54"/>
      <c r="EQ108" s="54"/>
      <c r="ER108" s="54"/>
      <c r="ES108" s="54"/>
      <c r="ET108" s="54"/>
      <c r="EU108" s="54"/>
      <c r="EV108" s="54"/>
      <c r="EW108" s="54"/>
      <c r="EX108" s="54"/>
      <c r="EY108" s="54"/>
      <c r="EZ108" s="54"/>
      <c r="FA108" s="54"/>
      <c r="FB108" s="54"/>
      <c r="FC108" s="54"/>
      <c r="FD108" s="54"/>
      <c r="FE108" s="54"/>
      <c r="FF108" s="54"/>
      <c r="FG108" s="54"/>
      <c r="FH108" s="54"/>
      <c r="FI108" s="54"/>
      <c r="FJ108" s="54"/>
      <c r="FK108" s="54"/>
      <c r="FL108" s="54"/>
      <c r="FM108" s="54"/>
      <c r="FN108" s="54"/>
      <c r="FO108" s="54"/>
      <c r="FP108" s="54"/>
      <c r="FQ108" s="54"/>
      <c r="FR108" s="54"/>
      <c r="FS108" s="54"/>
      <c r="FT108" s="54"/>
      <c r="FU108" s="54"/>
      <c r="FV108" s="54"/>
      <c r="FW108" s="54"/>
      <c r="FX108" s="54"/>
      <c r="FY108" s="54"/>
      <c r="FZ108" s="54"/>
      <c r="GA108" s="54"/>
      <c r="GB108" s="54"/>
      <c r="GC108" s="54"/>
      <c r="GD108" s="54"/>
      <c r="GE108" s="54"/>
      <c r="GF108" s="54"/>
      <c r="GG108" s="54"/>
      <c r="GH108" s="54"/>
      <c r="GI108" s="54"/>
      <c r="GJ108" s="54"/>
      <c r="GK108" s="54"/>
      <c r="GL108" s="54"/>
      <c r="GM108" s="54"/>
      <c r="GN108" s="54"/>
      <c r="GO108" s="54"/>
      <c r="GP108" s="54"/>
      <c r="GQ108" s="54"/>
      <c r="GR108" s="54"/>
      <c r="GS108" s="54"/>
      <c r="GT108" s="54"/>
      <c r="GU108" s="54"/>
      <c r="GV108" s="54"/>
      <c r="GW108" s="54"/>
      <c r="GX108" s="54"/>
      <c r="GY108" s="54"/>
      <c r="GZ108" s="54"/>
      <c r="HA108" s="54"/>
      <c r="HB108" s="54"/>
      <c r="HC108" s="54"/>
      <c r="HD108" s="54"/>
      <c r="HE108" s="54"/>
      <c r="HF108" s="54"/>
      <c r="HG108" s="54"/>
      <c r="HH108" s="54"/>
      <c r="HI108" s="54"/>
      <c r="HJ108" s="54"/>
      <c r="HK108" s="54"/>
      <c r="HL108" s="54"/>
      <c r="HM108" s="54"/>
      <c r="HN108" s="54"/>
      <c r="HO108" s="54"/>
      <c r="HP108" s="54"/>
      <c r="HQ108" s="54"/>
      <c r="HR108" s="54"/>
      <c r="HS108" s="54"/>
      <c r="HT108" s="54"/>
      <c r="HU108" s="54"/>
      <c r="HV108" s="54"/>
      <c r="HW108" s="54"/>
      <c r="HX108" s="54"/>
      <c r="HY108" s="54"/>
      <c r="HZ108" s="54"/>
      <c r="IA108" s="54"/>
      <c r="IB108" s="54"/>
      <c r="IC108" s="54"/>
    </row>
    <row r="109" spans="2:237" ht="20.100000000000001" customHeight="1">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c r="EO109" s="54"/>
      <c r="EP109" s="54"/>
      <c r="EQ109" s="54"/>
      <c r="ER109" s="54"/>
      <c r="ES109" s="54"/>
      <c r="ET109" s="54"/>
      <c r="EU109" s="54"/>
      <c r="EV109" s="54"/>
      <c r="EW109" s="54"/>
      <c r="EX109" s="54"/>
      <c r="EY109" s="54"/>
      <c r="EZ109" s="54"/>
      <c r="FA109" s="54"/>
      <c r="FB109" s="54"/>
      <c r="FC109" s="54"/>
      <c r="FD109" s="54"/>
      <c r="FE109" s="54"/>
      <c r="FF109" s="54"/>
      <c r="FG109" s="54"/>
      <c r="FH109" s="54"/>
      <c r="FI109" s="54"/>
      <c r="FJ109" s="54"/>
      <c r="FK109" s="54"/>
      <c r="FL109" s="54"/>
      <c r="FM109" s="54"/>
      <c r="FN109" s="54"/>
      <c r="FO109" s="54"/>
      <c r="FP109" s="54"/>
      <c r="FQ109" s="54"/>
      <c r="FR109" s="54"/>
      <c r="FS109" s="54"/>
      <c r="FT109" s="54"/>
      <c r="FU109" s="54"/>
      <c r="FV109" s="54"/>
      <c r="FW109" s="54"/>
      <c r="FX109" s="54"/>
      <c r="FY109" s="54"/>
      <c r="FZ109" s="54"/>
      <c r="GA109" s="54"/>
      <c r="GB109" s="54"/>
      <c r="GC109" s="54"/>
      <c r="GD109" s="54"/>
      <c r="GE109" s="54"/>
      <c r="GF109" s="54"/>
      <c r="GG109" s="54"/>
      <c r="GH109" s="54"/>
      <c r="GI109" s="54"/>
      <c r="GJ109" s="54"/>
      <c r="GK109" s="54"/>
      <c r="GL109" s="54"/>
      <c r="GM109" s="54"/>
      <c r="GN109" s="54"/>
      <c r="GO109" s="54"/>
      <c r="GP109" s="54"/>
      <c r="GQ109" s="54"/>
      <c r="GR109" s="54"/>
      <c r="GS109" s="54"/>
      <c r="GT109" s="54"/>
      <c r="GU109" s="54"/>
      <c r="GV109" s="54"/>
      <c r="GW109" s="54"/>
      <c r="GX109" s="54"/>
      <c r="GY109" s="54"/>
      <c r="GZ109" s="54"/>
      <c r="HA109" s="54"/>
      <c r="HB109" s="54"/>
      <c r="HC109" s="54"/>
      <c r="HD109" s="54"/>
      <c r="HE109" s="54"/>
      <c r="HF109" s="54"/>
      <c r="HG109" s="54"/>
      <c r="HH109" s="54"/>
      <c r="HI109" s="54"/>
      <c r="HJ109" s="54"/>
      <c r="HK109" s="54"/>
      <c r="HL109" s="54"/>
      <c r="HM109" s="54"/>
      <c r="HN109" s="54"/>
      <c r="HO109" s="54"/>
      <c r="HP109" s="54"/>
      <c r="HQ109" s="54"/>
      <c r="HR109" s="54"/>
      <c r="HS109" s="54"/>
      <c r="HT109" s="54"/>
      <c r="HU109" s="54"/>
      <c r="HV109" s="54"/>
      <c r="HW109" s="54"/>
      <c r="HX109" s="54"/>
      <c r="HY109" s="54"/>
      <c r="HZ109" s="54"/>
      <c r="IA109" s="54"/>
      <c r="IB109" s="54"/>
      <c r="IC109" s="54"/>
    </row>
    <row r="110" spans="2:237" ht="20.100000000000001" customHeight="1">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c r="HL110" s="54"/>
      <c r="HM110" s="54"/>
      <c r="HN110" s="54"/>
      <c r="HO110" s="54"/>
      <c r="HP110" s="54"/>
      <c r="HQ110" s="54"/>
      <c r="HR110" s="54"/>
      <c r="HS110" s="54"/>
      <c r="HT110" s="54"/>
      <c r="HU110" s="54"/>
      <c r="HV110" s="54"/>
      <c r="HW110" s="54"/>
      <c r="HX110" s="54"/>
      <c r="HY110" s="54"/>
      <c r="HZ110" s="54"/>
      <c r="IA110" s="54"/>
      <c r="IB110" s="54"/>
      <c r="IC110" s="54"/>
    </row>
    <row r="111" spans="2:237" ht="20.100000000000001" customHeight="1">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4"/>
      <c r="EP111" s="54"/>
      <c r="EQ111" s="54"/>
      <c r="ER111" s="54"/>
      <c r="ES111" s="54"/>
      <c r="ET111" s="54"/>
      <c r="EU111" s="54"/>
      <c r="EV111" s="54"/>
      <c r="EW111" s="54"/>
      <c r="EX111" s="54"/>
      <c r="EY111" s="54"/>
      <c r="EZ111" s="54"/>
      <c r="FA111" s="54"/>
      <c r="FB111" s="54"/>
      <c r="FC111" s="54"/>
      <c r="FD111" s="54"/>
      <c r="FE111" s="54"/>
      <c r="FF111" s="54"/>
      <c r="FG111" s="54"/>
      <c r="FH111" s="54"/>
      <c r="FI111" s="54"/>
      <c r="FJ111" s="54"/>
      <c r="FK111" s="54"/>
      <c r="FL111" s="54"/>
      <c r="FM111" s="54"/>
      <c r="FN111" s="54"/>
      <c r="FO111" s="54"/>
      <c r="FP111" s="54"/>
      <c r="FQ111" s="54"/>
      <c r="FR111" s="54"/>
      <c r="FS111" s="54"/>
      <c r="FT111" s="54"/>
      <c r="FU111" s="54"/>
      <c r="FV111" s="54"/>
      <c r="FW111" s="54"/>
      <c r="FX111" s="54"/>
      <c r="FY111" s="54"/>
      <c r="FZ111" s="54"/>
      <c r="GA111" s="54"/>
      <c r="GB111" s="54"/>
      <c r="GC111" s="54"/>
      <c r="GD111" s="54"/>
      <c r="GE111" s="54"/>
      <c r="GF111" s="54"/>
      <c r="GG111" s="54"/>
      <c r="GH111" s="54"/>
      <c r="GI111" s="54"/>
      <c r="GJ111" s="54"/>
      <c r="GK111" s="54"/>
      <c r="GL111" s="54"/>
      <c r="GM111" s="54"/>
      <c r="GN111" s="54"/>
      <c r="GO111" s="54"/>
      <c r="GP111" s="54"/>
      <c r="GQ111" s="54"/>
      <c r="GR111" s="54"/>
      <c r="GS111" s="54"/>
      <c r="GT111" s="54"/>
      <c r="GU111" s="54"/>
      <c r="GV111" s="54"/>
      <c r="GW111" s="54"/>
      <c r="GX111" s="54"/>
      <c r="GY111" s="54"/>
      <c r="GZ111" s="54"/>
      <c r="HA111" s="54"/>
      <c r="HB111" s="54"/>
      <c r="HC111" s="54"/>
      <c r="HD111" s="54"/>
      <c r="HE111" s="54"/>
      <c r="HF111" s="54"/>
      <c r="HG111" s="54"/>
      <c r="HH111" s="54"/>
      <c r="HI111" s="54"/>
      <c r="HJ111" s="54"/>
      <c r="HK111" s="54"/>
      <c r="HL111" s="54"/>
      <c r="HM111" s="54"/>
      <c r="HN111" s="54"/>
      <c r="HO111" s="54"/>
      <c r="HP111" s="54"/>
      <c r="HQ111" s="54"/>
      <c r="HR111" s="54"/>
      <c r="HS111" s="54"/>
      <c r="HT111" s="54"/>
      <c r="HU111" s="54"/>
      <c r="HV111" s="54"/>
      <c r="HW111" s="54"/>
      <c r="HX111" s="54"/>
      <c r="HY111" s="54"/>
      <c r="HZ111" s="54"/>
      <c r="IA111" s="54"/>
      <c r="IB111" s="54"/>
      <c r="IC111" s="54"/>
    </row>
    <row r="112" spans="2:237" ht="20.100000000000001" customHeight="1">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c r="DI112" s="54"/>
      <c r="DJ112" s="54"/>
      <c r="DK112" s="54"/>
      <c r="DL112" s="54"/>
      <c r="DM112" s="54"/>
      <c r="DN112" s="54"/>
      <c r="DO112" s="54"/>
      <c r="DP112" s="54"/>
      <c r="DQ112" s="54"/>
      <c r="DR112" s="54"/>
      <c r="DS112" s="54"/>
      <c r="DT112" s="54"/>
      <c r="DU112" s="54"/>
      <c r="DV112" s="54"/>
      <c r="DW112" s="54"/>
      <c r="DX112" s="54"/>
      <c r="DY112" s="54"/>
      <c r="DZ112" s="54"/>
      <c r="EA112" s="54"/>
      <c r="EB112" s="54"/>
      <c r="EC112" s="54"/>
      <c r="ED112" s="54"/>
      <c r="EE112" s="54"/>
      <c r="EF112" s="54"/>
      <c r="EG112" s="54"/>
      <c r="EH112" s="54"/>
      <c r="EI112" s="54"/>
      <c r="EJ112" s="54"/>
      <c r="EK112" s="54"/>
      <c r="EL112" s="54"/>
      <c r="EM112" s="54"/>
      <c r="EN112" s="54"/>
      <c r="EO112" s="54"/>
      <c r="EP112" s="54"/>
      <c r="EQ112" s="54"/>
      <c r="ER112" s="54"/>
      <c r="ES112" s="54"/>
      <c r="ET112" s="54"/>
      <c r="EU112" s="54"/>
      <c r="EV112" s="54"/>
      <c r="EW112" s="54"/>
      <c r="EX112" s="54"/>
      <c r="EY112" s="54"/>
      <c r="EZ112" s="54"/>
      <c r="FA112" s="54"/>
      <c r="FB112" s="54"/>
      <c r="FC112" s="54"/>
      <c r="FD112" s="54"/>
      <c r="FE112" s="54"/>
      <c r="FF112" s="54"/>
      <c r="FG112" s="54"/>
      <c r="FH112" s="54"/>
      <c r="FI112" s="54"/>
      <c r="FJ112" s="54"/>
      <c r="FK112" s="54"/>
      <c r="FL112" s="54"/>
      <c r="FM112" s="54"/>
      <c r="FN112" s="54"/>
      <c r="FO112" s="54"/>
      <c r="FP112" s="54"/>
      <c r="FQ112" s="54"/>
      <c r="FR112" s="54"/>
      <c r="FS112" s="54"/>
      <c r="FT112" s="54"/>
      <c r="FU112" s="54"/>
      <c r="FV112" s="54"/>
      <c r="FW112" s="54"/>
      <c r="FX112" s="54"/>
      <c r="FY112" s="54"/>
      <c r="FZ112" s="54"/>
      <c r="GA112" s="54"/>
      <c r="GB112" s="54"/>
      <c r="GC112" s="54"/>
      <c r="GD112" s="54"/>
      <c r="GE112" s="54"/>
      <c r="GF112" s="54"/>
      <c r="GG112" s="54"/>
      <c r="GH112" s="54"/>
      <c r="GI112" s="54"/>
      <c r="GJ112" s="54"/>
      <c r="GK112" s="54"/>
      <c r="GL112" s="54"/>
      <c r="GM112" s="54"/>
      <c r="GN112" s="54"/>
      <c r="GO112" s="54"/>
      <c r="GP112" s="54"/>
      <c r="GQ112" s="54"/>
      <c r="GR112" s="54"/>
      <c r="GS112" s="54"/>
      <c r="GT112" s="54"/>
      <c r="GU112" s="54"/>
      <c r="GV112" s="54"/>
      <c r="GW112" s="54"/>
      <c r="GX112" s="54"/>
      <c r="GY112" s="54"/>
      <c r="GZ112" s="54"/>
      <c r="HA112" s="54"/>
      <c r="HB112" s="54"/>
      <c r="HC112" s="54"/>
      <c r="HD112" s="54"/>
      <c r="HE112" s="54"/>
      <c r="HF112" s="54"/>
      <c r="HG112" s="54"/>
      <c r="HH112" s="54"/>
      <c r="HI112" s="54"/>
      <c r="HJ112" s="54"/>
      <c r="HK112" s="54"/>
      <c r="HL112" s="54"/>
      <c r="HM112" s="54"/>
      <c r="HN112" s="54"/>
      <c r="HO112" s="54"/>
      <c r="HP112" s="54"/>
      <c r="HQ112" s="54"/>
      <c r="HR112" s="54"/>
      <c r="HS112" s="54"/>
      <c r="HT112" s="54"/>
      <c r="HU112" s="54"/>
      <c r="HV112" s="54"/>
      <c r="HW112" s="54"/>
      <c r="HX112" s="54"/>
      <c r="HY112" s="54"/>
      <c r="HZ112" s="54"/>
      <c r="IA112" s="54"/>
      <c r="IB112" s="54"/>
      <c r="IC112" s="54"/>
    </row>
    <row r="113" spans="2:237" ht="20.100000000000001" customHeight="1">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c r="DI113" s="54"/>
      <c r="DJ113" s="54"/>
      <c r="DK113" s="54"/>
      <c r="DL113" s="54"/>
      <c r="DM113" s="54"/>
      <c r="DN113" s="54"/>
      <c r="DO113" s="54"/>
      <c r="DP113" s="54"/>
      <c r="DQ113" s="54"/>
      <c r="DR113" s="54"/>
      <c r="DS113" s="54"/>
      <c r="DT113" s="54"/>
      <c r="DU113" s="54"/>
      <c r="DV113" s="54"/>
      <c r="DW113" s="54"/>
      <c r="DX113" s="54"/>
      <c r="DY113" s="54"/>
      <c r="DZ113" s="54"/>
      <c r="EA113" s="54"/>
      <c r="EB113" s="54"/>
      <c r="EC113" s="54"/>
      <c r="ED113" s="54"/>
      <c r="EE113" s="54"/>
      <c r="EF113" s="54"/>
      <c r="EG113" s="54"/>
      <c r="EH113" s="54"/>
      <c r="EI113" s="54"/>
      <c r="EJ113" s="54"/>
      <c r="EK113" s="54"/>
      <c r="EL113" s="54"/>
      <c r="EM113" s="54"/>
      <c r="EN113" s="54"/>
      <c r="EO113" s="54"/>
      <c r="EP113" s="54"/>
      <c r="EQ113" s="54"/>
      <c r="ER113" s="54"/>
      <c r="ES113" s="54"/>
      <c r="ET113" s="54"/>
      <c r="EU113" s="54"/>
      <c r="EV113" s="54"/>
      <c r="EW113" s="54"/>
      <c r="EX113" s="54"/>
      <c r="EY113" s="54"/>
      <c r="EZ113" s="54"/>
      <c r="FA113" s="54"/>
      <c r="FB113" s="54"/>
      <c r="FC113" s="54"/>
      <c r="FD113" s="54"/>
      <c r="FE113" s="54"/>
      <c r="FF113" s="54"/>
      <c r="FG113" s="54"/>
      <c r="FH113" s="54"/>
      <c r="FI113" s="54"/>
      <c r="FJ113" s="54"/>
      <c r="FK113" s="54"/>
      <c r="FL113" s="54"/>
      <c r="FM113" s="54"/>
      <c r="FN113" s="54"/>
      <c r="FO113" s="54"/>
      <c r="FP113" s="54"/>
      <c r="FQ113" s="54"/>
      <c r="FR113" s="54"/>
      <c r="FS113" s="54"/>
      <c r="FT113" s="54"/>
      <c r="FU113" s="54"/>
      <c r="FV113" s="54"/>
      <c r="FW113" s="54"/>
      <c r="FX113" s="54"/>
      <c r="FY113" s="54"/>
      <c r="FZ113" s="54"/>
      <c r="GA113" s="54"/>
      <c r="GB113" s="54"/>
      <c r="GC113" s="54"/>
      <c r="GD113" s="54"/>
      <c r="GE113" s="54"/>
      <c r="GF113" s="54"/>
      <c r="GG113" s="54"/>
      <c r="GH113" s="54"/>
      <c r="GI113" s="54"/>
      <c r="GJ113" s="54"/>
      <c r="GK113" s="54"/>
      <c r="GL113" s="54"/>
      <c r="GM113" s="54"/>
      <c r="GN113" s="54"/>
      <c r="GO113" s="54"/>
      <c r="GP113" s="54"/>
      <c r="GQ113" s="54"/>
      <c r="GR113" s="54"/>
      <c r="GS113" s="54"/>
      <c r="GT113" s="54"/>
      <c r="GU113" s="54"/>
      <c r="GV113" s="54"/>
      <c r="GW113" s="54"/>
      <c r="GX113" s="54"/>
      <c r="GY113" s="54"/>
      <c r="GZ113" s="54"/>
      <c r="HA113" s="54"/>
      <c r="HB113" s="54"/>
      <c r="HC113" s="54"/>
      <c r="HD113" s="54"/>
      <c r="HE113" s="54"/>
      <c r="HF113" s="54"/>
      <c r="HG113" s="54"/>
      <c r="HH113" s="54"/>
      <c r="HI113" s="54"/>
      <c r="HJ113" s="54"/>
      <c r="HK113" s="54"/>
      <c r="HL113" s="54"/>
      <c r="HM113" s="54"/>
      <c r="HN113" s="54"/>
      <c r="HO113" s="54"/>
      <c r="HP113" s="54"/>
      <c r="HQ113" s="54"/>
      <c r="HR113" s="54"/>
      <c r="HS113" s="54"/>
      <c r="HT113" s="54"/>
      <c r="HU113" s="54"/>
      <c r="HV113" s="54"/>
      <c r="HW113" s="54"/>
      <c r="HX113" s="54"/>
      <c r="HY113" s="54"/>
      <c r="HZ113" s="54"/>
      <c r="IA113" s="54"/>
      <c r="IB113" s="54"/>
      <c r="IC113" s="54"/>
    </row>
    <row r="114" spans="2:237" ht="20.100000000000001" customHeight="1">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c r="EO114" s="54"/>
      <c r="EP114" s="54"/>
      <c r="EQ114" s="54"/>
      <c r="ER114" s="54"/>
      <c r="ES114" s="54"/>
      <c r="ET114" s="54"/>
      <c r="EU114" s="54"/>
      <c r="EV114" s="54"/>
      <c r="EW114" s="54"/>
      <c r="EX114" s="54"/>
      <c r="EY114" s="54"/>
      <c r="EZ114" s="54"/>
      <c r="FA114" s="54"/>
      <c r="FB114" s="54"/>
      <c r="FC114" s="54"/>
      <c r="FD114" s="54"/>
      <c r="FE114" s="54"/>
      <c r="FF114" s="54"/>
      <c r="FG114" s="54"/>
      <c r="FH114" s="54"/>
      <c r="FI114" s="54"/>
      <c r="FJ114" s="54"/>
      <c r="FK114" s="54"/>
      <c r="FL114" s="54"/>
      <c r="FM114" s="54"/>
      <c r="FN114" s="54"/>
      <c r="FO114" s="54"/>
      <c r="FP114" s="54"/>
      <c r="FQ114" s="54"/>
      <c r="FR114" s="54"/>
      <c r="FS114" s="54"/>
      <c r="FT114" s="54"/>
      <c r="FU114" s="54"/>
      <c r="FV114" s="54"/>
      <c r="FW114" s="54"/>
      <c r="FX114" s="54"/>
      <c r="FY114" s="54"/>
      <c r="FZ114" s="54"/>
      <c r="GA114" s="54"/>
      <c r="GB114" s="54"/>
      <c r="GC114" s="54"/>
      <c r="GD114" s="54"/>
      <c r="GE114" s="54"/>
      <c r="GF114" s="54"/>
      <c r="GG114" s="54"/>
      <c r="GH114" s="54"/>
      <c r="GI114" s="54"/>
      <c r="GJ114" s="54"/>
      <c r="GK114" s="54"/>
      <c r="GL114" s="54"/>
      <c r="GM114" s="54"/>
      <c r="GN114" s="54"/>
      <c r="GO114" s="54"/>
      <c r="GP114" s="54"/>
      <c r="GQ114" s="54"/>
      <c r="GR114" s="54"/>
      <c r="GS114" s="54"/>
      <c r="GT114" s="54"/>
      <c r="GU114" s="54"/>
      <c r="GV114" s="54"/>
      <c r="GW114" s="54"/>
      <c r="GX114" s="54"/>
      <c r="GY114" s="54"/>
      <c r="GZ114" s="54"/>
      <c r="HA114" s="54"/>
      <c r="HB114" s="54"/>
      <c r="HC114" s="54"/>
      <c r="HD114" s="54"/>
      <c r="HE114" s="54"/>
      <c r="HF114" s="54"/>
      <c r="HG114" s="54"/>
      <c r="HH114" s="54"/>
      <c r="HI114" s="54"/>
      <c r="HJ114" s="54"/>
      <c r="HK114" s="54"/>
      <c r="HL114" s="54"/>
      <c r="HM114" s="54"/>
      <c r="HN114" s="54"/>
      <c r="HO114" s="54"/>
      <c r="HP114" s="54"/>
      <c r="HQ114" s="54"/>
      <c r="HR114" s="54"/>
      <c r="HS114" s="54"/>
      <c r="HT114" s="54"/>
      <c r="HU114" s="54"/>
      <c r="HV114" s="54"/>
      <c r="HW114" s="54"/>
      <c r="HX114" s="54"/>
      <c r="HY114" s="54"/>
      <c r="HZ114" s="54"/>
      <c r="IA114" s="54"/>
      <c r="IB114" s="54"/>
      <c r="IC114" s="54"/>
    </row>
    <row r="115" spans="2:237" ht="20.100000000000001" customHeight="1">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c r="GG115" s="54"/>
      <c r="GH115" s="54"/>
      <c r="GI115" s="54"/>
      <c r="GJ115" s="54"/>
      <c r="GK115" s="54"/>
      <c r="GL115" s="54"/>
      <c r="GM115" s="54"/>
      <c r="GN115" s="54"/>
      <c r="GO115" s="54"/>
      <c r="GP115" s="54"/>
      <c r="GQ115" s="54"/>
      <c r="GR115" s="54"/>
      <c r="GS115" s="54"/>
      <c r="GT115" s="54"/>
      <c r="GU115" s="54"/>
      <c r="GV115" s="54"/>
      <c r="GW115" s="54"/>
      <c r="GX115" s="54"/>
      <c r="GY115" s="54"/>
      <c r="GZ115" s="54"/>
      <c r="HA115" s="54"/>
      <c r="HB115" s="54"/>
      <c r="HC115" s="54"/>
      <c r="HD115" s="54"/>
      <c r="HE115" s="54"/>
      <c r="HF115" s="54"/>
      <c r="HG115" s="54"/>
      <c r="HH115" s="54"/>
      <c r="HI115" s="54"/>
      <c r="HJ115" s="54"/>
      <c r="HK115" s="54"/>
      <c r="HL115" s="54"/>
      <c r="HM115" s="54"/>
      <c r="HN115" s="54"/>
      <c r="HO115" s="54"/>
      <c r="HP115" s="54"/>
      <c r="HQ115" s="54"/>
      <c r="HR115" s="54"/>
      <c r="HS115" s="54"/>
      <c r="HT115" s="54"/>
      <c r="HU115" s="54"/>
      <c r="HV115" s="54"/>
      <c r="HW115" s="54"/>
      <c r="HX115" s="54"/>
      <c r="HY115" s="54"/>
      <c r="HZ115" s="54"/>
      <c r="IA115" s="54"/>
      <c r="IB115" s="54"/>
      <c r="IC115" s="54"/>
    </row>
    <row r="116" spans="2:237" ht="20.100000000000001" customHeight="1">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A116" s="54"/>
      <c r="EB116" s="54"/>
      <c r="EC116" s="54"/>
      <c r="ED116" s="54"/>
      <c r="EE116" s="54"/>
      <c r="EF116" s="54"/>
      <c r="EG116" s="54"/>
      <c r="EH116" s="54"/>
      <c r="EI116" s="54"/>
      <c r="EJ116" s="54"/>
      <c r="EK116" s="54"/>
      <c r="EL116" s="54"/>
      <c r="EM116" s="54"/>
      <c r="EN116" s="54"/>
      <c r="EO116" s="54"/>
      <c r="EP116" s="54"/>
      <c r="EQ116" s="54"/>
      <c r="ER116" s="54"/>
      <c r="ES116" s="54"/>
      <c r="ET116" s="54"/>
      <c r="EU116" s="54"/>
      <c r="EV116" s="54"/>
      <c r="EW116" s="54"/>
      <c r="EX116" s="54"/>
      <c r="EY116" s="54"/>
      <c r="EZ116" s="54"/>
      <c r="FA116" s="54"/>
      <c r="FB116" s="54"/>
      <c r="FC116" s="54"/>
      <c r="FD116" s="54"/>
      <c r="FE116" s="54"/>
      <c r="FF116" s="54"/>
      <c r="FG116" s="54"/>
      <c r="FH116" s="54"/>
      <c r="FI116" s="54"/>
      <c r="FJ116" s="54"/>
      <c r="FK116" s="54"/>
      <c r="FL116" s="54"/>
      <c r="FM116" s="54"/>
      <c r="FN116" s="54"/>
      <c r="FO116" s="54"/>
      <c r="FP116" s="54"/>
      <c r="FQ116" s="54"/>
      <c r="FR116" s="54"/>
      <c r="FS116" s="54"/>
      <c r="FT116" s="54"/>
      <c r="FU116" s="54"/>
      <c r="FV116" s="54"/>
      <c r="FW116" s="54"/>
      <c r="FX116" s="54"/>
      <c r="FY116" s="54"/>
      <c r="FZ116" s="54"/>
      <c r="GA116" s="54"/>
      <c r="GB116" s="54"/>
      <c r="GC116" s="54"/>
      <c r="GD116" s="54"/>
      <c r="GE116" s="54"/>
      <c r="GF116" s="54"/>
      <c r="GG116" s="54"/>
      <c r="GH116" s="54"/>
      <c r="GI116" s="54"/>
      <c r="GJ116" s="54"/>
      <c r="GK116" s="54"/>
      <c r="GL116" s="54"/>
      <c r="GM116" s="54"/>
      <c r="GN116" s="54"/>
      <c r="GO116" s="54"/>
      <c r="GP116" s="54"/>
      <c r="GQ116" s="54"/>
      <c r="GR116" s="54"/>
      <c r="GS116" s="54"/>
      <c r="GT116" s="54"/>
      <c r="GU116" s="54"/>
      <c r="GV116" s="54"/>
      <c r="GW116" s="54"/>
      <c r="GX116" s="54"/>
      <c r="GY116" s="54"/>
      <c r="GZ116" s="54"/>
      <c r="HA116" s="54"/>
      <c r="HB116" s="54"/>
      <c r="HC116" s="54"/>
      <c r="HD116" s="54"/>
      <c r="HE116" s="54"/>
      <c r="HF116" s="54"/>
      <c r="HG116" s="54"/>
      <c r="HH116" s="54"/>
      <c r="HI116" s="54"/>
      <c r="HJ116" s="54"/>
      <c r="HK116" s="54"/>
      <c r="HL116" s="54"/>
      <c r="HM116" s="54"/>
      <c r="HN116" s="54"/>
      <c r="HO116" s="54"/>
      <c r="HP116" s="54"/>
      <c r="HQ116" s="54"/>
      <c r="HR116" s="54"/>
      <c r="HS116" s="54"/>
      <c r="HT116" s="54"/>
      <c r="HU116" s="54"/>
      <c r="HV116" s="54"/>
      <c r="HW116" s="54"/>
      <c r="HX116" s="54"/>
      <c r="HY116" s="54"/>
      <c r="HZ116" s="54"/>
      <c r="IA116" s="54"/>
      <c r="IB116" s="54"/>
      <c r="IC116" s="54"/>
    </row>
    <row r="117" spans="2:237" ht="20.100000000000001" customHeight="1">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54"/>
      <c r="DI117" s="54"/>
      <c r="DJ117" s="54"/>
      <c r="DK117" s="54"/>
      <c r="DL117" s="54"/>
      <c r="DM117" s="54"/>
      <c r="DN117" s="54"/>
      <c r="DO117" s="54"/>
      <c r="DP117" s="54"/>
      <c r="DQ117" s="54"/>
      <c r="DR117" s="54"/>
      <c r="DS117" s="54"/>
      <c r="DT117" s="54"/>
      <c r="DU117" s="54"/>
      <c r="DV117" s="54"/>
      <c r="DW117" s="54"/>
      <c r="DX117" s="54"/>
      <c r="DY117" s="54"/>
      <c r="DZ117" s="54"/>
      <c r="EA117" s="54"/>
      <c r="EB117" s="54"/>
      <c r="EC117" s="54"/>
      <c r="ED117" s="54"/>
      <c r="EE117" s="54"/>
      <c r="EF117" s="54"/>
      <c r="EG117" s="54"/>
      <c r="EH117" s="54"/>
      <c r="EI117" s="54"/>
      <c r="EJ117" s="54"/>
      <c r="EK117" s="54"/>
      <c r="EL117" s="54"/>
      <c r="EM117" s="54"/>
      <c r="EN117" s="54"/>
      <c r="EO117" s="54"/>
      <c r="EP117" s="54"/>
      <c r="EQ117" s="54"/>
      <c r="ER117" s="54"/>
      <c r="ES117" s="54"/>
      <c r="ET117" s="54"/>
      <c r="EU117" s="54"/>
      <c r="EV117" s="54"/>
      <c r="EW117" s="54"/>
      <c r="EX117" s="54"/>
      <c r="EY117" s="54"/>
      <c r="EZ117" s="54"/>
      <c r="FA117" s="54"/>
      <c r="FB117" s="54"/>
      <c r="FC117" s="54"/>
      <c r="FD117" s="54"/>
      <c r="FE117" s="54"/>
      <c r="FF117" s="54"/>
      <c r="FG117" s="54"/>
      <c r="FH117" s="54"/>
      <c r="FI117" s="54"/>
      <c r="FJ117" s="54"/>
      <c r="FK117" s="54"/>
      <c r="FL117" s="54"/>
      <c r="FM117" s="54"/>
      <c r="FN117" s="54"/>
      <c r="FO117" s="54"/>
      <c r="FP117" s="54"/>
      <c r="FQ117" s="54"/>
      <c r="FR117" s="54"/>
      <c r="FS117" s="54"/>
      <c r="FT117" s="54"/>
      <c r="FU117" s="54"/>
      <c r="FV117" s="54"/>
      <c r="FW117" s="54"/>
      <c r="FX117" s="54"/>
      <c r="FY117" s="54"/>
      <c r="FZ117" s="54"/>
      <c r="GA117" s="54"/>
      <c r="GB117" s="54"/>
      <c r="GC117" s="54"/>
      <c r="GD117" s="54"/>
      <c r="GE117" s="54"/>
      <c r="GF117" s="54"/>
      <c r="GG117" s="54"/>
      <c r="GH117" s="54"/>
      <c r="GI117" s="54"/>
      <c r="GJ117" s="54"/>
      <c r="GK117" s="54"/>
      <c r="GL117" s="54"/>
      <c r="GM117" s="54"/>
      <c r="GN117" s="54"/>
      <c r="GO117" s="54"/>
      <c r="GP117" s="54"/>
      <c r="GQ117" s="54"/>
      <c r="GR117" s="54"/>
      <c r="GS117" s="54"/>
      <c r="GT117" s="54"/>
      <c r="GU117" s="54"/>
      <c r="GV117" s="54"/>
      <c r="GW117" s="54"/>
      <c r="GX117" s="54"/>
      <c r="GY117" s="54"/>
      <c r="GZ117" s="54"/>
      <c r="HA117" s="54"/>
      <c r="HB117" s="54"/>
      <c r="HC117" s="54"/>
      <c r="HD117" s="54"/>
      <c r="HE117" s="54"/>
      <c r="HF117" s="54"/>
      <c r="HG117" s="54"/>
      <c r="HH117" s="54"/>
      <c r="HI117" s="54"/>
      <c r="HJ117" s="54"/>
      <c r="HK117" s="54"/>
      <c r="HL117" s="54"/>
      <c r="HM117" s="54"/>
      <c r="HN117" s="54"/>
      <c r="HO117" s="54"/>
      <c r="HP117" s="54"/>
      <c r="HQ117" s="54"/>
      <c r="HR117" s="54"/>
      <c r="HS117" s="54"/>
      <c r="HT117" s="54"/>
      <c r="HU117" s="54"/>
      <c r="HV117" s="54"/>
      <c r="HW117" s="54"/>
      <c r="HX117" s="54"/>
      <c r="HY117" s="54"/>
      <c r="HZ117" s="54"/>
      <c r="IA117" s="54"/>
      <c r="IB117" s="54"/>
      <c r="IC117" s="54"/>
    </row>
    <row r="118" spans="2:237" ht="20.100000000000001" customHeight="1">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c r="BY118" s="54"/>
      <c r="BZ118" s="54"/>
      <c r="CA118" s="54"/>
      <c r="CB118" s="54"/>
      <c r="CC118" s="54"/>
      <c r="CD118" s="54"/>
      <c r="CE118" s="54"/>
      <c r="CF118" s="54"/>
      <c r="CG118" s="54"/>
      <c r="CH118" s="54"/>
      <c r="CI118" s="54"/>
      <c r="CJ118" s="54"/>
      <c r="CK118" s="54"/>
      <c r="CL118" s="54"/>
      <c r="CM118" s="54"/>
      <c r="CN118" s="54"/>
      <c r="CO118" s="54"/>
      <c r="CP118" s="54"/>
      <c r="CQ118" s="54"/>
      <c r="CR118" s="54"/>
      <c r="CS118" s="54"/>
      <c r="CT118" s="54"/>
      <c r="CU118" s="54"/>
      <c r="CV118" s="54"/>
      <c r="CW118" s="54"/>
      <c r="CX118" s="54"/>
      <c r="CY118" s="54"/>
      <c r="CZ118" s="54"/>
      <c r="DA118" s="54"/>
      <c r="DB118" s="54"/>
      <c r="DC118" s="54"/>
      <c r="DD118" s="54"/>
      <c r="DE118" s="54"/>
      <c r="DF118" s="54"/>
      <c r="DG118" s="54"/>
      <c r="DH118" s="54"/>
      <c r="DI118" s="54"/>
      <c r="DJ118" s="54"/>
      <c r="DK118" s="54"/>
      <c r="DL118" s="54"/>
      <c r="DM118" s="54"/>
      <c r="DN118" s="54"/>
      <c r="DO118" s="54"/>
      <c r="DP118" s="54"/>
      <c r="DQ118" s="54"/>
      <c r="DR118" s="54"/>
      <c r="DS118" s="54"/>
      <c r="DT118" s="54"/>
      <c r="DU118" s="54"/>
      <c r="DV118" s="54"/>
      <c r="DW118" s="54"/>
      <c r="DX118" s="54"/>
      <c r="DY118" s="54"/>
      <c r="DZ118" s="54"/>
      <c r="EA118" s="54"/>
      <c r="EB118" s="54"/>
      <c r="EC118" s="54"/>
      <c r="ED118" s="54"/>
      <c r="EE118" s="54"/>
      <c r="EF118" s="54"/>
      <c r="EG118" s="54"/>
      <c r="EH118" s="54"/>
      <c r="EI118" s="54"/>
      <c r="EJ118" s="54"/>
      <c r="EK118" s="54"/>
      <c r="EL118" s="54"/>
      <c r="EM118" s="54"/>
      <c r="EN118" s="54"/>
      <c r="EO118" s="54"/>
      <c r="EP118" s="54"/>
      <c r="EQ118" s="54"/>
      <c r="ER118" s="54"/>
      <c r="ES118" s="54"/>
      <c r="ET118" s="54"/>
      <c r="EU118" s="54"/>
      <c r="EV118" s="54"/>
      <c r="EW118" s="54"/>
      <c r="EX118" s="54"/>
      <c r="EY118" s="54"/>
      <c r="EZ118" s="54"/>
      <c r="FA118" s="54"/>
      <c r="FB118" s="54"/>
      <c r="FC118" s="54"/>
      <c r="FD118" s="54"/>
      <c r="FE118" s="54"/>
      <c r="FF118" s="54"/>
      <c r="FG118" s="54"/>
      <c r="FH118" s="54"/>
      <c r="FI118" s="54"/>
      <c r="FJ118" s="54"/>
      <c r="FK118" s="54"/>
      <c r="FL118" s="54"/>
      <c r="FM118" s="54"/>
      <c r="FN118" s="54"/>
      <c r="FO118" s="54"/>
      <c r="FP118" s="54"/>
      <c r="FQ118" s="54"/>
      <c r="FR118" s="54"/>
      <c r="FS118" s="54"/>
      <c r="FT118" s="54"/>
      <c r="FU118" s="54"/>
      <c r="FV118" s="54"/>
      <c r="FW118" s="54"/>
      <c r="FX118" s="54"/>
      <c r="FY118" s="54"/>
      <c r="FZ118" s="54"/>
      <c r="GA118" s="54"/>
      <c r="GB118" s="54"/>
      <c r="GC118" s="54"/>
      <c r="GD118" s="54"/>
      <c r="GE118" s="54"/>
      <c r="GF118" s="54"/>
      <c r="GG118" s="54"/>
      <c r="GH118" s="54"/>
      <c r="GI118" s="54"/>
      <c r="GJ118" s="54"/>
      <c r="GK118" s="54"/>
      <c r="GL118" s="54"/>
      <c r="GM118" s="54"/>
      <c r="GN118" s="54"/>
      <c r="GO118" s="54"/>
      <c r="GP118" s="54"/>
      <c r="GQ118" s="54"/>
      <c r="GR118" s="54"/>
      <c r="GS118" s="54"/>
      <c r="GT118" s="54"/>
      <c r="GU118" s="54"/>
      <c r="GV118" s="54"/>
      <c r="GW118" s="54"/>
      <c r="GX118" s="54"/>
      <c r="GY118" s="54"/>
      <c r="GZ118" s="54"/>
      <c r="HA118" s="54"/>
      <c r="HB118" s="54"/>
      <c r="HC118" s="54"/>
      <c r="HD118" s="54"/>
      <c r="HE118" s="54"/>
      <c r="HF118" s="54"/>
      <c r="HG118" s="54"/>
      <c r="HH118" s="54"/>
      <c r="HI118" s="54"/>
      <c r="HJ118" s="54"/>
      <c r="HK118" s="54"/>
      <c r="HL118" s="54"/>
      <c r="HM118" s="54"/>
      <c r="HN118" s="54"/>
      <c r="HO118" s="54"/>
      <c r="HP118" s="54"/>
      <c r="HQ118" s="54"/>
      <c r="HR118" s="54"/>
      <c r="HS118" s="54"/>
      <c r="HT118" s="54"/>
      <c r="HU118" s="54"/>
      <c r="HV118" s="54"/>
      <c r="HW118" s="54"/>
      <c r="HX118" s="54"/>
      <c r="HY118" s="54"/>
      <c r="HZ118" s="54"/>
      <c r="IA118" s="54"/>
      <c r="IB118" s="54"/>
      <c r="IC118" s="54"/>
    </row>
    <row r="119" spans="2:237" ht="20.100000000000001" customHeight="1">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c r="HL119" s="54"/>
      <c r="HM119" s="54"/>
      <c r="HN119" s="54"/>
      <c r="HO119" s="54"/>
      <c r="HP119" s="54"/>
      <c r="HQ119" s="54"/>
      <c r="HR119" s="54"/>
      <c r="HS119" s="54"/>
      <c r="HT119" s="54"/>
      <c r="HU119" s="54"/>
      <c r="HV119" s="54"/>
      <c r="HW119" s="54"/>
      <c r="HX119" s="54"/>
      <c r="HY119" s="54"/>
      <c r="HZ119" s="54"/>
      <c r="IA119" s="54"/>
      <c r="IB119" s="54"/>
      <c r="IC119" s="54"/>
    </row>
    <row r="120" spans="2:237" ht="20.100000000000001" customHeight="1">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4"/>
      <c r="CP120" s="54"/>
      <c r="CQ120" s="54"/>
      <c r="CR120" s="54"/>
      <c r="CS120" s="54"/>
      <c r="CT120" s="54"/>
      <c r="CU120" s="54"/>
      <c r="CV120" s="54"/>
      <c r="CW120" s="54"/>
      <c r="CX120" s="54"/>
      <c r="CY120" s="54"/>
      <c r="CZ120" s="54"/>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c r="GG120" s="54"/>
      <c r="GH120" s="54"/>
      <c r="GI120" s="54"/>
      <c r="GJ120" s="54"/>
      <c r="GK120" s="54"/>
      <c r="GL120" s="54"/>
      <c r="GM120" s="54"/>
      <c r="GN120" s="54"/>
      <c r="GO120" s="54"/>
      <c r="GP120" s="54"/>
      <c r="GQ120" s="54"/>
      <c r="GR120" s="54"/>
      <c r="GS120" s="54"/>
      <c r="GT120" s="54"/>
      <c r="GU120" s="54"/>
      <c r="GV120" s="54"/>
      <c r="GW120" s="54"/>
      <c r="GX120" s="54"/>
      <c r="GY120" s="54"/>
      <c r="GZ120" s="54"/>
      <c r="HA120" s="54"/>
      <c r="HB120" s="54"/>
      <c r="HC120" s="54"/>
      <c r="HD120" s="54"/>
      <c r="HE120" s="54"/>
      <c r="HF120" s="54"/>
      <c r="HG120" s="54"/>
      <c r="HH120" s="54"/>
      <c r="HI120" s="54"/>
      <c r="HJ120" s="54"/>
      <c r="HK120" s="54"/>
      <c r="HL120" s="54"/>
      <c r="HM120" s="54"/>
      <c r="HN120" s="54"/>
      <c r="HO120" s="54"/>
      <c r="HP120" s="54"/>
      <c r="HQ120" s="54"/>
      <c r="HR120" s="54"/>
      <c r="HS120" s="54"/>
      <c r="HT120" s="54"/>
      <c r="HU120" s="54"/>
      <c r="HV120" s="54"/>
      <c r="HW120" s="54"/>
      <c r="HX120" s="54"/>
      <c r="HY120" s="54"/>
      <c r="HZ120" s="54"/>
      <c r="IA120" s="54"/>
      <c r="IB120" s="54"/>
      <c r="IC120" s="54"/>
    </row>
    <row r="121" spans="2:237" ht="20.100000000000001" customHeight="1">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54"/>
      <c r="DI121" s="54"/>
      <c r="DJ121" s="54"/>
      <c r="DK121" s="54"/>
      <c r="DL121" s="54"/>
      <c r="DM121" s="54"/>
      <c r="DN121" s="54"/>
      <c r="DO121" s="54"/>
      <c r="DP121" s="54"/>
      <c r="DQ121" s="54"/>
      <c r="DR121" s="54"/>
      <c r="DS121" s="54"/>
      <c r="DT121" s="54"/>
      <c r="DU121" s="54"/>
      <c r="DV121" s="54"/>
      <c r="DW121" s="54"/>
      <c r="DX121" s="54"/>
      <c r="DY121" s="54"/>
      <c r="DZ121" s="54"/>
      <c r="EA121" s="54"/>
      <c r="EB121" s="54"/>
      <c r="EC121" s="54"/>
      <c r="ED121" s="54"/>
      <c r="EE121" s="54"/>
      <c r="EF121" s="54"/>
      <c r="EG121" s="54"/>
      <c r="EH121" s="54"/>
      <c r="EI121" s="54"/>
      <c r="EJ121" s="54"/>
      <c r="EK121" s="54"/>
      <c r="EL121" s="54"/>
      <c r="EM121" s="54"/>
      <c r="EN121" s="54"/>
      <c r="EO121" s="54"/>
      <c r="EP121" s="54"/>
      <c r="EQ121" s="54"/>
      <c r="ER121" s="54"/>
      <c r="ES121" s="54"/>
      <c r="ET121" s="54"/>
      <c r="EU121" s="54"/>
      <c r="EV121" s="54"/>
      <c r="EW121" s="54"/>
      <c r="EX121" s="54"/>
      <c r="EY121" s="54"/>
      <c r="EZ121" s="54"/>
      <c r="FA121" s="54"/>
      <c r="FB121" s="54"/>
      <c r="FC121" s="54"/>
      <c r="FD121" s="54"/>
      <c r="FE121" s="54"/>
      <c r="FF121" s="54"/>
      <c r="FG121" s="54"/>
      <c r="FH121" s="54"/>
      <c r="FI121" s="54"/>
      <c r="FJ121" s="54"/>
      <c r="FK121" s="54"/>
      <c r="FL121" s="54"/>
      <c r="FM121" s="54"/>
      <c r="FN121" s="54"/>
      <c r="FO121" s="54"/>
      <c r="FP121" s="54"/>
      <c r="FQ121" s="54"/>
      <c r="FR121" s="54"/>
      <c r="FS121" s="54"/>
      <c r="FT121" s="54"/>
      <c r="FU121" s="54"/>
      <c r="FV121" s="54"/>
      <c r="FW121" s="54"/>
      <c r="FX121" s="54"/>
      <c r="FY121" s="54"/>
      <c r="FZ121" s="54"/>
      <c r="GA121" s="54"/>
      <c r="GB121" s="54"/>
      <c r="GC121" s="54"/>
      <c r="GD121" s="54"/>
      <c r="GE121" s="54"/>
      <c r="GF121" s="54"/>
      <c r="GG121" s="54"/>
      <c r="GH121" s="54"/>
      <c r="GI121" s="54"/>
      <c r="GJ121" s="54"/>
      <c r="GK121" s="54"/>
      <c r="GL121" s="54"/>
      <c r="GM121" s="54"/>
      <c r="GN121" s="54"/>
      <c r="GO121" s="54"/>
      <c r="GP121" s="54"/>
      <c r="GQ121" s="54"/>
      <c r="GR121" s="54"/>
      <c r="GS121" s="54"/>
      <c r="GT121" s="54"/>
      <c r="GU121" s="54"/>
      <c r="GV121" s="54"/>
      <c r="GW121" s="54"/>
      <c r="GX121" s="54"/>
      <c r="GY121" s="54"/>
      <c r="GZ121" s="54"/>
      <c r="HA121" s="54"/>
      <c r="HB121" s="54"/>
      <c r="HC121" s="54"/>
      <c r="HD121" s="54"/>
      <c r="HE121" s="54"/>
      <c r="HF121" s="54"/>
      <c r="HG121" s="54"/>
      <c r="HH121" s="54"/>
      <c r="HI121" s="54"/>
      <c r="HJ121" s="54"/>
      <c r="HK121" s="54"/>
      <c r="HL121" s="54"/>
      <c r="HM121" s="54"/>
      <c r="HN121" s="54"/>
      <c r="HO121" s="54"/>
      <c r="HP121" s="54"/>
      <c r="HQ121" s="54"/>
      <c r="HR121" s="54"/>
      <c r="HS121" s="54"/>
      <c r="HT121" s="54"/>
      <c r="HU121" s="54"/>
      <c r="HV121" s="54"/>
      <c r="HW121" s="54"/>
      <c r="HX121" s="54"/>
      <c r="HY121" s="54"/>
      <c r="HZ121" s="54"/>
      <c r="IA121" s="54"/>
      <c r="IB121" s="54"/>
      <c r="IC121" s="54"/>
    </row>
    <row r="122" spans="2:237" ht="20.100000000000001" customHeight="1">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4"/>
      <c r="GY122" s="54"/>
      <c r="GZ122" s="54"/>
      <c r="HA122" s="54"/>
      <c r="HB122" s="54"/>
      <c r="HC122" s="54"/>
      <c r="HD122" s="54"/>
      <c r="HE122" s="54"/>
      <c r="HF122" s="54"/>
      <c r="HG122" s="54"/>
      <c r="HH122" s="54"/>
      <c r="HI122" s="54"/>
      <c r="HJ122" s="54"/>
      <c r="HK122" s="54"/>
      <c r="HL122" s="54"/>
      <c r="HM122" s="54"/>
      <c r="HN122" s="54"/>
      <c r="HO122" s="54"/>
      <c r="HP122" s="54"/>
      <c r="HQ122" s="54"/>
      <c r="HR122" s="54"/>
      <c r="HS122" s="54"/>
      <c r="HT122" s="54"/>
      <c r="HU122" s="54"/>
      <c r="HV122" s="54"/>
      <c r="HW122" s="54"/>
      <c r="HX122" s="54"/>
      <c r="HY122" s="54"/>
      <c r="HZ122" s="54"/>
      <c r="IA122" s="54"/>
      <c r="IB122" s="54"/>
      <c r="IC122" s="54"/>
    </row>
    <row r="123" spans="2:237" ht="20.100000000000001" customHeight="1">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54"/>
      <c r="CI123" s="54"/>
      <c r="CJ123" s="54"/>
      <c r="CK123" s="54"/>
      <c r="CL123" s="54"/>
      <c r="CM123" s="54"/>
      <c r="CN123" s="54"/>
      <c r="CO123" s="54"/>
      <c r="CP123" s="54"/>
      <c r="CQ123" s="54"/>
      <c r="CR123" s="54"/>
      <c r="CS123" s="54"/>
      <c r="CT123" s="54"/>
      <c r="CU123" s="54"/>
      <c r="CV123" s="54"/>
      <c r="CW123" s="54"/>
      <c r="CX123" s="54"/>
      <c r="CY123" s="54"/>
      <c r="CZ123" s="54"/>
      <c r="DA123" s="54"/>
      <c r="DB123" s="54"/>
      <c r="DC123" s="54"/>
      <c r="DD123" s="54"/>
      <c r="DE123" s="54"/>
      <c r="DF123" s="54"/>
      <c r="DG123" s="54"/>
      <c r="DH123" s="54"/>
      <c r="DI123" s="54"/>
      <c r="DJ123" s="54"/>
      <c r="DK123" s="54"/>
      <c r="DL123" s="54"/>
      <c r="DM123" s="54"/>
      <c r="DN123" s="54"/>
      <c r="DO123" s="54"/>
      <c r="DP123" s="54"/>
      <c r="DQ123" s="54"/>
      <c r="DR123" s="54"/>
      <c r="DS123" s="54"/>
      <c r="DT123" s="54"/>
      <c r="DU123" s="54"/>
      <c r="DV123" s="54"/>
      <c r="DW123" s="54"/>
      <c r="DX123" s="54"/>
      <c r="DY123" s="54"/>
      <c r="DZ123" s="54"/>
      <c r="EA123" s="54"/>
      <c r="EB123" s="54"/>
      <c r="EC123" s="54"/>
      <c r="ED123" s="54"/>
      <c r="EE123" s="54"/>
      <c r="EF123" s="54"/>
      <c r="EG123" s="54"/>
      <c r="EH123" s="54"/>
      <c r="EI123" s="54"/>
      <c r="EJ123" s="54"/>
      <c r="EK123" s="54"/>
      <c r="EL123" s="54"/>
      <c r="EM123" s="54"/>
      <c r="EN123" s="54"/>
      <c r="EO123" s="54"/>
      <c r="EP123" s="54"/>
      <c r="EQ123" s="54"/>
      <c r="ER123" s="54"/>
      <c r="ES123" s="54"/>
      <c r="ET123" s="54"/>
      <c r="EU123" s="54"/>
      <c r="EV123" s="54"/>
      <c r="EW123" s="54"/>
      <c r="EX123" s="54"/>
      <c r="EY123" s="54"/>
      <c r="EZ123" s="54"/>
      <c r="FA123" s="54"/>
      <c r="FB123" s="54"/>
      <c r="FC123" s="54"/>
      <c r="FD123" s="54"/>
      <c r="FE123" s="54"/>
      <c r="FF123" s="54"/>
      <c r="FG123" s="54"/>
      <c r="FH123" s="54"/>
      <c r="FI123" s="54"/>
      <c r="FJ123" s="54"/>
      <c r="FK123" s="54"/>
      <c r="FL123" s="54"/>
      <c r="FM123" s="54"/>
      <c r="FN123" s="54"/>
      <c r="FO123" s="54"/>
      <c r="FP123" s="54"/>
      <c r="FQ123" s="54"/>
      <c r="FR123" s="54"/>
      <c r="FS123" s="54"/>
      <c r="FT123" s="54"/>
      <c r="FU123" s="54"/>
      <c r="FV123" s="54"/>
      <c r="FW123" s="54"/>
      <c r="FX123" s="54"/>
      <c r="FY123" s="54"/>
      <c r="FZ123" s="54"/>
      <c r="GA123" s="54"/>
      <c r="GB123" s="54"/>
      <c r="GC123" s="54"/>
      <c r="GD123" s="54"/>
      <c r="GE123" s="54"/>
      <c r="GF123" s="54"/>
      <c r="GG123" s="54"/>
      <c r="GH123" s="54"/>
      <c r="GI123" s="54"/>
      <c r="GJ123" s="54"/>
      <c r="GK123" s="54"/>
      <c r="GL123" s="54"/>
      <c r="GM123" s="54"/>
      <c r="GN123" s="54"/>
      <c r="GO123" s="54"/>
      <c r="GP123" s="54"/>
      <c r="GQ123" s="54"/>
      <c r="GR123" s="54"/>
      <c r="GS123" s="54"/>
      <c r="GT123" s="54"/>
      <c r="GU123" s="54"/>
      <c r="GV123" s="54"/>
      <c r="GW123" s="54"/>
      <c r="GX123" s="54"/>
      <c r="GY123" s="54"/>
      <c r="GZ123" s="54"/>
      <c r="HA123" s="54"/>
      <c r="HB123" s="54"/>
      <c r="HC123" s="54"/>
      <c r="HD123" s="54"/>
      <c r="HE123" s="54"/>
      <c r="HF123" s="54"/>
      <c r="HG123" s="54"/>
      <c r="HH123" s="54"/>
      <c r="HI123" s="54"/>
      <c r="HJ123" s="54"/>
      <c r="HK123" s="54"/>
      <c r="HL123" s="54"/>
      <c r="HM123" s="54"/>
      <c r="HN123" s="54"/>
      <c r="HO123" s="54"/>
      <c r="HP123" s="54"/>
      <c r="HQ123" s="54"/>
      <c r="HR123" s="54"/>
      <c r="HS123" s="54"/>
      <c r="HT123" s="54"/>
      <c r="HU123" s="54"/>
      <c r="HV123" s="54"/>
      <c r="HW123" s="54"/>
      <c r="HX123" s="54"/>
      <c r="HY123" s="54"/>
      <c r="HZ123" s="54"/>
      <c r="IA123" s="54"/>
      <c r="IB123" s="54"/>
      <c r="IC123" s="54"/>
    </row>
    <row r="124" spans="2:237" ht="20.100000000000001" customHeight="1">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4"/>
      <c r="BY124" s="54"/>
      <c r="BZ124" s="54"/>
      <c r="CA124" s="54"/>
      <c r="CB124" s="54"/>
      <c r="CC124" s="54"/>
      <c r="CD124" s="54"/>
      <c r="CE124" s="54"/>
      <c r="CF124" s="54"/>
      <c r="CG124" s="54"/>
      <c r="CH124" s="54"/>
      <c r="CI124" s="54"/>
      <c r="CJ124" s="54"/>
      <c r="CK124" s="54"/>
      <c r="CL124" s="54"/>
      <c r="CM124" s="54"/>
      <c r="CN124" s="54"/>
      <c r="CO124" s="54"/>
      <c r="CP124" s="54"/>
      <c r="CQ124" s="54"/>
      <c r="CR124" s="54"/>
      <c r="CS124" s="54"/>
      <c r="CT124" s="54"/>
      <c r="CU124" s="54"/>
      <c r="CV124" s="54"/>
      <c r="CW124" s="54"/>
      <c r="CX124" s="54"/>
      <c r="CY124" s="54"/>
      <c r="CZ124" s="54"/>
      <c r="DA124" s="54"/>
      <c r="DB124" s="54"/>
      <c r="DC124" s="54"/>
      <c r="DD124" s="54"/>
      <c r="DE124" s="54"/>
      <c r="DF124" s="54"/>
      <c r="DG124" s="54"/>
      <c r="DH124" s="54"/>
      <c r="DI124" s="54"/>
      <c r="DJ124" s="54"/>
      <c r="DK124" s="54"/>
      <c r="DL124" s="54"/>
      <c r="DM124" s="54"/>
      <c r="DN124" s="54"/>
      <c r="DO124" s="54"/>
      <c r="DP124" s="54"/>
      <c r="DQ124" s="54"/>
      <c r="DR124" s="54"/>
      <c r="DS124" s="54"/>
      <c r="DT124" s="54"/>
      <c r="DU124" s="54"/>
      <c r="DV124" s="54"/>
      <c r="DW124" s="54"/>
      <c r="DX124" s="54"/>
      <c r="DY124" s="54"/>
      <c r="DZ124" s="54"/>
      <c r="EA124" s="54"/>
      <c r="EB124" s="54"/>
      <c r="EC124" s="54"/>
      <c r="ED124" s="54"/>
      <c r="EE124" s="54"/>
      <c r="EF124" s="54"/>
      <c r="EG124" s="54"/>
      <c r="EH124" s="54"/>
      <c r="EI124" s="54"/>
      <c r="EJ124" s="54"/>
      <c r="EK124" s="54"/>
      <c r="EL124" s="54"/>
      <c r="EM124" s="54"/>
      <c r="EN124" s="54"/>
      <c r="EO124" s="54"/>
      <c r="EP124" s="54"/>
      <c r="EQ124" s="54"/>
      <c r="ER124" s="54"/>
      <c r="ES124" s="54"/>
      <c r="ET124" s="54"/>
      <c r="EU124" s="54"/>
      <c r="EV124" s="54"/>
      <c r="EW124" s="54"/>
      <c r="EX124" s="54"/>
      <c r="EY124" s="54"/>
      <c r="EZ124" s="54"/>
      <c r="FA124" s="54"/>
      <c r="FB124" s="54"/>
      <c r="FC124" s="54"/>
      <c r="FD124" s="54"/>
      <c r="FE124" s="54"/>
      <c r="FF124" s="54"/>
      <c r="FG124" s="54"/>
      <c r="FH124" s="54"/>
      <c r="FI124" s="54"/>
      <c r="FJ124" s="54"/>
      <c r="FK124" s="54"/>
      <c r="FL124" s="54"/>
      <c r="FM124" s="54"/>
      <c r="FN124" s="54"/>
      <c r="FO124" s="54"/>
      <c r="FP124" s="54"/>
      <c r="FQ124" s="54"/>
      <c r="FR124" s="54"/>
      <c r="FS124" s="54"/>
      <c r="FT124" s="54"/>
      <c r="FU124" s="54"/>
      <c r="FV124" s="54"/>
      <c r="FW124" s="54"/>
      <c r="FX124" s="54"/>
      <c r="FY124" s="54"/>
      <c r="FZ124" s="54"/>
      <c r="GA124" s="54"/>
      <c r="GB124" s="54"/>
      <c r="GC124" s="54"/>
      <c r="GD124" s="54"/>
      <c r="GE124" s="54"/>
      <c r="GF124" s="54"/>
      <c r="GG124" s="54"/>
      <c r="GH124" s="54"/>
      <c r="GI124" s="54"/>
      <c r="GJ124" s="54"/>
      <c r="GK124" s="54"/>
      <c r="GL124" s="54"/>
      <c r="GM124" s="54"/>
      <c r="GN124" s="54"/>
      <c r="GO124" s="54"/>
      <c r="GP124" s="54"/>
      <c r="GQ124" s="54"/>
      <c r="GR124" s="54"/>
      <c r="GS124" s="54"/>
      <c r="GT124" s="54"/>
      <c r="GU124" s="54"/>
      <c r="GV124" s="54"/>
      <c r="GW124" s="54"/>
      <c r="GX124" s="54"/>
      <c r="GY124" s="54"/>
      <c r="GZ124" s="54"/>
      <c r="HA124" s="54"/>
      <c r="HB124" s="54"/>
      <c r="HC124" s="54"/>
      <c r="HD124" s="54"/>
      <c r="HE124" s="54"/>
      <c r="HF124" s="54"/>
      <c r="HG124" s="54"/>
      <c r="HH124" s="54"/>
      <c r="HI124" s="54"/>
      <c r="HJ124" s="54"/>
      <c r="HK124" s="54"/>
      <c r="HL124" s="54"/>
      <c r="HM124" s="54"/>
      <c r="HN124" s="54"/>
      <c r="HO124" s="54"/>
      <c r="HP124" s="54"/>
      <c r="HQ124" s="54"/>
      <c r="HR124" s="54"/>
      <c r="HS124" s="54"/>
      <c r="HT124" s="54"/>
      <c r="HU124" s="54"/>
      <c r="HV124" s="54"/>
      <c r="HW124" s="54"/>
      <c r="HX124" s="54"/>
      <c r="HY124" s="54"/>
      <c r="HZ124" s="54"/>
      <c r="IA124" s="54"/>
      <c r="IB124" s="54"/>
      <c r="IC124" s="54"/>
    </row>
    <row r="125" spans="2:237" ht="20.100000000000001" customHeight="1">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c r="BY125" s="54"/>
      <c r="BZ125" s="54"/>
      <c r="CA125" s="54"/>
      <c r="CB125" s="54"/>
      <c r="CC125" s="54"/>
      <c r="CD125" s="54"/>
      <c r="CE125" s="54"/>
      <c r="CF125" s="54"/>
      <c r="CG125" s="54"/>
      <c r="CH125" s="54"/>
      <c r="CI125" s="54"/>
      <c r="CJ125" s="54"/>
      <c r="CK125" s="54"/>
      <c r="CL125" s="54"/>
      <c r="CM125" s="54"/>
      <c r="CN125" s="54"/>
      <c r="CO125" s="54"/>
      <c r="CP125" s="54"/>
      <c r="CQ125" s="54"/>
      <c r="CR125" s="54"/>
      <c r="CS125" s="54"/>
      <c r="CT125" s="54"/>
      <c r="CU125" s="54"/>
      <c r="CV125" s="54"/>
      <c r="CW125" s="54"/>
      <c r="CX125" s="54"/>
      <c r="CY125" s="54"/>
      <c r="CZ125" s="54"/>
      <c r="DA125" s="54"/>
      <c r="DB125" s="54"/>
      <c r="DC125" s="54"/>
      <c r="DD125" s="54"/>
      <c r="DE125" s="54"/>
      <c r="DF125" s="54"/>
      <c r="DG125" s="54"/>
      <c r="DH125" s="54"/>
      <c r="DI125" s="54"/>
      <c r="DJ125" s="54"/>
      <c r="DK125" s="54"/>
      <c r="DL125" s="54"/>
      <c r="DM125" s="54"/>
      <c r="DN125" s="54"/>
      <c r="DO125" s="54"/>
      <c r="DP125" s="54"/>
      <c r="DQ125" s="54"/>
      <c r="DR125" s="54"/>
      <c r="DS125" s="54"/>
      <c r="DT125" s="54"/>
      <c r="DU125" s="54"/>
      <c r="DV125" s="54"/>
      <c r="DW125" s="54"/>
      <c r="DX125" s="54"/>
      <c r="DY125" s="54"/>
      <c r="DZ125" s="54"/>
      <c r="EA125" s="54"/>
      <c r="EB125" s="54"/>
      <c r="EC125" s="54"/>
      <c r="ED125" s="54"/>
      <c r="EE125" s="54"/>
      <c r="EF125" s="54"/>
      <c r="EG125" s="54"/>
      <c r="EH125" s="54"/>
      <c r="EI125" s="54"/>
      <c r="EJ125" s="54"/>
      <c r="EK125" s="54"/>
      <c r="EL125" s="54"/>
      <c r="EM125" s="54"/>
      <c r="EN125" s="54"/>
      <c r="EO125" s="54"/>
      <c r="EP125" s="54"/>
      <c r="EQ125" s="54"/>
      <c r="ER125" s="54"/>
      <c r="ES125" s="54"/>
      <c r="ET125" s="54"/>
      <c r="EU125" s="54"/>
      <c r="EV125" s="54"/>
      <c r="EW125" s="54"/>
      <c r="EX125" s="54"/>
      <c r="EY125" s="54"/>
      <c r="EZ125" s="54"/>
      <c r="FA125" s="54"/>
      <c r="FB125" s="54"/>
      <c r="FC125" s="54"/>
      <c r="FD125" s="54"/>
      <c r="FE125" s="54"/>
      <c r="FF125" s="54"/>
      <c r="FG125" s="54"/>
      <c r="FH125" s="54"/>
      <c r="FI125" s="54"/>
      <c r="FJ125" s="54"/>
      <c r="FK125" s="54"/>
      <c r="FL125" s="54"/>
      <c r="FM125" s="54"/>
      <c r="FN125" s="54"/>
      <c r="FO125" s="54"/>
      <c r="FP125" s="54"/>
      <c r="FQ125" s="54"/>
      <c r="FR125" s="54"/>
      <c r="FS125" s="54"/>
      <c r="FT125" s="54"/>
      <c r="FU125" s="54"/>
      <c r="FV125" s="54"/>
      <c r="FW125" s="54"/>
      <c r="FX125" s="54"/>
      <c r="FY125" s="54"/>
      <c r="FZ125" s="54"/>
      <c r="GA125" s="54"/>
      <c r="GB125" s="54"/>
      <c r="GC125" s="54"/>
      <c r="GD125" s="54"/>
      <c r="GE125" s="54"/>
      <c r="GF125" s="54"/>
      <c r="GG125" s="54"/>
      <c r="GH125" s="54"/>
      <c r="GI125" s="54"/>
      <c r="GJ125" s="54"/>
      <c r="GK125" s="54"/>
      <c r="GL125" s="54"/>
      <c r="GM125" s="54"/>
      <c r="GN125" s="54"/>
      <c r="GO125" s="54"/>
      <c r="GP125" s="54"/>
      <c r="GQ125" s="54"/>
      <c r="GR125" s="54"/>
      <c r="GS125" s="54"/>
      <c r="GT125" s="54"/>
      <c r="GU125" s="54"/>
      <c r="GV125" s="54"/>
      <c r="GW125" s="54"/>
      <c r="GX125" s="54"/>
      <c r="GY125" s="54"/>
      <c r="GZ125" s="54"/>
      <c r="HA125" s="54"/>
      <c r="HB125" s="54"/>
      <c r="HC125" s="54"/>
      <c r="HD125" s="54"/>
      <c r="HE125" s="54"/>
      <c r="HF125" s="54"/>
      <c r="HG125" s="54"/>
      <c r="HH125" s="54"/>
      <c r="HI125" s="54"/>
      <c r="HJ125" s="54"/>
      <c r="HK125" s="54"/>
      <c r="HL125" s="54"/>
      <c r="HM125" s="54"/>
      <c r="HN125" s="54"/>
      <c r="HO125" s="54"/>
      <c r="HP125" s="54"/>
      <c r="HQ125" s="54"/>
      <c r="HR125" s="54"/>
      <c r="HS125" s="54"/>
      <c r="HT125" s="54"/>
      <c r="HU125" s="54"/>
      <c r="HV125" s="54"/>
      <c r="HW125" s="54"/>
      <c r="HX125" s="54"/>
      <c r="HY125" s="54"/>
      <c r="HZ125" s="54"/>
      <c r="IA125" s="54"/>
      <c r="IB125" s="54"/>
      <c r="IC125" s="54"/>
    </row>
    <row r="126" spans="2:237" ht="20.100000000000001" customHeight="1">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54"/>
      <c r="DI126" s="54"/>
      <c r="DJ126" s="54"/>
      <c r="DK126" s="54"/>
      <c r="DL126" s="54"/>
      <c r="DM126" s="54"/>
      <c r="DN126" s="54"/>
      <c r="DO126" s="54"/>
      <c r="DP126" s="54"/>
      <c r="DQ126" s="54"/>
      <c r="DR126" s="54"/>
      <c r="DS126" s="54"/>
      <c r="DT126" s="54"/>
      <c r="DU126" s="54"/>
      <c r="DV126" s="54"/>
      <c r="DW126" s="54"/>
      <c r="DX126" s="54"/>
      <c r="DY126" s="54"/>
      <c r="DZ126" s="54"/>
      <c r="EA126" s="54"/>
      <c r="EB126" s="54"/>
      <c r="EC126" s="54"/>
      <c r="ED126" s="54"/>
      <c r="EE126" s="54"/>
      <c r="EF126" s="54"/>
      <c r="EG126" s="54"/>
      <c r="EH126" s="54"/>
      <c r="EI126" s="54"/>
      <c r="EJ126" s="54"/>
      <c r="EK126" s="54"/>
      <c r="EL126" s="54"/>
      <c r="EM126" s="54"/>
      <c r="EN126" s="54"/>
      <c r="EO126" s="54"/>
      <c r="EP126" s="54"/>
      <c r="EQ126" s="54"/>
      <c r="ER126" s="54"/>
      <c r="ES126" s="54"/>
      <c r="ET126" s="54"/>
      <c r="EU126" s="54"/>
      <c r="EV126" s="54"/>
      <c r="EW126" s="54"/>
      <c r="EX126" s="54"/>
      <c r="EY126" s="54"/>
      <c r="EZ126" s="54"/>
      <c r="FA126" s="54"/>
      <c r="FB126" s="54"/>
      <c r="FC126" s="54"/>
      <c r="FD126" s="54"/>
      <c r="FE126" s="54"/>
      <c r="FF126" s="54"/>
      <c r="FG126" s="54"/>
      <c r="FH126" s="54"/>
      <c r="FI126" s="54"/>
      <c r="FJ126" s="54"/>
      <c r="FK126" s="54"/>
      <c r="FL126" s="54"/>
      <c r="FM126" s="54"/>
      <c r="FN126" s="54"/>
      <c r="FO126" s="54"/>
      <c r="FP126" s="54"/>
      <c r="FQ126" s="54"/>
      <c r="FR126" s="54"/>
      <c r="FS126" s="54"/>
      <c r="FT126" s="54"/>
      <c r="FU126" s="54"/>
      <c r="FV126" s="54"/>
      <c r="FW126" s="54"/>
      <c r="FX126" s="54"/>
      <c r="FY126" s="54"/>
      <c r="FZ126" s="54"/>
      <c r="GA126" s="54"/>
      <c r="GB126" s="54"/>
      <c r="GC126" s="54"/>
      <c r="GD126" s="54"/>
      <c r="GE126" s="54"/>
      <c r="GF126" s="54"/>
      <c r="GG126" s="54"/>
      <c r="GH126" s="54"/>
      <c r="GI126" s="54"/>
      <c r="GJ126" s="54"/>
      <c r="GK126" s="54"/>
      <c r="GL126" s="54"/>
      <c r="GM126" s="54"/>
      <c r="GN126" s="54"/>
      <c r="GO126" s="54"/>
      <c r="GP126" s="54"/>
      <c r="GQ126" s="54"/>
      <c r="GR126" s="54"/>
      <c r="GS126" s="54"/>
      <c r="GT126" s="54"/>
      <c r="GU126" s="54"/>
      <c r="GV126" s="54"/>
      <c r="GW126" s="54"/>
      <c r="GX126" s="54"/>
      <c r="GY126" s="54"/>
      <c r="GZ126" s="54"/>
      <c r="HA126" s="54"/>
      <c r="HB126" s="54"/>
      <c r="HC126" s="54"/>
      <c r="HD126" s="54"/>
      <c r="HE126" s="54"/>
      <c r="HF126" s="54"/>
      <c r="HG126" s="54"/>
      <c r="HH126" s="54"/>
      <c r="HI126" s="54"/>
      <c r="HJ126" s="54"/>
      <c r="HK126" s="54"/>
      <c r="HL126" s="54"/>
      <c r="HM126" s="54"/>
      <c r="HN126" s="54"/>
      <c r="HO126" s="54"/>
      <c r="HP126" s="54"/>
      <c r="HQ126" s="54"/>
      <c r="HR126" s="54"/>
      <c r="HS126" s="54"/>
      <c r="HT126" s="54"/>
      <c r="HU126" s="54"/>
      <c r="HV126" s="54"/>
      <c r="HW126" s="54"/>
      <c r="HX126" s="54"/>
      <c r="HY126" s="54"/>
      <c r="HZ126" s="54"/>
      <c r="IA126" s="54"/>
      <c r="IB126" s="54"/>
      <c r="IC126" s="54"/>
    </row>
    <row r="127" spans="2:237" ht="20.100000000000001" customHeight="1">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54"/>
      <c r="DI127" s="54"/>
      <c r="DJ127" s="54"/>
      <c r="DK127" s="54"/>
      <c r="DL127" s="54"/>
      <c r="DM127" s="54"/>
      <c r="DN127" s="54"/>
      <c r="DO127" s="54"/>
      <c r="DP127" s="54"/>
      <c r="DQ127" s="54"/>
      <c r="DR127" s="54"/>
      <c r="DS127" s="54"/>
      <c r="DT127" s="54"/>
      <c r="DU127" s="54"/>
      <c r="DV127" s="54"/>
      <c r="DW127" s="54"/>
      <c r="DX127" s="54"/>
      <c r="DY127" s="54"/>
      <c r="DZ127" s="54"/>
      <c r="EA127" s="54"/>
      <c r="EB127" s="54"/>
      <c r="EC127" s="54"/>
      <c r="ED127" s="54"/>
      <c r="EE127" s="54"/>
      <c r="EF127" s="54"/>
      <c r="EG127" s="54"/>
      <c r="EH127" s="54"/>
      <c r="EI127" s="54"/>
      <c r="EJ127" s="54"/>
      <c r="EK127" s="54"/>
      <c r="EL127" s="54"/>
      <c r="EM127" s="54"/>
      <c r="EN127" s="54"/>
      <c r="EO127" s="54"/>
      <c r="EP127" s="54"/>
      <c r="EQ127" s="54"/>
      <c r="ER127" s="54"/>
      <c r="ES127" s="54"/>
      <c r="ET127" s="54"/>
      <c r="EU127" s="54"/>
      <c r="EV127" s="54"/>
      <c r="EW127" s="54"/>
      <c r="EX127" s="54"/>
      <c r="EY127" s="54"/>
      <c r="EZ127" s="54"/>
      <c r="FA127" s="54"/>
      <c r="FB127" s="54"/>
      <c r="FC127" s="54"/>
      <c r="FD127" s="54"/>
      <c r="FE127" s="54"/>
      <c r="FF127" s="54"/>
      <c r="FG127" s="54"/>
      <c r="FH127" s="54"/>
      <c r="FI127" s="54"/>
      <c r="FJ127" s="54"/>
      <c r="FK127" s="54"/>
      <c r="FL127" s="54"/>
      <c r="FM127" s="54"/>
      <c r="FN127" s="54"/>
      <c r="FO127" s="54"/>
      <c r="FP127" s="54"/>
      <c r="FQ127" s="54"/>
      <c r="FR127" s="54"/>
      <c r="FS127" s="54"/>
      <c r="FT127" s="54"/>
      <c r="FU127" s="54"/>
      <c r="FV127" s="54"/>
      <c r="FW127" s="54"/>
      <c r="FX127" s="54"/>
      <c r="FY127" s="54"/>
      <c r="FZ127" s="54"/>
      <c r="GA127" s="54"/>
      <c r="GB127" s="54"/>
      <c r="GC127" s="54"/>
      <c r="GD127" s="54"/>
      <c r="GE127" s="54"/>
      <c r="GF127" s="54"/>
      <c r="GG127" s="54"/>
      <c r="GH127" s="54"/>
      <c r="GI127" s="54"/>
      <c r="GJ127" s="54"/>
      <c r="GK127" s="54"/>
      <c r="GL127" s="54"/>
      <c r="GM127" s="54"/>
      <c r="GN127" s="54"/>
      <c r="GO127" s="54"/>
      <c r="GP127" s="54"/>
      <c r="GQ127" s="54"/>
      <c r="GR127" s="54"/>
      <c r="GS127" s="54"/>
      <c r="GT127" s="54"/>
      <c r="GU127" s="54"/>
      <c r="GV127" s="54"/>
      <c r="GW127" s="54"/>
      <c r="GX127" s="54"/>
      <c r="GY127" s="54"/>
      <c r="GZ127" s="54"/>
      <c r="HA127" s="54"/>
      <c r="HB127" s="54"/>
      <c r="HC127" s="54"/>
      <c r="HD127" s="54"/>
      <c r="HE127" s="54"/>
      <c r="HF127" s="54"/>
      <c r="HG127" s="54"/>
      <c r="HH127" s="54"/>
      <c r="HI127" s="54"/>
      <c r="HJ127" s="54"/>
      <c r="HK127" s="54"/>
      <c r="HL127" s="54"/>
      <c r="HM127" s="54"/>
      <c r="HN127" s="54"/>
      <c r="HO127" s="54"/>
      <c r="HP127" s="54"/>
      <c r="HQ127" s="54"/>
      <c r="HR127" s="54"/>
      <c r="HS127" s="54"/>
      <c r="HT127" s="54"/>
      <c r="HU127" s="54"/>
      <c r="HV127" s="54"/>
      <c r="HW127" s="54"/>
      <c r="HX127" s="54"/>
      <c r="HY127" s="54"/>
      <c r="HZ127" s="54"/>
      <c r="IA127" s="54"/>
      <c r="IB127" s="54"/>
      <c r="IC127" s="54"/>
    </row>
    <row r="128" spans="2:237" ht="20.100000000000001" customHeight="1">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54"/>
      <c r="DI128" s="54"/>
      <c r="DJ128" s="54"/>
      <c r="DK128" s="54"/>
      <c r="DL128" s="54"/>
      <c r="DM128" s="54"/>
      <c r="DN128" s="54"/>
      <c r="DO128" s="54"/>
      <c r="DP128" s="54"/>
      <c r="DQ128" s="54"/>
      <c r="DR128" s="54"/>
      <c r="DS128" s="54"/>
      <c r="DT128" s="54"/>
      <c r="DU128" s="54"/>
      <c r="DV128" s="54"/>
      <c r="DW128" s="54"/>
      <c r="DX128" s="54"/>
      <c r="DY128" s="54"/>
      <c r="DZ128" s="54"/>
      <c r="EA128" s="54"/>
      <c r="EB128" s="54"/>
      <c r="EC128" s="54"/>
      <c r="ED128" s="54"/>
      <c r="EE128" s="54"/>
      <c r="EF128" s="54"/>
      <c r="EG128" s="54"/>
      <c r="EH128" s="54"/>
      <c r="EI128" s="54"/>
      <c r="EJ128" s="54"/>
      <c r="EK128" s="54"/>
      <c r="EL128" s="54"/>
      <c r="EM128" s="54"/>
      <c r="EN128" s="54"/>
      <c r="EO128" s="54"/>
      <c r="EP128" s="54"/>
      <c r="EQ128" s="54"/>
      <c r="ER128" s="54"/>
      <c r="ES128" s="54"/>
      <c r="ET128" s="54"/>
      <c r="EU128" s="54"/>
      <c r="EV128" s="54"/>
      <c r="EW128" s="54"/>
      <c r="EX128" s="54"/>
      <c r="EY128" s="54"/>
      <c r="EZ128" s="54"/>
      <c r="FA128" s="54"/>
      <c r="FB128" s="54"/>
      <c r="FC128" s="54"/>
      <c r="FD128" s="54"/>
      <c r="FE128" s="54"/>
      <c r="FF128" s="54"/>
      <c r="FG128" s="54"/>
      <c r="FH128" s="54"/>
      <c r="FI128" s="54"/>
      <c r="FJ128" s="54"/>
      <c r="FK128" s="54"/>
      <c r="FL128" s="54"/>
      <c r="FM128" s="54"/>
      <c r="FN128" s="54"/>
      <c r="FO128" s="54"/>
      <c r="FP128" s="54"/>
      <c r="FQ128" s="54"/>
      <c r="FR128" s="54"/>
      <c r="FS128" s="54"/>
      <c r="FT128" s="54"/>
      <c r="FU128" s="54"/>
      <c r="FV128" s="54"/>
      <c r="FW128" s="54"/>
      <c r="FX128" s="54"/>
      <c r="FY128" s="54"/>
      <c r="FZ128" s="54"/>
      <c r="GA128" s="54"/>
      <c r="GB128" s="54"/>
      <c r="GC128" s="54"/>
      <c r="GD128" s="54"/>
      <c r="GE128" s="54"/>
      <c r="GF128" s="54"/>
      <c r="GG128" s="54"/>
      <c r="GH128" s="54"/>
      <c r="GI128" s="54"/>
      <c r="GJ128" s="54"/>
      <c r="GK128" s="54"/>
      <c r="GL128" s="54"/>
      <c r="GM128" s="54"/>
      <c r="GN128" s="54"/>
      <c r="GO128" s="54"/>
      <c r="GP128" s="54"/>
      <c r="GQ128" s="54"/>
      <c r="GR128" s="54"/>
      <c r="GS128" s="54"/>
      <c r="GT128" s="54"/>
      <c r="GU128" s="54"/>
      <c r="GV128" s="54"/>
      <c r="GW128" s="54"/>
      <c r="GX128" s="54"/>
      <c r="GY128" s="54"/>
      <c r="GZ128" s="54"/>
      <c r="HA128" s="54"/>
      <c r="HB128" s="54"/>
      <c r="HC128" s="54"/>
      <c r="HD128" s="54"/>
      <c r="HE128" s="54"/>
      <c r="HF128" s="54"/>
      <c r="HG128" s="54"/>
      <c r="HH128" s="54"/>
      <c r="HI128" s="54"/>
      <c r="HJ128" s="54"/>
      <c r="HK128" s="54"/>
      <c r="HL128" s="54"/>
      <c r="HM128" s="54"/>
      <c r="HN128" s="54"/>
      <c r="HO128" s="54"/>
      <c r="HP128" s="54"/>
      <c r="HQ128" s="54"/>
      <c r="HR128" s="54"/>
      <c r="HS128" s="54"/>
      <c r="HT128" s="54"/>
      <c r="HU128" s="54"/>
      <c r="HV128" s="54"/>
      <c r="HW128" s="54"/>
      <c r="HX128" s="54"/>
      <c r="HY128" s="54"/>
      <c r="HZ128" s="54"/>
      <c r="IA128" s="54"/>
      <c r="IB128" s="54"/>
      <c r="IC128" s="54"/>
    </row>
    <row r="129" spans="2:237" ht="20.100000000000001" customHeight="1">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54"/>
      <c r="CI129" s="54"/>
      <c r="CJ129" s="54"/>
      <c r="CK129" s="54"/>
      <c r="CL129" s="54"/>
      <c r="CM129" s="54"/>
      <c r="CN129" s="54"/>
      <c r="CO129" s="54"/>
      <c r="CP129" s="54"/>
      <c r="CQ129" s="54"/>
      <c r="CR129" s="54"/>
      <c r="CS129" s="54"/>
      <c r="CT129" s="54"/>
      <c r="CU129" s="54"/>
      <c r="CV129" s="54"/>
      <c r="CW129" s="54"/>
      <c r="CX129" s="54"/>
      <c r="CY129" s="54"/>
      <c r="CZ129" s="54"/>
      <c r="DA129" s="54"/>
      <c r="DB129" s="54"/>
      <c r="DC129" s="54"/>
      <c r="DD129" s="54"/>
      <c r="DE129" s="54"/>
      <c r="DF129" s="54"/>
      <c r="DG129" s="54"/>
      <c r="DH129" s="54"/>
      <c r="DI129" s="54"/>
      <c r="DJ129" s="54"/>
      <c r="DK129" s="54"/>
      <c r="DL129" s="54"/>
      <c r="DM129" s="54"/>
      <c r="DN129" s="54"/>
      <c r="DO129" s="54"/>
      <c r="DP129" s="54"/>
      <c r="DQ129" s="54"/>
      <c r="DR129" s="54"/>
      <c r="DS129" s="54"/>
      <c r="DT129" s="54"/>
      <c r="DU129" s="54"/>
      <c r="DV129" s="54"/>
      <c r="DW129" s="54"/>
      <c r="DX129" s="54"/>
      <c r="DY129" s="54"/>
      <c r="DZ129" s="54"/>
      <c r="EA129" s="54"/>
      <c r="EB129" s="54"/>
      <c r="EC129" s="54"/>
      <c r="ED129" s="54"/>
      <c r="EE129" s="54"/>
      <c r="EF129" s="54"/>
      <c r="EG129" s="54"/>
      <c r="EH129" s="54"/>
      <c r="EI129" s="54"/>
      <c r="EJ129" s="54"/>
      <c r="EK129" s="54"/>
      <c r="EL129" s="54"/>
      <c r="EM129" s="54"/>
      <c r="EN129" s="54"/>
      <c r="EO129" s="54"/>
      <c r="EP129" s="54"/>
      <c r="EQ129" s="54"/>
      <c r="ER129" s="54"/>
      <c r="ES129" s="54"/>
      <c r="ET129" s="54"/>
      <c r="EU129" s="54"/>
      <c r="EV129" s="54"/>
      <c r="EW129" s="54"/>
      <c r="EX129" s="54"/>
      <c r="EY129" s="54"/>
      <c r="EZ129" s="54"/>
      <c r="FA129" s="54"/>
      <c r="FB129" s="54"/>
      <c r="FC129" s="54"/>
      <c r="FD129" s="54"/>
      <c r="FE129" s="54"/>
      <c r="FF129" s="54"/>
      <c r="FG129" s="54"/>
      <c r="FH129" s="54"/>
      <c r="FI129" s="54"/>
      <c r="FJ129" s="54"/>
      <c r="FK129" s="54"/>
      <c r="FL129" s="54"/>
      <c r="FM129" s="54"/>
      <c r="FN129" s="54"/>
      <c r="FO129" s="54"/>
      <c r="FP129" s="54"/>
      <c r="FQ129" s="54"/>
      <c r="FR129" s="54"/>
      <c r="FS129" s="54"/>
      <c r="FT129" s="54"/>
      <c r="FU129" s="54"/>
      <c r="FV129" s="54"/>
      <c r="FW129" s="54"/>
      <c r="FX129" s="54"/>
      <c r="FY129" s="54"/>
      <c r="FZ129" s="54"/>
      <c r="GA129" s="54"/>
      <c r="GB129" s="54"/>
      <c r="GC129" s="54"/>
      <c r="GD129" s="54"/>
      <c r="GE129" s="54"/>
      <c r="GF129" s="54"/>
      <c r="GG129" s="54"/>
      <c r="GH129" s="54"/>
      <c r="GI129" s="54"/>
      <c r="GJ129" s="54"/>
      <c r="GK129" s="54"/>
      <c r="GL129" s="54"/>
      <c r="GM129" s="54"/>
      <c r="GN129" s="54"/>
      <c r="GO129" s="54"/>
      <c r="GP129" s="54"/>
      <c r="GQ129" s="54"/>
      <c r="GR129" s="54"/>
      <c r="GS129" s="54"/>
      <c r="GT129" s="54"/>
      <c r="GU129" s="54"/>
      <c r="GV129" s="54"/>
      <c r="GW129" s="54"/>
      <c r="GX129" s="54"/>
      <c r="GY129" s="54"/>
      <c r="GZ129" s="54"/>
      <c r="HA129" s="54"/>
      <c r="HB129" s="54"/>
      <c r="HC129" s="54"/>
      <c r="HD129" s="54"/>
      <c r="HE129" s="54"/>
      <c r="HF129" s="54"/>
      <c r="HG129" s="54"/>
      <c r="HH129" s="54"/>
      <c r="HI129" s="54"/>
      <c r="HJ129" s="54"/>
      <c r="HK129" s="54"/>
      <c r="HL129" s="54"/>
      <c r="HM129" s="54"/>
      <c r="HN129" s="54"/>
      <c r="HO129" s="54"/>
      <c r="HP129" s="54"/>
      <c r="HQ129" s="54"/>
      <c r="HR129" s="54"/>
      <c r="HS129" s="54"/>
      <c r="HT129" s="54"/>
      <c r="HU129" s="54"/>
      <c r="HV129" s="54"/>
      <c r="HW129" s="54"/>
      <c r="HX129" s="54"/>
      <c r="HY129" s="54"/>
      <c r="HZ129" s="54"/>
      <c r="IA129" s="54"/>
      <c r="IB129" s="54"/>
      <c r="IC129" s="54"/>
    </row>
    <row r="130" spans="2:237" ht="20.100000000000001" customHeight="1">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c r="FG130" s="54"/>
      <c r="FH130" s="54"/>
      <c r="FI130" s="54"/>
      <c r="FJ130" s="54"/>
      <c r="FK130" s="54"/>
      <c r="FL130" s="54"/>
      <c r="FM130" s="54"/>
      <c r="FN130" s="54"/>
      <c r="FO130" s="54"/>
      <c r="FP130" s="54"/>
      <c r="FQ130" s="54"/>
      <c r="FR130" s="54"/>
      <c r="FS130" s="54"/>
      <c r="FT130" s="54"/>
      <c r="FU130" s="54"/>
      <c r="FV130" s="54"/>
      <c r="FW130" s="54"/>
      <c r="FX130" s="54"/>
      <c r="FY130" s="54"/>
      <c r="FZ130" s="54"/>
      <c r="GA130" s="54"/>
      <c r="GB130" s="54"/>
      <c r="GC130" s="54"/>
      <c r="GD130" s="54"/>
      <c r="GE130" s="54"/>
      <c r="GF130" s="54"/>
      <c r="GG130" s="54"/>
      <c r="GH130" s="54"/>
      <c r="GI130" s="54"/>
      <c r="GJ130" s="54"/>
      <c r="GK130" s="54"/>
      <c r="GL130" s="54"/>
      <c r="GM130" s="54"/>
      <c r="GN130" s="54"/>
      <c r="GO130" s="54"/>
      <c r="GP130" s="54"/>
      <c r="GQ130" s="54"/>
      <c r="GR130" s="54"/>
      <c r="GS130" s="54"/>
      <c r="GT130" s="54"/>
      <c r="GU130" s="54"/>
      <c r="GV130" s="54"/>
      <c r="GW130" s="54"/>
      <c r="GX130" s="54"/>
      <c r="GY130" s="54"/>
      <c r="GZ130" s="54"/>
      <c r="HA130" s="54"/>
      <c r="HB130" s="54"/>
      <c r="HC130" s="54"/>
      <c r="HD130" s="54"/>
      <c r="HE130" s="54"/>
      <c r="HF130" s="54"/>
      <c r="HG130" s="54"/>
      <c r="HH130" s="54"/>
      <c r="HI130" s="54"/>
      <c r="HJ130" s="54"/>
      <c r="HK130" s="54"/>
      <c r="HL130" s="54"/>
      <c r="HM130" s="54"/>
      <c r="HN130" s="54"/>
      <c r="HO130" s="54"/>
      <c r="HP130" s="54"/>
      <c r="HQ130" s="54"/>
      <c r="HR130" s="54"/>
      <c r="HS130" s="54"/>
      <c r="HT130" s="54"/>
      <c r="HU130" s="54"/>
      <c r="HV130" s="54"/>
      <c r="HW130" s="54"/>
      <c r="HX130" s="54"/>
      <c r="HY130" s="54"/>
      <c r="HZ130" s="54"/>
      <c r="IA130" s="54"/>
      <c r="IB130" s="54"/>
      <c r="IC130" s="54"/>
    </row>
    <row r="131" spans="2:237" ht="20.100000000000001" customHeight="1">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c r="FG131" s="54"/>
      <c r="FH131" s="54"/>
      <c r="FI131" s="54"/>
      <c r="FJ131" s="54"/>
      <c r="FK131" s="54"/>
      <c r="FL131" s="54"/>
      <c r="FM131" s="54"/>
      <c r="FN131" s="54"/>
      <c r="FO131" s="54"/>
      <c r="FP131" s="54"/>
      <c r="FQ131" s="54"/>
      <c r="FR131" s="54"/>
      <c r="FS131" s="54"/>
      <c r="FT131" s="54"/>
      <c r="FU131" s="54"/>
      <c r="FV131" s="54"/>
      <c r="FW131" s="54"/>
      <c r="FX131" s="54"/>
      <c r="FY131" s="54"/>
      <c r="FZ131" s="54"/>
      <c r="GA131" s="54"/>
      <c r="GB131" s="54"/>
      <c r="GC131" s="54"/>
      <c r="GD131" s="54"/>
      <c r="GE131" s="54"/>
      <c r="GF131" s="54"/>
      <c r="GG131" s="54"/>
      <c r="GH131" s="54"/>
      <c r="GI131" s="54"/>
      <c r="GJ131" s="54"/>
      <c r="GK131" s="54"/>
      <c r="GL131" s="54"/>
      <c r="GM131" s="54"/>
      <c r="GN131" s="54"/>
      <c r="GO131" s="54"/>
      <c r="GP131" s="54"/>
      <c r="GQ131" s="54"/>
      <c r="GR131" s="54"/>
      <c r="GS131" s="54"/>
      <c r="GT131" s="54"/>
      <c r="GU131" s="54"/>
      <c r="GV131" s="54"/>
      <c r="GW131" s="54"/>
      <c r="GX131" s="54"/>
      <c r="GY131" s="54"/>
      <c r="GZ131" s="54"/>
      <c r="HA131" s="54"/>
      <c r="HB131" s="54"/>
      <c r="HC131" s="54"/>
      <c r="HD131" s="54"/>
      <c r="HE131" s="54"/>
      <c r="HF131" s="54"/>
      <c r="HG131" s="54"/>
      <c r="HH131" s="54"/>
      <c r="HI131" s="54"/>
      <c r="HJ131" s="54"/>
      <c r="HK131" s="54"/>
      <c r="HL131" s="54"/>
      <c r="HM131" s="54"/>
      <c r="HN131" s="54"/>
      <c r="HO131" s="54"/>
      <c r="HP131" s="54"/>
      <c r="HQ131" s="54"/>
      <c r="HR131" s="54"/>
      <c r="HS131" s="54"/>
      <c r="HT131" s="54"/>
      <c r="HU131" s="54"/>
      <c r="HV131" s="54"/>
      <c r="HW131" s="54"/>
      <c r="HX131" s="54"/>
      <c r="HY131" s="54"/>
      <c r="HZ131" s="54"/>
      <c r="IA131" s="54"/>
      <c r="IB131" s="54"/>
      <c r="IC131" s="54"/>
    </row>
    <row r="132" spans="2:237" ht="20.100000000000001" customHeight="1">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c r="CI132" s="54"/>
      <c r="CJ132" s="54"/>
      <c r="CK132" s="54"/>
      <c r="CL132" s="54"/>
      <c r="CM132" s="54"/>
      <c r="CN132" s="54"/>
      <c r="CO132" s="54"/>
      <c r="CP132" s="54"/>
      <c r="CQ132" s="54"/>
      <c r="CR132" s="54"/>
      <c r="CS132" s="54"/>
      <c r="CT132" s="54"/>
      <c r="CU132" s="54"/>
      <c r="CV132" s="54"/>
      <c r="CW132" s="54"/>
      <c r="CX132" s="54"/>
      <c r="CY132" s="54"/>
      <c r="CZ132" s="54"/>
      <c r="DA132" s="54"/>
      <c r="DB132" s="54"/>
      <c r="DC132" s="54"/>
      <c r="DD132" s="54"/>
      <c r="DE132" s="54"/>
      <c r="DF132" s="54"/>
      <c r="DG132" s="54"/>
      <c r="DH132" s="54"/>
      <c r="DI132" s="54"/>
      <c r="DJ132" s="54"/>
      <c r="DK132" s="54"/>
      <c r="DL132" s="54"/>
      <c r="DM132" s="54"/>
      <c r="DN132" s="54"/>
      <c r="DO132" s="54"/>
      <c r="DP132" s="54"/>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c r="EP132" s="54"/>
      <c r="EQ132" s="54"/>
      <c r="ER132" s="54"/>
      <c r="ES132" s="54"/>
      <c r="ET132" s="54"/>
      <c r="EU132" s="54"/>
      <c r="EV132" s="54"/>
      <c r="EW132" s="54"/>
      <c r="EX132" s="54"/>
      <c r="EY132" s="54"/>
      <c r="EZ132" s="54"/>
      <c r="FA132" s="54"/>
      <c r="FB132" s="54"/>
      <c r="FC132" s="54"/>
      <c r="FD132" s="54"/>
      <c r="FE132" s="54"/>
      <c r="FF132" s="54"/>
      <c r="FG132" s="54"/>
      <c r="FH132" s="54"/>
      <c r="FI132" s="54"/>
      <c r="FJ132" s="54"/>
      <c r="FK132" s="54"/>
      <c r="FL132" s="54"/>
      <c r="FM132" s="54"/>
      <c r="FN132" s="54"/>
      <c r="FO132" s="54"/>
      <c r="FP132" s="54"/>
      <c r="FQ132" s="54"/>
      <c r="FR132" s="54"/>
      <c r="FS132" s="54"/>
      <c r="FT132" s="54"/>
      <c r="FU132" s="54"/>
      <c r="FV132" s="54"/>
      <c r="FW132" s="54"/>
      <c r="FX132" s="54"/>
      <c r="FY132" s="54"/>
      <c r="FZ132" s="54"/>
      <c r="GA132" s="54"/>
      <c r="GB132" s="54"/>
      <c r="GC132" s="54"/>
      <c r="GD132" s="54"/>
      <c r="GE132" s="54"/>
      <c r="GF132" s="54"/>
      <c r="GG132" s="54"/>
      <c r="GH132" s="54"/>
      <c r="GI132" s="54"/>
      <c r="GJ132" s="54"/>
      <c r="GK132" s="54"/>
      <c r="GL132" s="54"/>
      <c r="GM132" s="54"/>
      <c r="GN132" s="54"/>
      <c r="GO132" s="54"/>
      <c r="GP132" s="54"/>
      <c r="GQ132" s="54"/>
      <c r="GR132" s="54"/>
      <c r="GS132" s="54"/>
      <c r="GT132" s="54"/>
      <c r="GU132" s="54"/>
      <c r="GV132" s="54"/>
      <c r="GW132" s="54"/>
      <c r="GX132" s="54"/>
      <c r="GY132" s="54"/>
      <c r="GZ132" s="54"/>
      <c r="HA132" s="54"/>
      <c r="HB132" s="54"/>
      <c r="HC132" s="54"/>
      <c r="HD132" s="54"/>
      <c r="HE132" s="54"/>
      <c r="HF132" s="54"/>
      <c r="HG132" s="54"/>
      <c r="HH132" s="54"/>
      <c r="HI132" s="54"/>
      <c r="HJ132" s="54"/>
      <c r="HK132" s="54"/>
      <c r="HL132" s="54"/>
      <c r="HM132" s="54"/>
      <c r="HN132" s="54"/>
      <c r="HO132" s="54"/>
      <c r="HP132" s="54"/>
      <c r="HQ132" s="54"/>
      <c r="HR132" s="54"/>
      <c r="HS132" s="54"/>
      <c r="HT132" s="54"/>
      <c r="HU132" s="54"/>
      <c r="HV132" s="54"/>
      <c r="HW132" s="54"/>
      <c r="HX132" s="54"/>
      <c r="HY132" s="54"/>
      <c r="HZ132" s="54"/>
      <c r="IA132" s="54"/>
      <c r="IB132" s="54"/>
      <c r="IC132" s="54"/>
    </row>
    <row r="133" spans="2:237" ht="20.100000000000001" customHeight="1">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c r="FG133" s="54"/>
      <c r="FH133" s="54"/>
      <c r="FI133" s="54"/>
      <c r="FJ133" s="54"/>
      <c r="FK133" s="54"/>
      <c r="FL133" s="54"/>
      <c r="FM133" s="54"/>
      <c r="FN133" s="54"/>
      <c r="FO133" s="54"/>
      <c r="FP133" s="54"/>
      <c r="FQ133" s="54"/>
      <c r="FR133" s="54"/>
      <c r="FS133" s="54"/>
      <c r="FT133" s="54"/>
      <c r="FU133" s="54"/>
      <c r="FV133" s="54"/>
      <c r="FW133" s="54"/>
      <c r="FX133" s="54"/>
      <c r="FY133" s="54"/>
      <c r="FZ133" s="54"/>
      <c r="GA133" s="54"/>
      <c r="GB133" s="54"/>
      <c r="GC133" s="54"/>
      <c r="GD133" s="54"/>
      <c r="GE133" s="54"/>
      <c r="GF133" s="54"/>
      <c r="GG133" s="54"/>
      <c r="GH133" s="54"/>
      <c r="GI133" s="54"/>
      <c r="GJ133" s="54"/>
      <c r="GK133" s="54"/>
      <c r="GL133" s="54"/>
      <c r="GM133" s="54"/>
      <c r="GN133" s="54"/>
      <c r="GO133" s="54"/>
      <c r="GP133" s="54"/>
      <c r="GQ133" s="54"/>
      <c r="GR133" s="54"/>
      <c r="GS133" s="54"/>
      <c r="GT133" s="54"/>
      <c r="GU133" s="54"/>
      <c r="GV133" s="54"/>
      <c r="GW133" s="54"/>
      <c r="GX133" s="54"/>
      <c r="GY133" s="54"/>
      <c r="GZ133" s="54"/>
      <c r="HA133" s="54"/>
      <c r="HB133" s="54"/>
      <c r="HC133" s="54"/>
      <c r="HD133" s="54"/>
      <c r="HE133" s="54"/>
      <c r="HF133" s="54"/>
      <c r="HG133" s="54"/>
      <c r="HH133" s="54"/>
      <c r="HI133" s="54"/>
      <c r="HJ133" s="54"/>
      <c r="HK133" s="54"/>
      <c r="HL133" s="54"/>
      <c r="HM133" s="54"/>
      <c r="HN133" s="54"/>
      <c r="HO133" s="54"/>
      <c r="HP133" s="54"/>
      <c r="HQ133" s="54"/>
      <c r="HR133" s="54"/>
      <c r="HS133" s="54"/>
      <c r="HT133" s="54"/>
      <c r="HU133" s="54"/>
      <c r="HV133" s="54"/>
      <c r="HW133" s="54"/>
      <c r="HX133" s="54"/>
      <c r="HY133" s="54"/>
      <c r="HZ133" s="54"/>
      <c r="IA133" s="54"/>
      <c r="IB133" s="54"/>
      <c r="IC133" s="54"/>
    </row>
    <row r="134" spans="2:237" ht="20.100000000000001" customHeight="1">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c r="FG134" s="54"/>
      <c r="FH134" s="54"/>
      <c r="FI134" s="54"/>
      <c r="FJ134" s="54"/>
      <c r="FK134" s="54"/>
      <c r="FL134" s="54"/>
      <c r="FM134" s="54"/>
      <c r="FN134" s="54"/>
      <c r="FO134" s="54"/>
      <c r="FP134" s="54"/>
      <c r="FQ134" s="54"/>
      <c r="FR134" s="54"/>
      <c r="FS134" s="54"/>
      <c r="FT134" s="54"/>
      <c r="FU134" s="54"/>
      <c r="FV134" s="54"/>
      <c r="FW134" s="54"/>
      <c r="FX134" s="54"/>
      <c r="FY134" s="54"/>
      <c r="FZ134" s="54"/>
      <c r="GA134" s="54"/>
      <c r="GB134" s="54"/>
      <c r="GC134" s="54"/>
      <c r="GD134" s="54"/>
      <c r="GE134" s="54"/>
      <c r="GF134" s="54"/>
      <c r="GG134" s="54"/>
      <c r="GH134" s="54"/>
      <c r="GI134" s="54"/>
      <c r="GJ134" s="54"/>
      <c r="GK134" s="54"/>
      <c r="GL134" s="54"/>
      <c r="GM134" s="54"/>
      <c r="GN134" s="54"/>
      <c r="GO134" s="54"/>
      <c r="GP134" s="54"/>
      <c r="GQ134" s="54"/>
      <c r="GR134" s="54"/>
      <c r="GS134" s="54"/>
      <c r="GT134" s="54"/>
      <c r="GU134" s="54"/>
      <c r="GV134" s="54"/>
      <c r="GW134" s="54"/>
      <c r="GX134" s="54"/>
      <c r="GY134" s="54"/>
      <c r="GZ134" s="54"/>
      <c r="HA134" s="54"/>
      <c r="HB134" s="54"/>
      <c r="HC134" s="54"/>
      <c r="HD134" s="54"/>
      <c r="HE134" s="54"/>
      <c r="HF134" s="54"/>
      <c r="HG134" s="54"/>
      <c r="HH134" s="54"/>
      <c r="HI134" s="54"/>
      <c r="HJ134" s="54"/>
      <c r="HK134" s="54"/>
      <c r="HL134" s="54"/>
      <c r="HM134" s="54"/>
      <c r="HN134" s="54"/>
      <c r="HO134" s="54"/>
      <c r="HP134" s="54"/>
      <c r="HQ134" s="54"/>
      <c r="HR134" s="54"/>
      <c r="HS134" s="54"/>
      <c r="HT134" s="54"/>
      <c r="HU134" s="54"/>
      <c r="HV134" s="54"/>
      <c r="HW134" s="54"/>
      <c r="HX134" s="54"/>
      <c r="HY134" s="54"/>
      <c r="HZ134" s="54"/>
      <c r="IA134" s="54"/>
      <c r="IB134" s="54"/>
      <c r="IC134" s="54"/>
    </row>
    <row r="135" spans="2:237" ht="20.100000000000001" customHeight="1">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c r="FG135" s="54"/>
      <c r="FH135" s="54"/>
      <c r="FI135" s="54"/>
      <c r="FJ135" s="54"/>
      <c r="FK135" s="54"/>
      <c r="FL135" s="54"/>
      <c r="FM135" s="54"/>
      <c r="FN135" s="54"/>
      <c r="FO135" s="54"/>
      <c r="FP135" s="54"/>
      <c r="FQ135" s="54"/>
      <c r="FR135" s="54"/>
      <c r="FS135" s="54"/>
      <c r="FT135" s="54"/>
      <c r="FU135" s="54"/>
      <c r="FV135" s="54"/>
      <c r="FW135" s="54"/>
      <c r="FX135" s="54"/>
      <c r="FY135" s="54"/>
      <c r="FZ135" s="54"/>
      <c r="GA135" s="54"/>
      <c r="GB135" s="54"/>
      <c r="GC135" s="54"/>
      <c r="GD135" s="54"/>
      <c r="GE135" s="54"/>
      <c r="GF135" s="54"/>
      <c r="GG135" s="54"/>
      <c r="GH135" s="54"/>
      <c r="GI135" s="54"/>
      <c r="GJ135" s="54"/>
      <c r="GK135" s="54"/>
      <c r="GL135" s="54"/>
      <c r="GM135" s="54"/>
      <c r="GN135" s="54"/>
      <c r="GO135" s="54"/>
      <c r="GP135" s="54"/>
      <c r="GQ135" s="54"/>
      <c r="GR135" s="54"/>
      <c r="GS135" s="54"/>
      <c r="GT135" s="54"/>
      <c r="GU135" s="54"/>
      <c r="GV135" s="54"/>
      <c r="GW135" s="54"/>
      <c r="GX135" s="54"/>
      <c r="GY135" s="54"/>
      <c r="GZ135" s="54"/>
      <c r="HA135" s="54"/>
      <c r="HB135" s="54"/>
      <c r="HC135" s="54"/>
      <c r="HD135" s="54"/>
      <c r="HE135" s="54"/>
      <c r="HF135" s="54"/>
      <c r="HG135" s="54"/>
      <c r="HH135" s="54"/>
      <c r="HI135" s="54"/>
      <c r="HJ135" s="54"/>
      <c r="HK135" s="54"/>
      <c r="HL135" s="54"/>
      <c r="HM135" s="54"/>
      <c r="HN135" s="54"/>
      <c r="HO135" s="54"/>
      <c r="HP135" s="54"/>
      <c r="HQ135" s="54"/>
      <c r="HR135" s="54"/>
      <c r="HS135" s="54"/>
      <c r="HT135" s="54"/>
      <c r="HU135" s="54"/>
      <c r="HV135" s="54"/>
      <c r="HW135" s="54"/>
      <c r="HX135" s="54"/>
      <c r="HY135" s="54"/>
      <c r="HZ135" s="54"/>
      <c r="IA135" s="54"/>
      <c r="IB135" s="54"/>
      <c r="IC135" s="54"/>
    </row>
    <row r="136" spans="2:237" ht="20.100000000000001" customHeight="1">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54"/>
      <c r="DI136" s="54"/>
      <c r="DJ136" s="54"/>
      <c r="DK136" s="54"/>
      <c r="DL136" s="54"/>
      <c r="DM136" s="54"/>
      <c r="DN136" s="54"/>
      <c r="DO136" s="54"/>
      <c r="DP136" s="54"/>
      <c r="DQ136" s="54"/>
      <c r="DR136" s="54"/>
      <c r="DS136" s="54"/>
      <c r="DT136" s="54"/>
      <c r="DU136" s="54"/>
      <c r="DV136" s="54"/>
      <c r="DW136" s="54"/>
      <c r="DX136" s="54"/>
      <c r="DY136" s="54"/>
      <c r="DZ136" s="54"/>
      <c r="EA136" s="54"/>
      <c r="EB136" s="54"/>
      <c r="EC136" s="54"/>
      <c r="ED136" s="54"/>
      <c r="EE136" s="54"/>
      <c r="EF136" s="54"/>
      <c r="EG136" s="54"/>
      <c r="EH136" s="54"/>
      <c r="EI136" s="54"/>
      <c r="EJ136" s="54"/>
      <c r="EK136" s="54"/>
      <c r="EL136" s="54"/>
      <c r="EM136" s="54"/>
      <c r="EN136" s="54"/>
      <c r="EO136" s="54"/>
      <c r="EP136" s="54"/>
      <c r="EQ136" s="54"/>
      <c r="ER136" s="54"/>
      <c r="ES136" s="54"/>
      <c r="ET136" s="54"/>
      <c r="EU136" s="54"/>
      <c r="EV136" s="54"/>
      <c r="EW136" s="54"/>
      <c r="EX136" s="54"/>
      <c r="EY136" s="54"/>
      <c r="EZ136" s="54"/>
      <c r="FA136" s="54"/>
      <c r="FB136" s="54"/>
      <c r="FC136" s="54"/>
      <c r="FD136" s="54"/>
      <c r="FE136" s="54"/>
      <c r="FF136" s="54"/>
      <c r="FG136" s="54"/>
      <c r="FH136" s="54"/>
      <c r="FI136" s="54"/>
      <c r="FJ136" s="54"/>
      <c r="FK136" s="54"/>
      <c r="FL136" s="54"/>
      <c r="FM136" s="54"/>
      <c r="FN136" s="54"/>
      <c r="FO136" s="54"/>
      <c r="FP136" s="54"/>
      <c r="FQ136" s="54"/>
      <c r="FR136" s="54"/>
      <c r="FS136" s="54"/>
      <c r="FT136" s="54"/>
      <c r="FU136" s="54"/>
      <c r="FV136" s="54"/>
      <c r="FW136" s="54"/>
      <c r="FX136" s="54"/>
      <c r="FY136" s="54"/>
      <c r="FZ136" s="54"/>
      <c r="GA136" s="54"/>
      <c r="GB136" s="54"/>
      <c r="GC136" s="54"/>
      <c r="GD136" s="54"/>
      <c r="GE136" s="54"/>
      <c r="GF136" s="54"/>
      <c r="GG136" s="54"/>
      <c r="GH136" s="54"/>
      <c r="GI136" s="54"/>
      <c r="GJ136" s="54"/>
      <c r="GK136" s="54"/>
      <c r="GL136" s="54"/>
      <c r="GM136" s="54"/>
      <c r="GN136" s="54"/>
      <c r="GO136" s="54"/>
      <c r="GP136" s="54"/>
      <c r="GQ136" s="54"/>
      <c r="GR136" s="54"/>
      <c r="GS136" s="54"/>
      <c r="GT136" s="54"/>
      <c r="GU136" s="54"/>
      <c r="GV136" s="54"/>
      <c r="GW136" s="54"/>
      <c r="GX136" s="54"/>
      <c r="GY136" s="54"/>
      <c r="GZ136" s="54"/>
      <c r="HA136" s="54"/>
      <c r="HB136" s="54"/>
      <c r="HC136" s="54"/>
      <c r="HD136" s="54"/>
      <c r="HE136" s="54"/>
      <c r="HF136" s="54"/>
      <c r="HG136" s="54"/>
      <c r="HH136" s="54"/>
      <c r="HI136" s="54"/>
      <c r="HJ136" s="54"/>
      <c r="HK136" s="54"/>
      <c r="HL136" s="54"/>
      <c r="HM136" s="54"/>
      <c r="HN136" s="54"/>
      <c r="HO136" s="54"/>
      <c r="HP136" s="54"/>
      <c r="HQ136" s="54"/>
      <c r="HR136" s="54"/>
      <c r="HS136" s="54"/>
      <c r="HT136" s="54"/>
      <c r="HU136" s="54"/>
      <c r="HV136" s="54"/>
      <c r="HW136" s="54"/>
      <c r="HX136" s="54"/>
      <c r="HY136" s="54"/>
      <c r="HZ136" s="54"/>
      <c r="IA136" s="54"/>
      <c r="IB136" s="54"/>
      <c r="IC136" s="54"/>
    </row>
    <row r="137" spans="2:237" ht="20.100000000000001" customHeight="1">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c r="GG137" s="54"/>
      <c r="GH137" s="54"/>
      <c r="GI137" s="54"/>
      <c r="GJ137" s="54"/>
      <c r="GK137" s="54"/>
      <c r="GL137" s="54"/>
      <c r="GM137" s="54"/>
      <c r="GN137" s="54"/>
      <c r="GO137" s="54"/>
      <c r="GP137" s="54"/>
      <c r="GQ137" s="54"/>
      <c r="GR137" s="54"/>
      <c r="GS137" s="54"/>
      <c r="GT137" s="54"/>
      <c r="GU137" s="54"/>
      <c r="GV137" s="54"/>
      <c r="GW137" s="54"/>
      <c r="GX137" s="54"/>
      <c r="GY137" s="54"/>
      <c r="GZ137" s="54"/>
      <c r="HA137" s="54"/>
      <c r="HB137" s="54"/>
      <c r="HC137" s="54"/>
      <c r="HD137" s="54"/>
      <c r="HE137" s="54"/>
      <c r="HF137" s="54"/>
      <c r="HG137" s="54"/>
      <c r="HH137" s="54"/>
      <c r="HI137" s="54"/>
      <c r="HJ137" s="54"/>
      <c r="HK137" s="54"/>
      <c r="HL137" s="54"/>
      <c r="HM137" s="54"/>
      <c r="HN137" s="54"/>
      <c r="HO137" s="54"/>
      <c r="HP137" s="54"/>
      <c r="HQ137" s="54"/>
      <c r="HR137" s="54"/>
      <c r="HS137" s="54"/>
      <c r="HT137" s="54"/>
      <c r="HU137" s="54"/>
      <c r="HV137" s="54"/>
      <c r="HW137" s="54"/>
      <c r="HX137" s="54"/>
      <c r="HY137" s="54"/>
      <c r="HZ137" s="54"/>
      <c r="IA137" s="54"/>
      <c r="IB137" s="54"/>
      <c r="IC137" s="54"/>
    </row>
    <row r="138" spans="2:237" ht="20.100000000000001" customHeight="1">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c r="CI138" s="54"/>
      <c r="CJ138" s="54"/>
      <c r="CK138" s="54"/>
      <c r="CL138" s="54"/>
      <c r="CM138" s="54"/>
      <c r="CN138" s="54"/>
      <c r="CO138" s="54"/>
      <c r="CP138" s="54"/>
      <c r="CQ138" s="54"/>
      <c r="CR138" s="54"/>
      <c r="CS138" s="54"/>
      <c r="CT138" s="54"/>
      <c r="CU138" s="54"/>
      <c r="CV138" s="54"/>
      <c r="CW138" s="54"/>
      <c r="CX138" s="54"/>
      <c r="CY138" s="54"/>
      <c r="CZ138" s="54"/>
      <c r="DA138" s="54"/>
      <c r="DB138" s="54"/>
      <c r="DC138" s="54"/>
      <c r="DD138" s="54"/>
      <c r="DE138" s="54"/>
      <c r="DF138" s="54"/>
      <c r="DG138" s="54"/>
      <c r="DH138" s="54"/>
      <c r="DI138" s="54"/>
      <c r="DJ138" s="54"/>
      <c r="DK138" s="54"/>
      <c r="DL138" s="54"/>
      <c r="DM138" s="54"/>
      <c r="DN138" s="54"/>
      <c r="DO138" s="54"/>
      <c r="DP138" s="54"/>
      <c r="DQ138" s="54"/>
      <c r="DR138" s="54"/>
      <c r="DS138" s="54"/>
      <c r="DT138" s="54"/>
      <c r="DU138" s="54"/>
      <c r="DV138" s="54"/>
      <c r="DW138" s="54"/>
      <c r="DX138" s="54"/>
      <c r="DY138" s="54"/>
      <c r="DZ138" s="54"/>
      <c r="EA138" s="54"/>
      <c r="EB138" s="54"/>
      <c r="EC138" s="54"/>
      <c r="ED138" s="54"/>
      <c r="EE138" s="54"/>
      <c r="EF138" s="54"/>
      <c r="EG138" s="54"/>
      <c r="EH138" s="54"/>
      <c r="EI138" s="54"/>
      <c r="EJ138" s="54"/>
      <c r="EK138" s="54"/>
      <c r="EL138" s="54"/>
      <c r="EM138" s="54"/>
      <c r="EN138" s="54"/>
      <c r="EO138" s="54"/>
      <c r="EP138" s="54"/>
      <c r="EQ138" s="54"/>
      <c r="ER138" s="54"/>
      <c r="ES138" s="54"/>
      <c r="ET138" s="54"/>
      <c r="EU138" s="54"/>
      <c r="EV138" s="54"/>
      <c r="EW138" s="54"/>
      <c r="EX138" s="54"/>
      <c r="EY138" s="54"/>
      <c r="EZ138" s="54"/>
      <c r="FA138" s="54"/>
      <c r="FB138" s="54"/>
      <c r="FC138" s="54"/>
      <c r="FD138" s="54"/>
      <c r="FE138" s="54"/>
      <c r="FF138" s="54"/>
      <c r="FG138" s="54"/>
      <c r="FH138" s="54"/>
      <c r="FI138" s="54"/>
      <c r="FJ138" s="54"/>
      <c r="FK138" s="54"/>
      <c r="FL138" s="54"/>
      <c r="FM138" s="54"/>
      <c r="FN138" s="54"/>
      <c r="FO138" s="54"/>
      <c r="FP138" s="54"/>
      <c r="FQ138" s="54"/>
      <c r="FR138" s="54"/>
      <c r="FS138" s="54"/>
      <c r="FT138" s="54"/>
      <c r="FU138" s="54"/>
      <c r="FV138" s="54"/>
      <c r="FW138" s="54"/>
      <c r="FX138" s="54"/>
      <c r="FY138" s="54"/>
      <c r="FZ138" s="54"/>
      <c r="GA138" s="54"/>
      <c r="GB138" s="54"/>
      <c r="GC138" s="54"/>
      <c r="GD138" s="54"/>
      <c r="GE138" s="54"/>
      <c r="GF138" s="54"/>
      <c r="GG138" s="54"/>
      <c r="GH138" s="54"/>
      <c r="GI138" s="54"/>
      <c r="GJ138" s="54"/>
      <c r="GK138" s="54"/>
      <c r="GL138" s="54"/>
      <c r="GM138" s="54"/>
      <c r="GN138" s="54"/>
      <c r="GO138" s="54"/>
      <c r="GP138" s="54"/>
      <c r="GQ138" s="54"/>
      <c r="GR138" s="54"/>
      <c r="GS138" s="54"/>
      <c r="GT138" s="54"/>
      <c r="GU138" s="54"/>
      <c r="GV138" s="54"/>
      <c r="GW138" s="54"/>
      <c r="GX138" s="54"/>
      <c r="GY138" s="54"/>
      <c r="GZ138" s="54"/>
      <c r="HA138" s="54"/>
      <c r="HB138" s="54"/>
      <c r="HC138" s="54"/>
      <c r="HD138" s="54"/>
      <c r="HE138" s="54"/>
      <c r="HF138" s="54"/>
      <c r="HG138" s="54"/>
      <c r="HH138" s="54"/>
      <c r="HI138" s="54"/>
      <c r="HJ138" s="54"/>
      <c r="HK138" s="54"/>
      <c r="HL138" s="54"/>
      <c r="HM138" s="54"/>
      <c r="HN138" s="54"/>
      <c r="HO138" s="54"/>
      <c r="HP138" s="54"/>
      <c r="HQ138" s="54"/>
      <c r="HR138" s="54"/>
      <c r="HS138" s="54"/>
      <c r="HT138" s="54"/>
      <c r="HU138" s="54"/>
      <c r="HV138" s="54"/>
      <c r="HW138" s="54"/>
      <c r="HX138" s="54"/>
      <c r="HY138" s="54"/>
      <c r="HZ138" s="54"/>
      <c r="IA138" s="54"/>
      <c r="IB138" s="54"/>
      <c r="IC138" s="54"/>
    </row>
    <row r="139" spans="2:237" ht="20.100000000000001" customHeight="1">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4"/>
      <c r="CP139" s="54"/>
      <c r="CQ139" s="54"/>
      <c r="CR139" s="54"/>
      <c r="CS139" s="54"/>
      <c r="CT139" s="54"/>
      <c r="CU139" s="54"/>
      <c r="CV139" s="54"/>
      <c r="CW139" s="54"/>
      <c r="CX139" s="54"/>
      <c r="CY139" s="54"/>
      <c r="CZ139" s="54"/>
      <c r="DA139" s="54"/>
      <c r="DB139" s="54"/>
      <c r="DC139" s="54"/>
      <c r="DD139" s="54"/>
      <c r="DE139" s="54"/>
      <c r="DF139" s="54"/>
      <c r="DG139" s="54"/>
      <c r="DH139" s="54"/>
      <c r="DI139" s="54"/>
      <c r="DJ139" s="54"/>
      <c r="DK139" s="54"/>
      <c r="DL139" s="54"/>
      <c r="DM139" s="54"/>
      <c r="DN139" s="54"/>
      <c r="DO139" s="54"/>
      <c r="DP139" s="54"/>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c r="FG139" s="54"/>
      <c r="FH139" s="54"/>
      <c r="FI139" s="54"/>
      <c r="FJ139" s="54"/>
      <c r="FK139" s="54"/>
      <c r="FL139" s="54"/>
      <c r="FM139" s="54"/>
      <c r="FN139" s="54"/>
      <c r="FO139" s="54"/>
      <c r="FP139" s="54"/>
      <c r="FQ139" s="54"/>
      <c r="FR139" s="54"/>
      <c r="FS139" s="54"/>
      <c r="FT139" s="54"/>
      <c r="FU139" s="54"/>
      <c r="FV139" s="54"/>
      <c r="FW139" s="54"/>
      <c r="FX139" s="54"/>
      <c r="FY139" s="54"/>
      <c r="FZ139" s="54"/>
      <c r="GA139" s="54"/>
      <c r="GB139" s="54"/>
      <c r="GC139" s="54"/>
      <c r="GD139" s="54"/>
      <c r="GE139" s="54"/>
      <c r="GF139" s="54"/>
      <c r="GG139" s="54"/>
      <c r="GH139" s="54"/>
      <c r="GI139" s="54"/>
      <c r="GJ139" s="54"/>
      <c r="GK139" s="54"/>
      <c r="GL139" s="54"/>
      <c r="GM139" s="54"/>
      <c r="GN139" s="54"/>
      <c r="GO139" s="54"/>
      <c r="GP139" s="54"/>
      <c r="GQ139" s="54"/>
      <c r="GR139" s="54"/>
      <c r="GS139" s="54"/>
      <c r="GT139" s="54"/>
      <c r="GU139" s="54"/>
      <c r="GV139" s="54"/>
      <c r="GW139" s="54"/>
      <c r="GX139" s="54"/>
      <c r="GY139" s="54"/>
      <c r="GZ139" s="54"/>
      <c r="HA139" s="54"/>
      <c r="HB139" s="54"/>
      <c r="HC139" s="54"/>
      <c r="HD139" s="54"/>
      <c r="HE139" s="54"/>
      <c r="HF139" s="54"/>
      <c r="HG139" s="54"/>
      <c r="HH139" s="54"/>
      <c r="HI139" s="54"/>
      <c r="HJ139" s="54"/>
      <c r="HK139" s="54"/>
      <c r="HL139" s="54"/>
      <c r="HM139" s="54"/>
      <c r="HN139" s="54"/>
      <c r="HO139" s="54"/>
      <c r="HP139" s="54"/>
      <c r="HQ139" s="54"/>
      <c r="HR139" s="54"/>
      <c r="HS139" s="54"/>
      <c r="HT139" s="54"/>
      <c r="HU139" s="54"/>
      <c r="HV139" s="54"/>
      <c r="HW139" s="54"/>
      <c r="HX139" s="54"/>
      <c r="HY139" s="54"/>
      <c r="HZ139" s="54"/>
      <c r="IA139" s="54"/>
      <c r="IB139" s="54"/>
      <c r="IC139" s="54"/>
    </row>
    <row r="140" spans="2:237" ht="20.100000000000001" customHeight="1">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54"/>
      <c r="DI140" s="54"/>
      <c r="DJ140" s="54"/>
      <c r="DK140" s="54"/>
      <c r="DL140" s="54"/>
      <c r="DM140" s="54"/>
      <c r="DN140" s="54"/>
      <c r="DO140" s="54"/>
      <c r="DP140" s="54"/>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c r="FG140" s="54"/>
      <c r="FH140" s="54"/>
      <c r="FI140" s="54"/>
      <c r="FJ140" s="54"/>
      <c r="FK140" s="54"/>
      <c r="FL140" s="54"/>
      <c r="FM140" s="54"/>
      <c r="FN140" s="54"/>
      <c r="FO140" s="54"/>
      <c r="FP140" s="54"/>
      <c r="FQ140" s="54"/>
      <c r="FR140" s="54"/>
      <c r="FS140" s="54"/>
      <c r="FT140" s="54"/>
      <c r="FU140" s="54"/>
      <c r="FV140" s="54"/>
      <c r="FW140" s="54"/>
      <c r="FX140" s="54"/>
      <c r="FY140" s="54"/>
      <c r="FZ140" s="54"/>
      <c r="GA140" s="54"/>
      <c r="GB140" s="54"/>
      <c r="GC140" s="54"/>
      <c r="GD140" s="54"/>
      <c r="GE140" s="54"/>
      <c r="GF140" s="54"/>
      <c r="GG140" s="54"/>
      <c r="GH140" s="54"/>
      <c r="GI140" s="54"/>
      <c r="GJ140" s="54"/>
      <c r="GK140" s="54"/>
      <c r="GL140" s="54"/>
      <c r="GM140" s="54"/>
      <c r="GN140" s="54"/>
      <c r="GO140" s="54"/>
      <c r="GP140" s="54"/>
      <c r="GQ140" s="54"/>
      <c r="GR140" s="54"/>
      <c r="GS140" s="54"/>
      <c r="GT140" s="54"/>
      <c r="GU140" s="54"/>
      <c r="GV140" s="54"/>
      <c r="GW140" s="54"/>
      <c r="GX140" s="54"/>
      <c r="GY140" s="54"/>
      <c r="GZ140" s="54"/>
      <c r="HA140" s="54"/>
      <c r="HB140" s="54"/>
      <c r="HC140" s="54"/>
      <c r="HD140" s="54"/>
      <c r="HE140" s="54"/>
      <c r="HF140" s="54"/>
      <c r="HG140" s="54"/>
      <c r="HH140" s="54"/>
      <c r="HI140" s="54"/>
      <c r="HJ140" s="54"/>
      <c r="HK140" s="54"/>
      <c r="HL140" s="54"/>
      <c r="HM140" s="54"/>
      <c r="HN140" s="54"/>
      <c r="HO140" s="54"/>
      <c r="HP140" s="54"/>
      <c r="HQ140" s="54"/>
      <c r="HR140" s="54"/>
      <c r="HS140" s="54"/>
      <c r="HT140" s="54"/>
      <c r="HU140" s="54"/>
      <c r="HV140" s="54"/>
      <c r="HW140" s="54"/>
      <c r="HX140" s="54"/>
      <c r="HY140" s="54"/>
      <c r="HZ140" s="54"/>
      <c r="IA140" s="54"/>
      <c r="IB140" s="54"/>
      <c r="IC140" s="54"/>
    </row>
    <row r="141" spans="2:237" ht="20.100000000000001" customHeight="1">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54"/>
      <c r="CI141" s="54"/>
      <c r="CJ141" s="54"/>
      <c r="CK141" s="54"/>
      <c r="CL141" s="54"/>
      <c r="CM141" s="54"/>
      <c r="CN141" s="54"/>
      <c r="CO141" s="54"/>
      <c r="CP141" s="54"/>
      <c r="CQ141" s="54"/>
      <c r="CR141" s="54"/>
      <c r="CS141" s="54"/>
      <c r="CT141" s="54"/>
      <c r="CU141" s="54"/>
      <c r="CV141" s="54"/>
      <c r="CW141" s="54"/>
      <c r="CX141" s="54"/>
      <c r="CY141" s="54"/>
      <c r="CZ141" s="54"/>
      <c r="DA141" s="54"/>
      <c r="DB141" s="54"/>
      <c r="DC141" s="54"/>
      <c r="DD141" s="54"/>
      <c r="DE141" s="54"/>
      <c r="DF141" s="54"/>
      <c r="DG141" s="54"/>
      <c r="DH141" s="54"/>
      <c r="DI141" s="54"/>
      <c r="DJ141" s="54"/>
      <c r="DK141" s="54"/>
      <c r="DL141" s="54"/>
      <c r="DM141" s="54"/>
      <c r="DN141" s="54"/>
      <c r="DO141" s="54"/>
      <c r="DP141" s="54"/>
      <c r="DQ141" s="54"/>
      <c r="DR141" s="54"/>
      <c r="DS141" s="54"/>
      <c r="DT141" s="54"/>
      <c r="DU141" s="54"/>
      <c r="DV141" s="54"/>
      <c r="DW141" s="54"/>
      <c r="DX141" s="54"/>
      <c r="DY141" s="54"/>
      <c r="DZ141" s="54"/>
      <c r="EA141" s="54"/>
      <c r="EB141" s="54"/>
      <c r="EC141" s="54"/>
      <c r="ED141" s="54"/>
      <c r="EE141" s="54"/>
      <c r="EF141" s="54"/>
      <c r="EG141" s="54"/>
      <c r="EH141" s="54"/>
      <c r="EI141" s="54"/>
      <c r="EJ141" s="54"/>
      <c r="EK141" s="54"/>
      <c r="EL141" s="54"/>
      <c r="EM141" s="54"/>
      <c r="EN141" s="54"/>
      <c r="EO141" s="54"/>
      <c r="EP141" s="54"/>
      <c r="EQ141" s="54"/>
      <c r="ER141" s="54"/>
      <c r="ES141" s="54"/>
      <c r="ET141" s="54"/>
      <c r="EU141" s="54"/>
      <c r="EV141" s="54"/>
      <c r="EW141" s="54"/>
      <c r="EX141" s="54"/>
      <c r="EY141" s="54"/>
      <c r="EZ141" s="54"/>
      <c r="FA141" s="54"/>
      <c r="FB141" s="54"/>
      <c r="FC141" s="54"/>
      <c r="FD141" s="54"/>
      <c r="FE141" s="54"/>
      <c r="FF141" s="54"/>
      <c r="FG141" s="54"/>
      <c r="FH141" s="54"/>
      <c r="FI141" s="54"/>
      <c r="FJ141" s="54"/>
      <c r="FK141" s="54"/>
      <c r="FL141" s="54"/>
      <c r="FM141" s="54"/>
      <c r="FN141" s="54"/>
      <c r="FO141" s="54"/>
      <c r="FP141" s="54"/>
      <c r="FQ141" s="54"/>
      <c r="FR141" s="54"/>
      <c r="FS141" s="54"/>
      <c r="FT141" s="54"/>
      <c r="FU141" s="54"/>
      <c r="FV141" s="54"/>
      <c r="FW141" s="54"/>
      <c r="FX141" s="54"/>
      <c r="FY141" s="54"/>
      <c r="FZ141" s="54"/>
      <c r="GA141" s="54"/>
      <c r="GB141" s="54"/>
      <c r="GC141" s="54"/>
      <c r="GD141" s="54"/>
      <c r="GE141" s="54"/>
      <c r="GF141" s="54"/>
      <c r="GG141" s="54"/>
      <c r="GH141" s="54"/>
      <c r="GI141" s="54"/>
      <c r="GJ141" s="54"/>
      <c r="GK141" s="54"/>
      <c r="GL141" s="54"/>
      <c r="GM141" s="54"/>
      <c r="GN141" s="54"/>
      <c r="GO141" s="54"/>
      <c r="GP141" s="54"/>
      <c r="GQ141" s="54"/>
      <c r="GR141" s="54"/>
      <c r="GS141" s="54"/>
      <c r="GT141" s="54"/>
      <c r="GU141" s="54"/>
      <c r="GV141" s="54"/>
      <c r="GW141" s="54"/>
      <c r="GX141" s="54"/>
      <c r="GY141" s="54"/>
      <c r="GZ141" s="54"/>
      <c r="HA141" s="54"/>
      <c r="HB141" s="54"/>
      <c r="HC141" s="54"/>
      <c r="HD141" s="54"/>
      <c r="HE141" s="54"/>
      <c r="HF141" s="54"/>
      <c r="HG141" s="54"/>
      <c r="HH141" s="54"/>
      <c r="HI141" s="54"/>
      <c r="HJ141" s="54"/>
      <c r="HK141" s="54"/>
      <c r="HL141" s="54"/>
      <c r="HM141" s="54"/>
      <c r="HN141" s="54"/>
      <c r="HO141" s="54"/>
      <c r="HP141" s="54"/>
      <c r="HQ141" s="54"/>
      <c r="HR141" s="54"/>
      <c r="HS141" s="54"/>
      <c r="HT141" s="54"/>
      <c r="HU141" s="54"/>
      <c r="HV141" s="54"/>
      <c r="HW141" s="54"/>
      <c r="HX141" s="54"/>
      <c r="HY141" s="54"/>
      <c r="HZ141" s="54"/>
      <c r="IA141" s="54"/>
      <c r="IB141" s="54"/>
      <c r="IC141" s="54"/>
    </row>
    <row r="142" spans="2:237" ht="20.100000000000001" customHeight="1">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54"/>
      <c r="DI142" s="54"/>
      <c r="DJ142" s="54"/>
      <c r="DK142" s="54"/>
      <c r="DL142" s="54"/>
      <c r="DM142" s="54"/>
      <c r="DN142" s="54"/>
      <c r="DO142" s="54"/>
      <c r="DP142" s="54"/>
      <c r="DQ142" s="54"/>
      <c r="DR142" s="54"/>
      <c r="DS142" s="54"/>
      <c r="DT142" s="54"/>
      <c r="DU142" s="54"/>
      <c r="DV142" s="54"/>
      <c r="DW142" s="54"/>
      <c r="DX142" s="54"/>
      <c r="DY142" s="54"/>
      <c r="DZ142" s="54"/>
      <c r="EA142" s="54"/>
      <c r="EB142" s="54"/>
      <c r="EC142" s="54"/>
      <c r="ED142" s="54"/>
      <c r="EE142" s="54"/>
      <c r="EF142" s="54"/>
      <c r="EG142" s="54"/>
      <c r="EH142" s="54"/>
      <c r="EI142" s="54"/>
      <c r="EJ142" s="54"/>
      <c r="EK142" s="54"/>
      <c r="EL142" s="54"/>
      <c r="EM142" s="54"/>
      <c r="EN142" s="54"/>
      <c r="EO142" s="54"/>
      <c r="EP142" s="54"/>
      <c r="EQ142" s="54"/>
      <c r="ER142" s="54"/>
      <c r="ES142" s="54"/>
      <c r="ET142" s="54"/>
      <c r="EU142" s="54"/>
      <c r="EV142" s="54"/>
      <c r="EW142" s="54"/>
      <c r="EX142" s="54"/>
      <c r="EY142" s="54"/>
      <c r="EZ142" s="54"/>
      <c r="FA142" s="54"/>
      <c r="FB142" s="54"/>
      <c r="FC142" s="54"/>
      <c r="FD142" s="54"/>
      <c r="FE142" s="54"/>
      <c r="FF142" s="54"/>
      <c r="FG142" s="54"/>
      <c r="FH142" s="54"/>
      <c r="FI142" s="54"/>
      <c r="FJ142" s="54"/>
      <c r="FK142" s="54"/>
      <c r="FL142" s="54"/>
      <c r="FM142" s="54"/>
      <c r="FN142" s="54"/>
      <c r="FO142" s="54"/>
      <c r="FP142" s="54"/>
      <c r="FQ142" s="54"/>
      <c r="FR142" s="54"/>
      <c r="FS142" s="54"/>
      <c r="FT142" s="54"/>
      <c r="FU142" s="54"/>
      <c r="FV142" s="54"/>
      <c r="FW142" s="54"/>
      <c r="FX142" s="54"/>
      <c r="FY142" s="54"/>
      <c r="FZ142" s="54"/>
      <c r="GA142" s="54"/>
      <c r="GB142" s="54"/>
      <c r="GC142" s="54"/>
      <c r="GD142" s="54"/>
      <c r="GE142" s="54"/>
      <c r="GF142" s="54"/>
      <c r="GG142" s="54"/>
      <c r="GH142" s="54"/>
      <c r="GI142" s="54"/>
      <c r="GJ142" s="54"/>
      <c r="GK142" s="54"/>
      <c r="GL142" s="54"/>
      <c r="GM142" s="54"/>
      <c r="GN142" s="54"/>
      <c r="GO142" s="54"/>
      <c r="GP142" s="54"/>
      <c r="GQ142" s="54"/>
      <c r="GR142" s="54"/>
      <c r="GS142" s="54"/>
      <c r="GT142" s="54"/>
      <c r="GU142" s="54"/>
      <c r="GV142" s="54"/>
      <c r="GW142" s="54"/>
      <c r="GX142" s="54"/>
      <c r="GY142" s="54"/>
      <c r="GZ142" s="54"/>
      <c r="HA142" s="54"/>
      <c r="HB142" s="54"/>
      <c r="HC142" s="54"/>
      <c r="HD142" s="54"/>
      <c r="HE142" s="54"/>
      <c r="HF142" s="54"/>
      <c r="HG142" s="54"/>
      <c r="HH142" s="54"/>
      <c r="HI142" s="54"/>
      <c r="HJ142" s="54"/>
      <c r="HK142" s="54"/>
      <c r="HL142" s="54"/>
      <c r="HM142" s="54"/>
      <c r="HN142" s="54"/>
      <c r="HO142" s="54"/>
      <c r="HP142" s="54"/>
      <c r="HQ142" s="54"/>
      <c r="HR142" s="54"/>
      <c r="HS142" s="54"/>
      <c r="HT142" s="54"/>
      <c r="HU142" s="54"/>
      <c r="HV142" s="54"/>
      <c r="HW142" s="54"/>
      <c r="HX142" s="54"/>
      <c r="HY142" s="54"/>
      <c r="HZ142" s="54"/>
      <c r="IA142" s="54"/>
      <c r="IB142" s="54"/>
      <c r="IC142" s="54"/>
    </row>
    <row r="143" spans="2:237" ht="20.100000000000001" customHeight="1">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row>
    <row r="144" spans="2:237" ht="20.100000000000001" customHeight="1">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54"/>
      <c r="DI144" s="54"/>
      <c r="DJ144" s="54"/>
      <c r="DK144" s="54"/>
      <c r="DL144" s="54"/>
      <c r="DM144" s="54"/>
      <c r="DN144" s="54"/>
      <c r="DO144" s="54"/>
      <c r="DP144" s="54"/>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54"/>
      <c r="ET144" s="54"/>
      <c r="EU144" s="54"/>
      <c r="EV144" s="54"/>
      <c r="EW144" s="54"/>
      <c r="EX144" s="54"/>
      <c r="EY144" s="54"/>
      <c r="EZ144" s="54"/>
      <c r="FA144" s="54"/>
      <c r="FB144" s="54"/>
      <c r="FC144" s="54"/>
      <c r="FD144" s="54"/>
      <c r="FE144" s="54"/>
      <c r="FF144" s="54"/>
      <c r="FG144" s="54"/>
      <c r="FH144" s="54"/>
      <c r="FI144" s="54"/>
      <c r="FJ144" s="54"/>
      <c r="FK144" s="54"/>
      <c r="FL144" s="54"/>
      <c r="FM144" s="54"/>
      <c r="FN144" s="54"/>
      <c r="FO144" s="54"/>
      <c r="FP144" s="54"/>
      <c r="FQ144" s="54"/>
      <c r="FR144" s="54"/>
      <c r="FS144" s="54"/>
      <c r="FT144" s="54"/>
      <c r="FU144" s="54"/>
      <c r="FV144" s="54"/>
      <c r="FW144" s="54"/>
      <c r="FX144" s="54"/>
      <c r="FY144" s="54"/>
      <c r="FZ144" s="54"/>
      <c r="GA144" s="54"/>
      <c r="GB144" s="54"/>
      <c r="GC144" s="54"/>
      <c r="GD144" s="54"/>
      <c r="GE144" s="54"/>
      <c r="GF144" s="54"/>
      <c r="GG144" s="54"/>
      <c r="GH144" s="54"/>
      <c r="GI144" s="54"/>
      <c r="GJ144" s="54"/>
      <c r="GK144" s="54"/>
      <c r="GL144" s="54"/>
      <c r="GM144" s="54"/>
      <c r="GN144" s="54"/>
      <c r="GO144" s="54"/>
      <c r="GP144" s="54"/>
      <c r="GQ144" s="54"/>
      <c r="GR144" s="54"/>
      <c r="GS144" s="54"/>
      <c r="GT144" s="54"/>
      <c r="GU144" s="54"/>
      <c r="GV144" s="54"/>
      <c r="GW144" s="54"/>
      <c r="GX144" s="54"/>
      <c r="GY144" s="54"/>
      <c r="GZ144" s="54"/>
      <c r="HA144" s="54"/>
      <c r="HB144" s="54"/>
      <c r="HC144" s="54"/>
      <c r="HD144" s="54"/>
      <c r="HE144" s="54"/>
      <c r="HF144" s="54"/>
      <c r="HG144" s="54"/>
      <c r="HH144" s="54"/>
      <c r="HI144" s="54"/>
      <c r="HJ144" s="54"/>
      <c r="HK144" s="54"/>
      <c r="HL144" s="54"/>
      <c r="HM144" s="54"/>
      <c r="HN144" s="54"/>
      <c r="HO144" s="54"/>
      <c r="HP144" s="54"/>
      <c r="HQ144" s="54"/>
      <c r="HR144" s="54"/>
      <c r="HS144" s="54"/>
      <c r="HT144" s="54"/>
      <c r="HU144" s="54"/>
      <c r="HV144" s="54"/>
      <c r="HW144" s="54"/>
      <c r="HX144" s="54"/>
      <c r="HY144" s="54"/>
      <c r="HZ144" s="54"/>
      <c r="IA144" s="54"/>
      <c r="IB144" s="54"/>
      <c r="IC144" s="54"/>
    </row>
    <row r="145" spans="2:237" ht="20.100000000000001" customHeight="1">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c r="CI145" s="54"/>
      <c r="CJ145" s="54"/>
      <c r="CK145" s="54"/>
      <c r="CL145" s="54"/>
      <c r="CM145" s="54"/>
      <c r="CN145" s="54"/>
      <c r="CO145" s="54"/>
      <c r="CP145" s="54"/>
      <c r="CQ145" s="54"/>
      <c r="CR145" s="54"/>
      <c r="CS145" s="54"/>
      <c r="CT145" s="54"/>
      <c r="CU145" s="54"/>
      <c r="CV145" s="54"/>
      <c r="CW145" s="54"/>
      <c r="CX145" s="54"/>
      <c r="CY145" s="54"/>
      <c r="CZ145" s="54"/>
      <c r="DA145" s="54"/>
      <c r="DB145" s="54"/>
      <c r="DC145" s="54"/>
      <c r="DD145" s="54"/>
      <c r="DE145" s="54"/>
      <c r="DF145" s="54"/>
      <c r="DG145" s="54"/>
      <c r="DH145" s="54"/>
      <c r="DI145" s="54"/>
      <c r="DJ145" s="54"/>
      <c r="DK145" s="54"/>
      <c r="DL145" s="54"/>
      <c r="DM145" s="54"/>
      <c r="DN145" s="54"/>
      <c r="DO145" s="54"/>
      <c r="DP145" s="54"/>
      <c r="DQ145" s="54"/>
      <c r="DR145" s="54"/>
      <c r="DS145" s="54"/>
      <c r="DT145" s="54"/>
      <c r="DU145" s="54"/>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c r="FG145" s="54"/>
      <c r="FH145" s="54"/>
      <c r="FI145" s="54"/>
      <c r="FJ145" s="54"/>
      <c r="FK145" s="54"/>
      <c r="FL145" s="54"/>
      <c r="FM145" s="54"/>
      <c r="FN145" s="54"/>
      <c r="FO145" s="54"/>
      <c r="FP145" s="54"/>
      <c r="FQ145" s="54"/>
      <c r="FR145" s="54"/>
      <c r="FS145" s="54"/>
      <c r="FT145" s="54"/>
      <c r="FU145" s="54"/>
      <c r="FV145" s="54"/>
      <c r="FW145" s="54"/>
      <c r="FX145" s="54"/>
      <c r="FY145" s="54"/>
      <c r="FZ145" s="54"/>
      <c r="GA145" s="54"/>
      <c r="GB145" s="54"/>
      <c r="GC145" s="54"/>
      <c r="GD145" s="54"/>
      <c r="GE145" s="54"/>
      <c r="GF145" s="54"/>
      <c r="GG145" s="54"/>
      <c r="GH145" s="54"/>
      <c r="GI145" s="54"/>
      <c r="GJ145" s="54"/>
      <c r="GK145" s="54"/>
      <c r="GL145" s="54"/>
      <c r="GM145" s="54"/>
      <c r="GN145" s="54"/>
      <c r="GO145" s="54"/>
      <c r="GP145" s="54"/>
      <c r="GQ145" s="54"/>
      <c r="GR145" s="54"/>
      <c r="GS145" s="54"/>
      <c r="GT145" s="54"/>
      <c r="GU145" s="54"/>
      <c r="GV145" s="54"/>
      <c r="GW145" s="54"/>
      <c r="GX145" s="54"/>
      <c r="GY145" s="54"/>
      <c r="GZ145" s="54"/>
      <c r="HA145" s="54"/>
      <c r="HB145" s="54"/>
      <c r="HC145" s="54"/>
      <c r="HD145" s="54"/>
      <c r="HE145" s="54"/>
      <c r="HF145" s="54"/>
      <c r="HG145" s="54"/>
      <c r="HH145" s="54"/>
      <c r="HI145" s="54"/>
      <c r="HJ145" s="54"/>
      <c r="HK145" s="54"/>
      <c r="HL145" s="54"/>
      <c r="HM145" s="54"/>
      <c r="HN145" s="54"/>
      <c r="HO145" s="54"/>
      <c r="HP145" s="54"/>
      <c r="HQ145" s="54"/>
      <c r="HR145" s="54"/>
      <c r="HS145" s="54"/>
      <c r="HT145" s="54"/>
      <c r="HU145" s="54"/>
      <c r="HV145" s="54"/>
      <c r="HW145" s="54"/>
      <c r="HX145" s="54"/>
      <c r="HY145" s="54"/>
      <c r="HZ145" s="54"/>
      <c r="IA145" s="54"/>
      <c r="IB145" s="54"/>
      <c r="IC145" s="54"/>
    </row>
    <row r="146" spans="2:237" ht="20.100000000000001" customHeight="1">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c r="CE146" s="54"/>
      <c r="CF146" s="54"/>
      <c r="CG146" s="54"/>
      <c r="CH146" s="54"/>
      <c r="CI146" s="54"/>
      <c r="CJ146" s="54"/>
      <c r="CK146" s="54"/>
      <c r="CL146" s="54"/>
      <c r="CM146" s="54"/>
      <c r="CN146" s="54"/>
      <c r="CO146" s="54"/>
      <c r="CP146" s="54"/>
      <c r="CQ146" s="54"/>
      <c r="CR146" s="54"/>
      <c r="CS146" s="54"/>
      <c r="CT146" s="54"/>
      <c r="CU146" s="54"/>
      <c r="CV146" s="54"/>
      <c r="CW146" s="54"/>
      <c r="CX146" s="54"/>
      <c r="CY146" s="54"/>
      <c r="CZ146" s="54"/>
      <c r="DA146" s="54"/>
      <c r="DB146" s="54"/>
      <c r="DC146" s="54"/>
      <c r="DD146" s="54"/>
      <c r="DE146" s="54"/>
      <c r="DF146" s="54"/>
      <c r="DG146" s="54"/>
      <c r="DH146" s="54"/>
      <c r="DI146" s="54"/>
      <c r="DJ146" s="54"/>
      <c r="DK146" s="54"/>
      <c r="DL146" s="54"/>
      <c r="DM146" s="54"/>
      <c r="DN146" s="54"/>
      <c r="DO146" s="54"/>
      <c r="DP146" s="54"/>
      <c r="DQ146" s="54"/>
      <c r="DR146" s="54"/>
      <c r="DS146" s="54"/>
      <c r="DT146" s="54"/>
      <c r="DU146" s="54"/>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c r="FG146" s="54"/>
      <c r="FH146" s="54"/>
      <c r="FI146" s="54"/>
      <c r="FJ146" s="54"/>
      <c r="FK146" s="54"/>
      <c r="FL146" s="54"/>
      <c r="FM146" s="54"/>
      <c r="FN146" s="54"/>
      <c r="FO146" s="54"/>
      <c r="FP146" s="54"/>
      <c r="FQ146" s="54"/>
      <c r="FR146" s="54"/>
      <c r="FS146" s="54"/>
      <c r="FT146" s="54"/>
      <c r="FU146" s="54"/>
      <c r="FV146" s="54"/>
      <c r="FW146" s="54"/>
      <c r="FX146" s="54"/>
      <c r="FY146" s="54"/>
      <c r="FZ146" s="54"/>
      <c r="GA146" s="54"/>
      <c r="GB146" s="54"/>
      <c r="GC146" s="54"/>
      <c r="GD146" s="54"/>
      <c r="GE146" s="54"/>
      <c r="GF146" s="54"/>
      <c r="GG146" s="54"/>
      <c r="GH146" s="54"/>
      <c r="GI146" s="54"/>
      <c r="GJ146" s="54"/>
      <c r="GK146" s="54"/>
      <c r="GL146" s="54"/>
      <c r="GM146" s="54"/>
      <c r="GN146" s="54"/>
      <c r="GO146" s="54"/>
      <c r="GP146" s="54"/>
      <c r="GQ146" s="54"/>
      <c r="GR146" s="54"/>
      <c r="GS146" s="54"/>
      <c r="GT146" s="54"/>
      <c r="GU146" s="54"/>
      <c r="GV146" s="54"/>
      <c r="GW146" s="54"/>
      <c r="GX146" s="54"/>
      <c r="GY146" s="54"/>
      <c r="GZ146" s="54"/>
      <c r="HA146" s="54"/>
      <c r="HB146" s="54"/>
      <c r="HC146" s="54"/>
      <c r="HD146" s="54"/>
      <c r="HE146" s="54"/>
      <c r="HF146" s="54"/>
      <c r="HG146" s="54"/>
      <c r="HH146" s="54"/>
      <c r="HI146" s="54"/>
      <c r="HJ146" s="54"/>
      <c r="HK146" s="54"/>
      <c r="HL146" s="54"/>
      <c r="HM146" s="54"/>
      <c r="HN146" s="54"/>
      <c r="HO146" s="54"/>
      <c r="HP146" s="54"/>
      <c r="HQ146" s="54"/>
      <c r="HR146" s="54"/>
      <c r="HS146" s="54"/>
      <c r="HT146" s="54"/>
      <c r="HU146" s="54"/>
      <c r="HV146" s="54"/>
      <c r="HW146" s="54"/>
      <c r="HX146" s="54"/>
      <c r="HY146" s="54"/>
      <c r="HZ146" s="54"/>
      <c r="IA146" s="54"/>
      <c r="IB146" s="54"/>
      <c r="IC146" s="54"/>
    </row>
    <row r="147" spans="2:237" ht="20.100000000000001" customHeight="1">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4"/>
      <c r="CP147" s="54"/>
      <c r="CQ147" s="54"/>
      <c r="CR147" s="54"/>
      <c r="CS147" s="54"/>
      <c r="CT147" s="54"/>
      <c r="CU147" s="54"/>
      <c r="CV147" s="54"/>
      <c r="CW147" s="54"/>
      <c r="CX147" s="54"/>
      <c r="CY147" s="54"/>
      <c r="CZ147" s="54"/>
      <c r="DA147" s="54"/>
      <c r="DB147" s="54"/>
      <c r="DC147" s="54"/>
      <c r="DD147" s="54"/>
      <c r="DE147" s="54"/>
      <c r="DF147" s="54"/>
      <c r="DG147" s="54"/>
      <c r="DH147" s="54"/>
      <c r="DI147" s="54"/>
      <c r="DJ147" s="54"/>
      <c r="DK147" s="54"/>
      <c r="DL147" s="54"/>
      <c r="DM147" s="54"/>
      <c r="DN147" s="54"/>
      <c r="DO147" s="54"/>
      <c r="DP147" s="54"/>
      <c r="DQ147" s="54"/>
      <c r="DR147" s="54"/>
      <c r="DS147" s="54"/>
      <c r="DT147" s="54"/>
      <c r="DU147" s="54"/>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c r="FG147" s="54"/>
      <c r="FH147" s="54"/>
      <c r="FI147" s="54"/>
      <c r="FJ147" s="54"/>
      <c r="FK147" s="54"/>
      <c r="FL147" s="54"/>
      <c r="FM147" s="54"/>
      <c r="FN147" s="54"/>
      <c r="FO147" s="54"/>
      <c r="FP147" s="54"/>
      <c r="FQ147" s="54"/>
      <c r="FR147" s="54"/>
      <c r="FS147" s="54"/>
      <c r="FT147" s="54"/>
      <c r="FU147" s="54"/>
      <c r="FV147" s="54"/>
      <c r="FW147" s="54"/>
      <c r="FX147" s="54"/>
      <c r="FY147" s="54"/>
      <c r="FZ147" s="54"/>
      <c r="GA147" s="54"/>
      <c r="GB147" s="54"/>
      <c r="GC147" s="54"/>
      <c r="GD147" s="54"/>
      <c r="GE147" s="54"/>
      <c r="GF147" s="54"/>
      <c r="GG147" s="54"/>
      <c r="GH147" s="54"/>
      <c r="GI147" s="54"/>
      <c r="GJ147" s="54"/>
      <c r="GK147" s="54"/>
      <c r="GL147" s="54"/>
      <c r="GM147" s="54"/>
      <c r="GN147" s="54"/>
      <c r="GO147" s="54"/>
      <c r="GP147" s="54"/>
      <c r="GQ147" s="54"/>
      <c r="GR147" s="54"/>
      <c r="GS147" s="54"/>
      <c r="GT147" s="54"/>
      <c r="GU147" s="54"/>
      <c r="GV147" s="54"/>
      <c r="GW147" s="54"/>
      <c r="GX147" s="54"/>
      <c r="GY147" s="54"/>
      <c r="GZ147" s="54"/>
      <c r="HA147" s="54"/>
      <c r="HB147" s="54"/>
      <c r="HC147" s="54"/>
      <c r="HD147" s="54"/>
      <c r="HE147" s="54"/>
      <c r="HF147" s="54"/>
      <c r="HG147" s="54"/>
      <c r="HH147" s="54"/>
      <c r="HI147" s="54"/>
      <c r="HJ147" s="54"/>
      <c r="HK147" s="54"/>
      <c r="HL147" s="54"/>
      <c r="HM147" s="54"/>
      <c r="HN147" s="54"/>
      <c r="HO147" s="54"/>
      <c r="HP147" s="54"/>
      <c r="HQ147" s="54"/>
      <c r="HR147" s="54"/>
      <c r="HS147" s="54"/>
      <c r="HT147" s="54"/>
      <c r="HU147" s="54"/>
      <c r="HV147" s="54"/>
      <c r="HW147" s="54"/>
      <c r="HX147" s="54"/>
      <c r="HY147" s="54"/>
      <c r="HZ147" s="54"/>
      <c r="IA147" s="54"/>
      <c r="IB147" s="54"/>
      <c r="IC147" s="54"/>
    </row>
    <row r="148" spans="2:237" ht="20.100000000000001" customHeight="1">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4"/>
      <c r="CP148" s="54"/>
      <c r="CQ148" s="54"/>
      <c r="CR148" s="54"/>
      <c r="CS148" s="54"/>
      <c r="CT148" s="54"/>
      <c r="CU148" s="54"/>
      <c r="CV148" s="54"/>
      <c r="CW148" s="54"/>
      <c r="CX148" s="54"/>
      <c r="CY148" s="54"/>
      <c r="CZ148" s="54"/>
      <c r="DA148" s="54"/>
      <c r="DB148" s="54"/>
      <c r="DC148" s="54"/>
      <c r="DD148" s="54"/>
      <c r="DE148" s="54"/>
      <c r="DF148" s="54"/>
      <c r="DG148" s="54"/>
      <c r="DH148" s="54"/>
      <c r="DI148" s="54"/>
      <c r="DJ148" s="54"/>
      <c r="DK148" s="54"/>
      <c r="DL148" s="54"/>
      <c r="DM148" s="54"/>
      <c r="DN148" s="54"/>
      <c r="DO148" s="54"/>
      <c r="DP148" s="54"/>
      <c r="DQ148" s="54"/>
      <c r="DR148" s="54"/>
      <c r="DS148" s="54"/>
      <c r="DT148" s="54"/>
      <c r="DU148" s="54"/>
      <c r="DV148" s="54"/>
      <c r="DW148" s="54"/>
      <c r="DX148" s="54"/>
      <c r="DY148" s="54"/>
      <c r="DZ148" s="54"/>
      <c r="EA148" s="54"/>
      <c r="EB148" s="54"/>
      <c r="EC148" s="54"/>
      <c r="ED148" s="54"/>
      <c r="EE148" s="54"/>
      <c r="EF148" s="54"/>
      <c r="EG148" s="54"/>
      <c r="EH148" s="54"/>
      <c r="EI148" s="54"/>
      <c r="EJ148" s="54"/>
      <c r="EK148" s="54"/>
      <c r="EL148" s="54"/>
      <c r="EM148" s="54"/>
      <c r="EN148" s="54"/>
      <c r="EO148" s="54"/>
      <c r="EP148" s="54"/>
      <c r="EQ148" s="54"/>
      <c r="ER148" s="54"/>
      <c r="ES148" s="54"/>
      <c r="ET148" s="54"/>
      <c r="EU148" s="54"/>
      <c r="EV148" s="54"/>
      <c r="EW148" s="54"/>
      <c r="EX148" s="54"/>
      <c r="EY148" s="54"/>
      <c r="EZ148" s="54"/>
      <c r="FA148" s="54"/>
      <c r="FB148" s="54"/>
      <c r="FC148" s="54"/>
      <c r="FD148" s="54"/>
      <c r="FE148" s="54"/>
      <c r="FF148" s="54"/>
      <c r="FG148" s="54"/>
      <c r="FH148" s="54"/>
      <c r="FI148" s="54"/>
      <c r="FJ148" s="54"/>
      <c r="FK148" s="54"/>
      <c r="FL148" s="54"/>
      <c r="FM148" s="54"/>
      <c r="FN148" s="54"/>
      <c r="FO148" s="54"/>
      <c r="FP148" s="54"/>
      <c r="FQ148" s="54"/>
      <c r="FR148" s="54"/>
      <c r="FS148" s="54"/>
      <c r="FT148" s="54"/>
      <c r="FU148" s="54"/>
      <c r="FV148" s="54"/>
      <c r="FW148" s="54"/>
      <c r="FX148" s="54"/>
      <c r="FY148" s="54"/>
      <c r="FZ148" s="54"/>
      <c r="GA148" s="54"/>
      <c r="GB148" s="54"/>
      <c r="GC148" s="54"/>
      <c r="GD148" s="54"/>
      <c r="GE148" s="54"/>
      <c r="GF148" s="54"/>
      <c r="GG148" s="54"/>
      <c r="GH148" s="54"/>
      <c r="GI148" s="54"/>
      <c r="GJ148" s="54"/>
      <c r="GK148" s="54"/>
      <c r="GL148" s="54"/>
      <c r="GM148" s="54"/>
      <c r="GN148" s="54"/>
      <c r="GO148" s="54"/>
      <c r="GP148" s="54"/>
      <c r="GQ148" s="54"/>
      <c r="GR148" s="54"/>
      <c r="GS148" s="54"/>
      <c r="GT148" s="54"/>
      <c r="GU148" s="54"/>
      <c r="GV148" s="54"/>
      <c r="GW148" s="54"/>
      <c r="GX148" s="54"/>
      <c r="GY148" s="54"/>
      <c r="GZ148" s="54"/>
      <c r="HA148" s="54"/>
      <c r="HB148" s="54"/>
      <c r="HC148" s="54"/>
      <c r="HD148" s="54"/>
      <c r="HE148" s="54"/>
      <c r="HF148" s="54"/>
      <c r="HG148" s="54"/>
      <c r="HH148" s="54"/>
      <c r="HI148" s="54"/>
      <c r="HJ148" s="54"/>
      <c r="HK148" s="54"/>
      <c r="HL148" s="54"/>
      <c r="HM148" s="54"/>
      <c r="HN148" s="54"/>
      <c r="HO148" s="54"/>
      <c r="HP148" s="54"/>
      <c r="HQ148" s="54"/>
      <c r="HR148" s="54"/>
      <c r="HS148" s="54"/>
      <c r="HT148" s="54"/>
      <c r="HU148" s="54"/>
      <c r="HV148" s="54"/>
      <c r="HW148" s="54"/>
      <c r="HX148" s="54"/>
      <c r="HY148" s="54"/>
      <c r="HZ148" s="54"/>
      <c r="IA148" s="54"/>
      <c r="IB148" s="54"/>
      <c r="IC148" s="54"/>
    </row>
    <row r="149" spans="2:237" ht="20.100000000000001" customHeight="1">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54"/>
      <c r="DI149" s="54"/>
      <c r="DJ149" s="54"/>
      <c r="DK149" s="54"/>
      <c r="DL149" s="54"/>
      <c r="DM149" s="54"/>
      <c r="DN149" s="54"/>
      <c r="DO149" s="54"/>
      <c r="DP149" s="54"/>
      <c r="DQ149" s="54"/>
      <c r="DR149" s="54"/>
      <c r="DS149" s="54"/>
      <c r="DT149" s="54"/>
      <c r="DU149" s="54"/>
      <c r="DV149" s="54"/>
      <c r="DW149" s="54"/>
      <c r="DX149" s="54"/>
      <c r="DY149" s="54"/>
      <c r="DZ149" s="54"/>
      <c r="EA149" s="54"/>
      <c r="EB149" s="54"/>
      <c r="EC149" s="54"/>
      <c r="ED149" s="54"/>
      <c r="EE149" s="54"/>
      <c r="EF149" s="54"/>
      <c r="EG149" s="54"/>
      <c r="EH149" s="54"/>
      <c r="EI149" s="54"/>
      <c r="EJ149" s="54"/>
      <c r="EK149" s="54"/>
      <c r="EL149" s="54"/>
      <c r="EM149" s="54"/>
      <c r="EN149" s="54"/>
      <c r="EO149" s="54"/>
      <c r="EP149" s="54"/>
      <c r="EQ149" s="54"/>
      <c r="ER149" s="54"/>
      <c r="ES149" s="54"/>
      <c r="ET149" s="54"/>
      <c r="EU149" s="54"/>
      <c r="EV149" s="54"/>
      <c r="EW149" s="54"/>
      <c r="EX149" s="54"/>
      <c r="EY149" s="54"/>
      <c r="EZ149" s="54"/>
      <c r="FA149" s="54"/>
      <c r="FB149" s="54"/>
      <c r="FC149" s="54"/>
      <c r="FD149" s="54"/>
      <c r="FE149" s="54"/>
      <c r="FF149" s="54"/>
      <c r="FG149" s="54"/>
      <c r="FH149" s="54"/>
      <c r="FI149" s="54"/>
      <c r="FJ149" s="54"/>
      <c r="FK149" s="54"/>
      <c r="FL149" s="54"/>
      <c r="FM149" s="54"/>
      <c r="FN149" s="54"/>
      <c r="FO149" s="54"/>
      <c r="FP149" s="54"/>
      <c r="FQ149" s="54"/>
      <c r="FR149" s="54"/>
      <c r="FS149" s="54"/>
      <c r="FT149" s="54"/>
      <c r="FU149" s="54"/>
      <c r="FV149" s="54"/>
      <c r="FW149" s="54"/>
      <c r="FX149" s="54"/>
      <c r="FY149" s="54"/>
      <c r="FZ149" s="54"/>
      <c r="GA149" s="54"/>
      <c r="GB149" s="54"/>
      <c r="GC149" s="54"/>
      <c r="GD149" s="54"/>
      <c r="GE149" s="54"/>
      <c r="GF149" s="54"/>
      <c r="GG149" s="54"/>
      <c r="GH149" s="54"/>
      <c r="GI149" s="54"/>
      <c r="GJ149" s="54"/>
      <c r="GK149" s="54"/>
      <c r="GL149" s="54"/>
      <c r="GM149" s="54"/>
      <c r="GN149" s="54"/>
      <c r="GO149" s="54"/>
      <c r="GP149" s="54"/>
      <c r="GQ149" s="54"/>
      <c r="GR149" s="54"/>
      <c r="GS149" s="54"/>
      <c r="GT149" s="54"/>
      <c r="GU149" s="54"/>
      <c r="GV149" s="54"/>
      <c r="GW149" s="54"/>
      <c r="GX149" s="54"/>
      <c r="GY149" s="54"/>
      <c r="GZ149" s="54"/>
      <c r="HA149" s="54"/>
      <c r="HB149" s="54"/>
      <c r="HC149" s="54"/>
      <c r="HD149" s="54"/>
      <c r="HE149" s="54"/>
      <c r="HF149" s="54"/>
      <c r="HG149" s="54"/>
      <c r="HH149" s="54"/>
      <c r="HI149" s="54"/>
      <c r="HJ149" s="54"/>
      <c r="HK149" s="54"/>
      <c r="HL149" s="54"/>
      <c r="HM149" s="54"/>
      <c r="HN149" s="54"/>
      <c r="HO149" s="54"/>
      <c r="HP149" s="54"/>
      <c r="HQ149" s="54"/>
      <c r="HR149" s="54"/>
      <c r="HS149" s="54"/>
      <c r="HT149" s="54"/>
      <c r="HU149" s="54"/>
      <c r="HV149" s="54"/>
      <c r="HW149" s="54"/>
      <c r="HX149" s="54"/>
      <c r="HY149" s="54"/>
      <c r="HZ149" s="54"/>
      <c r="IA149" s="54"/>
      <c r="IB149" s="54"/>
      <c r="IC149" s="54"/>
    </row>
    <row r="150" spans="2:237" ht="20.100000000000001" customHeight="1">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c r="CE150" s="54"/>
      <c r="CF150" s="54"/>
      <c r="CG150" s="54"/>
      <c r="CH150" s="54"/>
      <c r="CI150" s="54"/>
      <c r="CJ150" s="54"/>
      <c r="CK150" s="54"/>
      <c r="CL150" s="54"/>
      <c r="CM150" s="54"/>
      <c r="CN150" s="54"/>
      <c r="CO150" s="54"/>
      <c r="CP150" s="54"/>
      <c r="CQ150" s="54"/>
      <c r="CR150" s="54"/>
      <c r="CS150" s="54"/>
      <c r="CT150" s="54"/>
      <c r="CU150" s="54"/>
      <c r="CV150" s="54"/>
      <c r="CW150" s="54"/>
      <c r="CX150" s="54"/>
      <c r="CY150" s="54"/>
      <c r="CZ150" s="54"/>
      <c r="DA150" s="54"/>
      <c r="DB150" s="54"/>
      <c r="DC150" s="54"/>
      <c r="DD150" s="54"/>
      <c r="DE150" s="54"/>
      <c r="DF150" s="54"/>
      <c r="DG150" s="54"/>
      <c r="DH150" s="54"/>
      <c r="DI150" s="54"/>
      <c r="DJ150" s="54"/>
      <c r="DK150" s="54"/>
      <c r="DL150" s="54"/>
      <c r="DM150" s="54"/>
      <c r="DN150" s="54"/>
      <c r="DO150" s="54"/>
      <c r="DP150" s="54"/>
      <c r="DQ150" s="54"/>
      <c r="DR150" s="54"/>
      <c r="DS150" s="54"/>
      <c r="DT150" s="54"/>
      <c r="DU150" s="54"/>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c r="FF150" s="54"/>
      <c r="FG150" s="54"/>
      <c r="FH150" s="54"/>
      <c r="FI150" s="54"/>
      <c r="FJ150" s="54"/>
      <c r="FK150" s="54"/>
      <c r="FL150" s="54"/>
      <c r="FM150" s="54"/>
      <c r="FN150" s="54"/>
      <c r="FO150" s="54"/>
      <c r="FP150" s="54"/>
      <c r="FQ150" s="54"/>
      <c r="FR150" s="54"/>
      <c r="FS150" s="54"/>
      <c r="FT150" s="54"/>
      <c r="FU150" s="54"/>
      <c r="FV150" s="54"/>
      <c r="FW150" s="54"/>
      <c r="FX150" s="54"/>
      <c r="FY150" s="54"/>
      <c r="FZ150" s="54"/>
      <c r="GA150" s="54"/>
      <c r="GB150" s="54"/>
      <c r="GC150" s="54"/>
      <c r="GD150" s="54"/>
      <c r="GE150" s="54"/>
      <c r="GF150" s="54"/>
      <c r="GG150" s="54"/>
      <c r="GH150" s="54"/>
      <c r="GI150" s="54"/>
      <c r="GJ150" s="54"/>
      <c r="GK150" s="54"/>
      <c r="GL150" s="54"/>
      <c r="GM150" s="54"/>
      <c r="GN150" s="54"/>
      <c r="GO150" s="54"/>
      <c r="GP150" s="54"/>
      <c r="GQ150" s="54"/>
      <c r="GR150" s="54"/>
      <c r="GS150" s="54"/>
      <c r="GT150" s="54"/>
      <c r="GU150" s="54"/>
      <c r="GV150" s="54"/>
      <c r="GW150" s="54"/>
      <c r="GX150" s="54"/>
      <c r="GY150" s="54"/>
      <c r="GZ150" s="54"/>
      <c r="HA150" s="54"/>
      <c r="HB150" s="54"/>
      <c r="HC150" s="54"/>
      <c r="HD150" s="54"/>
      <c r="HE150" s="54"/>
      <c r="HF150" s="54"/>
      <c r="HG150" s="54"/>
      <c r="HH150" s="54"/>
      <c r="HI150" s="54"/>
      <c r="HJ150" s="54"/>
      <c r="HK150" s="54"/>
      <c r="HL150" s="54"/>
      <c r="HM150" s="54"/>
      <c r="HN150" s="54"/>
      <c r="HO150" s="54"/>
      <c r="HP150" s="54"/>
      <c r="HQ150" s="54"/>
      <c r="HR150" s="54"/>
      <c r="HS150" s="54"/>
      <c r="HT150" s="54"/>
      <c r="HU150" s="54"/>
      <c r="HV150" s="54"/>
      <c r="HW150" s="54"/>
      <c r="HX150" s="54"/>
      <c r="HY150" s="54"/>
      <c r="HZ150" s="54"/>
      <c r="IA150" s="54"/>
      <c r="IB150" s="54"/>
      <c r="IC150" s="54"/>
    </row>
    <row r="151" spans="2:237" ht="20.100000000000001" customHeight="1">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54"/>
      <c r="CI151" s="54"/>
      <c r="CJ151" s="54"/>
      <c r="CK151" s="54"/>
      <c r="CL151" s="54"/>
      <c r="CM151" s="54"/>
      <c r="CN151" s="54"/>
      <c r="CO151" s="54"/>
      <c r="CP151" s="54"/>
      <c r="CQ151" s="54"/>
      <c r="CR151" s="54"/>
      <c r="CS151" s="54"/>
      <c r="CT151" s="54"/>
      <c r="CU151" s="54"/>
      <c r="CV151" s="54"/>
      <c r="CW151" s="54"/>
      <c r="CX151" s="54"/>
      <c r="CY151" s="54"/>
      <c r="CZ151" s="54"/>
      <c r="DA151" s="54"/>
      <c r="DB151" s="54"/>
      <c r="DC151" s="54"/>
      <c r="DD151" s="54"/>
      <c r="DE151" s="54"/>
      <c r="DF151" s="54"/>
      <c r="DG151" s="54"/>
      <c r="DH151" s="54"/>
      <c r="DI151" s="54"/>
      <c r="DJ151" s="54"/>
      <c r="DK151" s="54"/>
      <c r="DL151" s="54"/>
      <c r="DM151" s="54"/>
      <c r="DN151" s="54"/>
      <c r="DO151" s="54"/>
      <c r="DP151" s="54"/>
      <c r="DQ151" s="54"/>
      <c r="DR151" s="54"/>
      <c r="DS151" s="54"/>
      <c r="DT151" s="54"/>
      <c r="DU151" s="54"/>
      <c r="DV151" s="54"/>
      <c r="DW151" s="54"/>
      <c r="DX151" s="54"/>
      <c r="DY151" s="54"/>
      <c r="DZ151" s="54"/>
      <c r="EA151" s="54"/>
      <c r="EB151" s="54"/>
      <c r="EC151" s="54"/>
      <c r="ED151" s="54"/>
      <c r="EE151" s="54"/>
      <c r="EF151" s="54"/>
      <c r="EG151" s="54"/>
      <c r="EH151" s="54"/>
      <c r="EI151" s="54"/>
      <c r="EJ151" s="54"/>
      <c r="EK151" s="54"/>
      <c r="EL151" s="54"/>
      <c r="EM151" s="54"/>
      <c r="EN151" s="54"/>
      <c r="EO151" s="54"/>
      <c r="EP151" s="54"/>
      <c r="EQ151" s="54"/>
      <c r="ER151" s="54"/>
      <c r="ES151" s="54"/>
      <c r="ET151" s="54"/>
      <c r="EU151" s="54"/>
      <c r="EV151" s="54"/>
      <c r="EW151" s="54"/>
      <c r="EX151" s="54"/>
      <c r="EY151" s="54"/>
      <c r="EZ151" s="54"/>
      <c r="FA151" s="54"/>
      <c r="FB151" s="54"/>
      <c r="FC151" s="54"/>
      <c r="FD151" s="54"/>
      <c r="FE151" s="54"/>
      <c r="FF151" s="54"/>
      <c r="FG151" s="54"/>
      <c r="FH151" s="54"/>
      <c r="FI151" s="54"/>
      <c r="FJ151" s="54"/>
      <c r="FK151" s="54"/>
      <c r="FL151" s="54"/>
      <c r="FM151" s="54"/>
      <c r="FN151" s="54"/>
      <c r="FO151" s="54"/>
      <c r="FP151" s="54"/>
      <c r="FQ151" s="54"/>
      <c r="FR151" s="54"/>
      <c r="FS151" s="54"/>
      <c r="FT151" s="54"/>
      <c r="FU151" s="54"/>
      <c r="FV151" s="54"/>
      <c r="FW151" s="54"/>
      <c r="FX151" s="54"/>
      <c r="FY151" s="54"/>
      <c r="FZ151" s="54"/>
      <c r="GA151" s="54"/>
      <c r="GB151" s="54"/>
      <c r="GC151" s="54"/>
      <c r="GD151" s="54"/>
      <c r="GE151" s="54"/>
      <c r="GF151" s="54"/>
      <c r="GG151" s="54"/>
      <c r="GH151" s="54"/>
      <c r="GI151" s="54"/>
      <c r="GJ151" s="54"/>
      <c r="GK151" s="54"/>
      <c r="GL151" s="54"/>
      <c r="GM151" s="54"/>
      <c r="GN151" s="54"/>
      <c r="GO151" s="54"/>
      <c r="GP151" s="54"/>
      <c r="GQ151" s="54"/>
      <c r="GR151" s="54"/>
      <c r="GS151" s="54"/>
      <c r="GT151" s="54"/>
      <c r="GU151" s="54"/>
      <c r="GV151" s="54"/>
      <c r="GW151" s="54"/>
      <c r="GX151" s="54"/>
      <c r="GY151" s="54"/>
      <c r="GZ151" s="54"/>
      <c r="HA151" s="54"/>
      <c r="HB151" s="54"/>
      <c r="HC151" s="54"/>
      <c r="HD151" s="54"/>
      <c r="HE151" s="54"/>
      <c r="HF151" s="54"/>
      <c r="HG151" s="54"/>
      <c r="HH151" s="54"/>
      <c r="HI151" s="54"/>
      <c r="HJ151" s="54"/>
      <c r="HK151" s="54"/>
      <c r="HL151" s="54"/>
      <c r="HM151" s="54"/>
      <c r="HN151" s="54"/>
      <c r="HO151" s="54"/>
      <c r="HP151" s="54"/>
      <c r="HQ151" s="54"/>
      <c r="HR151" s="54"/>
      <c r="HS151" s="54"/>
      <c r="HT151" s="54"/>
      <c r="HU151" s="54"/>
      <c r="HV151" s="54"/>
      <c r="HW151" s="54"/>
      <c r="HX151" s="54"/>
      <c r="HY151" s="54"/>
      <c r="HZ151" s="54"/>
      <c r="IA151" s="54"/>
      <c r="IB151" s="54"/>
      <c r="IC151" s="54"/>
    </row>
    <row r="152" spans="2:237" ht="20.100000000000001" customHeight="1">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54"/>
      <c r="DI152" s="54"/>
      <c r="DJ152" s="54"/>
      <c r="DK152" s="54"/>
      <c r="DL152" s="54"/>
      <c r="DM152" s="54"/>
      <c r="DN152" s="54"/>
      <c r="DO152" s="54"/>
      <c r="DP152" s="54"/>
      <c r="DQ152" s="54"/>
      <c r="DR152" s="54"/>
      <c r="DS152" s="54"/>
      <c r="DT152" s="54"/>
      <c r="DU152" s="54"/>
      <c r="DV152" s="54"/>
      <c r="DW152" s="54"/>
      <c r="DX152" s="54"/>
      <c r="DY152" s="54"/>
      <c r="DZ152" s="54"/>
      <c r="EA152" s="54"/>
      <c r="EB152" s="54"/>
      <c r="EC152" s="54"/>
      <c r="ED152" s="54"/>
      <c r="EE152" s="54"/>
      <c r="EF152" s="54"/>
      <c r="EG152" s="54"/>
      <c r="EH152" s="54"/>
      <c r="EI152" s="54"/>
      <c r="EJ152" s="54"/>
      <c r="EK152" s="54"/>
      <c r="EL152" s="54"/>
      <c r="EM152" s="54"/>
      <c r="EN152" s="54"/>
      <c r="EO152" s="54"/>
      <c r="EP152" s="54"/>
      <c r="EQ152" s="54"/>
      <c r="ER152" s="54"/>
      <c r="ES152" s="54"/>
      <c r="ET152" s="54"/>
      <c r="EU152" s="54"/>
      <c r="EV152" s="54"/>
      <c r="EW152" s="54"/>
      <c r="EX152" s="54"/>
      <c r="EY152" s="54"/>
      <c r="EZ152" s="54"/>
      <c r="FA152" s="54"/>
      <c r="FB152" s="54"/>
      <c r="FC152" s="54"/>
      <c r="FD152" s="54"/>
      <c r="FE152" s="54"/>
      <c r="FF152" s="54"/>
      <c r="FG152" s="54"/>
      <c r="FH152" s="54"/>
      <c r="FI152" s="54"/>
      <c r="FJ152" s="54"/>
      <c r="FK152" s="54"/>
      <c r="FL152" s="54"/>
      <c r="FM152" s="54"/>
      <c r="FN152" s="54"/>
      <c r="FO152" s="54"/>
      <c r="FP152" s="54"/>
      <c r="FQ152" s="54"/>
      <c r="FR152" s="54"/>
      <c r="FS152" s="54"/>
      <c r="FT152" s="54"/>
      <c r="FU152" s="54"/>
      <c r="FV152" s="54"/>
      <c r="FW152" s="54"/>
      <c r="FX152" s="54"/>
      <c r="FY152" s="54"/>
      <c r="FZ152" s="54"/>
      <c r="GA152" s="54"/>
      <c r="GB152" s="54"/>
      <c r="GC152" s="54"/>
      <c r="GD152" s="54"/>
      <c r="GE152" s="54"/>
      <c r="GF152" s="54"/>
      <c r="GG152" s="54"/>
      <c r="GH152" s="54"/>
      <c r="GI152" s="54"/>
      <c r="GJ152" s="54"/>
      <c r="GK152" s="54"/>
      <c r="GL152" s="54"/>
      <c r="GM152" s="54"/>
      <c r="GN152" s="54"/>
      <c r="GO152" s="54"/>
      <c r="GP152" s="54"/>
      <c r="GQ152" s="54"/>
      <c r="GR152" s="54"/>
      <c r="GS152" s="54"/>
      <c r="GT152" s="54"/>
      <c r="GU152" s="54"/>
      <c r="GV152" s="54"/>
      <c r="GW152" s="54"/>
      <c r="GX152" s="54"/>
      <c r="GY152" s="54"/>
      <c r="GZ152" s="54"/>
      <c r="HA152" s="54"/>
      <c r="HB152" s="54"/>
      <c r="HC152" s="54"/>
      <c r="HD152" s="54"/>
      <c r="HE152" s="54"/>
      <c r="HF152" s="54"/>
      <c r="HG152" s="54"/>
      <c r="HH152" s="54"/>
      <c r="HI152" s="54"/>
      <c r="HJ152" s="54"/>
      <c r="HK152" s="54"/>
      <c r="HL152" s="54"/>
      <c r="HM152" s="54"/>
      <c r="HN152" s="54"/>
      <c r="HO152" s="54"/>
      <c r="HP152" s="54"/>
      <c r="HQ152" s="54"/>
      <c r="HR152" s="54"/>
      <c r="HS152" s="54"/>
      <c r="HT152" s="54"/>
      <c r="HU152" s="54"/>
      <c r="HV152" s="54"/>
      <c r="HW152" s="54"/>
      <c r="HX152" s="54"/>
      <c r="HY152" s="54"/>
      <c r="HZ152" s="54"/>
      <c r="IA152" s="54"/>
      <c r="IB152" s="54"/>
      <c r="IC152" s="54"/>
    </row>
    <row r="153" spans="2:237" ht="20.100000000000001" customHeight="1">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54"/>
      <c r="DI153" s="54"/>
      <c r="DJ153" s="54"/>
      <c r="DK153" s="54"/>
      <c r="DL153" s="54"/>
      <c r="DM153" s="54"/>
      <c r="DN153" s="54"/>
      <c r="DO153" s="54"/>
      <c r="DP153" s="54"/>
      <c r="DQ153" s="54"/>
      <c r="DR153" s="54"/>
      <c r="DS153" s="54"/>
      <c r="DT153" s="54"/>
      <c r="DU153" s="54"/>
      <c r="DV153" s="54"/>
      <c r="DW153" s="54"/>
      <c r="DX153" s="54"/>
      <c r="DY153" s="54"/>
      <c r="DZ153" s="54"/>
      <c r="EA153" s="54"/>
      <c r="EB153" s="54"/>
      <c r="EC153" s="54"/>
      <c r="ED153" s="54"/>
      <c r="EE153" s="54"/>
      <c r="EF153" s="54"/>
      <c r="EG153" s="54"/>
      <c r="EH153" s="54"/>
      <c r="EI153" s="54"/>
      <c r="EJ153" s="54"/>
      <c r="EK153" s="54"/>
      <c r="EL153" s="54"/>
      <c r="EM153" s="54"/>
      <c r="EN153" s="54"/>
      <c r="EO153" s="54"/>
      <c r="EP153" s="54"/>
      <c r="EQ153" s="54"/>
      <c r="ER153" s="54"/>
      <c r="ES153" s="54"/>
      <c r="ET153" s="54"/>
      <c r="EU153" s="54"/>
      <c r="EV153" s="54"/>
      <c r="EW153" s="54"/>
      <c r="EX153" s="54"/>
      <c r="EY153" s="54"/>
      <c r="EZ153" s="54"/>
      <c r="FA153" s="54"/>
      <c r="FB153" s="54"/>
      <c r="FC153" s="54"/>
      <c r="FD153" s="54"/>
      <c r="FE153" s="54"/>
      <c r="FF153" s="54"/>
      <c r="FG153" s="54"/>
      <c r="FH153" s="54"/>
      <c r="FI153" s="54"/>
      <c r="FJ153" s="54"/>
      <c r="FK153" s="54"/>
      <c r="FL153" s="54"/>
      <c r="FM153" s="54"/>
      <c r="FN153" s="54"/>
      <c r="FO153" s="54"/>
      <c r="FP153" s="54"/>
      <c r="FQ153" s="54"/>
      <c r="FR153" s="54"/>
      <c r="FS153" s="54"/>
      <c r="FT153" s="54"/>
      <c r="FU153" s="54"/>
      <c r="FV153" s="54"/>
      <c r="FW153" s="54"/>
      <c r="FX153" s="54"/>
      <c r="FY153" s="54"/>
      <c r="FZ153" s="54"/>
      <c r="GA153" s="54"/>
      <c r="GB153" s="54"/>
      <c r="GC153" s="54"/>
      <c r="GD153" s="54"/>
      <c r="GE153" s="54"/>
      <c r="GF153" s="54"/>
      <c r="GG153" s="54"/>
      <c r="GH153" s="54"/>
      <c r="GI153" s="54"/>
      <c r="GJ153" s="54"/>
      <c r="GK153" s="54"/>
      <c r="GL153" s="54"/>
      <c r="GM153" s="54"/>
      <c r="GN153" s="54"/>
      <c r="GO153" s="54"/>
      <c r="GP153" s="54"/>
      <c r="GQ153" s="54"/>
      <c r="GR153" s="54"/>
      <c r="GS153" s="54"/>
      <c r="GT153" s="54"/>
      <c r="GU153" s="54"/>
      <c r="GV153" s="54"/>
      <c r="GW153" s="54"/>
      <c r="GX153" s="54"/>
      <c r="GY153" s="54"/>
      <c r="GZ153" s="54"/>
      <c r="HA153" s="54"/>
      <c r="HB153" s="54"/>
      <c r="HC153" s="54"/>
      <c r="HD153" s="54"/>
      <c r="HE153" s="54"/>
      <c r="HF153" s="54"/>
      <c r="HG153" s="54"/>
      <c r="HH153" s="54"/>
      <c r="HI153" s="54"/>
      <c r="HJ153" s="54"/>
      <c r="HK153" s="54"/>
      <c r="HL153" s="54"/>
      <c r="HM153" s="54"/>
      <c r="HN153" s="54"/>
      <c r="HO153" s="54"/>
      <c r="HP153" s="54"/>
      <c r="HQ153" s="54"/>
      <c r="HR153" s="54"/>
      <c r="HS153" s="54"/>
      <c r="HT153" s="54"/>
      <c r="HU153" s="54"/>
      <c r="HV153" s="54"/>
      <c r="HW153" s="54"/>
      <c r="HX153" s="54"/>
      <c r="HY153" s="54"/>
      <c r="HZ153" s="54"/>
      <c r="IA153" s="54"/>
      <c r="IB153" s="54"/>
      <c r="IC153" s="54"/>
    </row>
    <row r="154" spans="2:237" ht="20.100000000000001" customHeight="1">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54"/>
      <c r="DI154" s="54"/>
      <c r="DJ154" s="54"/>
      <c r="DK154" s="54"/>
      <c r="DL154" s="54"/>
      <c r="DM154" s="54"/>
      <c r="DN154" s="54"/>
      <c r="DO154" s="54"/>
      <c r="DP154" s="54"/>
      <c r="DQ154" s="54"/>
      <c r="DR154" s="54"/>
      <c r="DS154" s="54"/>
      <c r="DT154" s="54"/>
      <c r="DU154" s="54"/>
      <c r="DV154" s="54"/>
      <c r="DW154" s="54"/>
      <c r="DX154" s="54"/>
      <c r="DY154" s="54"/>
      <c r="DZ154" s="54"/>
      <c r="EA154" s="54"/>
      <c r="EB154" s="54"/>
      <c r="EC154" s="54"/>
      <c r="ED154" s="54"/>
      <c r="EE154" s="54"/>
      <c r="EF154" s="54"/>
      <c r="EG154" s="54"/>
      <c r="EH154" s="54"/>
      <c r="EI154" s="54"/>
      <c r="EJ154" s="54"/>
      <c r="EK154" s="54"/>
      <c r="EL154" s="54"/>
      <c r="EM154" s="54"/>
      <c r="EN154" s="54"/>
      <c r="EO154" s="54"/>
      <c r="EP154" s="54"/>
      <c r="EQ154" s="54"/>
      <c r="ER154" s="54"/>
      <c r="ES154" s="54"/>
      <c r="ET154" s="54"/>
      <c r="EU154" s="54"/>
      <c r="EV154" s="54"/>
      <c r="EW154" s="54"/>
      <c r="EX154" s="54"/>
      <c r="EY154" s="54"/>
      <c r="EZ154" s="54"/>
      <c r="FA154" s="54"/>
      <c r="FB154" s="54"/>
      <c r="FC154" s="54"/>
      <c r="FD154" s="54"/>
      <c r="FE154" s="54"/>
      <c r="FF154" s="54"/>
      <c r="FG154" s="54"/>
      <c r="FH154" s="54"/>
      <c r="FI154" s="54"/>
      <c r="FJ154" s="54"/>
      <c r="FK154" s="54"/>
      <c r="FL154" s="54"/>
      <c r="FM154" s="54"/>
      <c r="FN154" s="54"/>
      <c r="FO154" s="54"/>
      <c r="FP154" s="54"/>
      <c r="FQ154" s="54"/>
      <c r="FR154" s="54"/>
      <c r="FS154" s="54"/>
      <c r="FT154" s="54"/>
      <c r="FU154" s="54"/>
      <c r="FV154" s="54"/>
      <c r="FW154" s="54"/>
      <c r="FX154" s="54"/>
      <c r="FY154" s="54"/>
      <c r="FZ154" s="54"/>
      <c r="GA154" s="54"/>
      <c r="GB154" s="54"/>
      <c r="GC154" s="54"/>
      <c r="GD154" s="54"/>
      <c r="GE154" s="54"/>
      <c r="GF154" s="54"/>
      <c r="GG154" s="54"/>
      <c r="GH154" s="54"/>
      <c r="GI154" s="54"/>
      <c r="GJ154" s="54"/>
      <c r="GK154" s="54"/>
      <c r="GL154" s="54"/>
      <c r="GM154" s="54"/>
      <c r="GN154" s="54"/>
      <c r="GO154" s="54"/>
      <c r="GP154" s="54"/>
      <c r="GQ154" s="54"/>
      <c r="GR154" s="54"/>
      <c r="GS154" s="54"/>
      <c r="GT154" s="54"/>
      <c r="GU154" s="54"/>
      <c r="GV154" s="54"/>
      <c r="GW154" s="54"/>
      <c r="GX154" s="54"/>
      <c r="GY154" s="54"/>
      <c r="GZ154" s="54"/>
      <c r="HA154" s="54"/>
      <c r="HB154" s="54"/>
      <c r="HC154" s="54"/>
      <c r="HD154" s="54"/>
      <c r="HE154" s="54"/>
      <c r="HF154" s="54"/>
      <c r="HG154" s="54"/>
      <c r="HH154" s="54"/>
      <c r="HI154" s="54"/>
      <c r="HJ154" s="54"/>
      <c r="HK154" s="54"/>
      <c r="HL154" s="54"/>
      <c r="HM154" s="54"/>
      <c r="HN154" s="54"/>
      <c r="HO154" s="54"/>
      <c r="HP154" s="54"/>
      <c r="HQ154" s="54"/>
      <c r="HR154" s="54"/>
      <c r="HS154" s="54"/>
      <c r="HT154" s="54"/>
      <c r="HU154" s="54"/>
      <c r="HV154" s="54"/>
      <c r="HW154" s="54"/>
      <c r="HX154" s="54"/>
      <c r="HY154" s="54"/>
      <c r="HZ154" s="54"/>
      <c r="IA154" s="54"/>
      <c r="IB154" s="54"/>
      <c r="IC154" s="54"/>
    </row>
    <row r="155" spans="2:237" ht="20.100000000000001" customHeight="1">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c r="GG155" s="54"/>
      <c r="GH155" s="54"/>
      <c r="GI155" s="54"/>
      <c r="GJ155" s="54"/>
      <c r="GK155" s="54"/>
      <c r="GL155" s="54"/>
      <c r="GM155" s="54"/>
      <c r="GN155" s="54"/>
      <c r="GO155" s="54"/>
      <c r="GP155" s="54"/>
      <c r="GQ155" s="54"/>
      <c r="GR155" s="54"/>
      <c r="GS155" s="54"/>
      <c r="GT155" s="54"/>
      <c r="GU155" s="54"/>
      <c r="GV155" s="54"/>
      <c r="GW155" s="54"/>
      <c r="GX155" s="54"/>
      <c r="GY155" s="54"/>
      <c r="GZ155" s="54"/>
      <c r="HA155" s="54"/>
      <c r="HB155" s="54"/>
      <c r="HC155" s="54"/>
      <c r="HD155" s="54"/>
      <c r="HE155" s="54"/>
      <c r="HF155" s="54"/>
      <c r="HG155" s="54"/>
      <c r="HH155" s="54"/>
      <c r="HI155" s="54"/>
      <c r="HJ155" s="54"/>
      <c r="HK155" s="54"/>
      <c r="HL155" s="54"/>
      <c r="HM155" s="54"/>
      <c r="HN155" s="54"/>
      <c r="HO155" s="54"/>
      <c r="HP155" s="54"/>
      <c r="HQ155" s="54"/>
      <c r="HR155" s="54"/>
      <c r="HS155" s="54"/>
      <c r="HT155" s="54"/>
      <c r="HU155" s="54"/>
      <c r="HV155" s="54"/>
      <c r="HW155" s="54"/>
      <c r="HX155" s="54"/>
      <c r="HY155" s="54"/>
      <c r="HZ155" s="54"/>
      <c r="IA155" s="54"/>
      <c r="IB155" s="54"/>
      <c r="IC155" s="54"/>
    </row>
    <row r="156" spans="2:237" ht="20.100000000000001" customHeight="1">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c r="GG156" s="54"/>
      <c r="GH156" s="54"/>
      <c r="GI156" s="54"/>
      <c r="GJ156" s="54"/>
      <c r="GK156" s="54"/>
      <c r="GL156" s="54"/>
      <c r="GM156" s="54"/>
      <c r="GN156" s="54"/>
      <c r="GO156" s="54"/>
      <c r="GP156" s="54"/>
      <c r="GQ156" s="54"/>
      <c r="GR156" s="54"/>
      <c r="GS156" s="54"/>
      <c r="GT156" s="54"/>
      <c r="GU156" s="54"/>
      <c r="GV156" s="54"/>
      <c r="GW156" s="54"/>
      <c r="GX156" s="54"/>
      <c r="GY156" s="54"/>
      <c r="GZ156" s="54"/>
      <c r="HA156" s="54"/>
      <c r="HB156" s="54"/>
      <c r="HC156" s="54"/>
      <c r="HD156" s="54"/>
      <c r="HE156" s="54"/>
      <c r="HF156" s="54"/>
      <c r="HG156" s="54"/>
      <c r="HH156" s="54"/>
      <c r="HI156" s="54"/>
      <c r="HJ156" s="54"/>
      <c r="HK156" s="54"/>
      <c r="HL156" s="54"/>
      <c r="HM156" s="54"/>
      <c r="HN156" s="54"/>
      <c r="HO156" s="54"/>
      <c r="HP156" s="54"/>
      <c r="HQ156" s="54"/>
      <c r="HR156" s="54"/>
      <c r="HS156" s="54"/>
      <c r="HT156" s="54"/>
      <c r="HU156" s="54"/>
      <c r="HV156" s="54"/>
      <c r="HW156" s="54"/>
      <c r="HX156" s="54"/>
      <c r="HY156" s="54"/>
      <c r="HZ156" s="54"/>
      <c r="IA156" s="54"/>
      <c r="IB156" s="54"/>
      <c r="IC156" s="54"/>
    </row>
    <row r="157" spans="2:237" ht="20.100000000000001" customHeight="1">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4"/>
      <c r="CG157" s="54"/>
      <c r="CH157" s="54"/>
      <c r="CI157" s="54"/>
      <c r="CJ157" s="54"/>
      <c r="CK157" s="54"/>
      <c r="CL157" s="54"/>
      <c r="CM157" s="54"/>
      <c r="CN157" s="54"/>
      <c r="CO157" s="54"/>
      <c r="CP157" s="54"/>
      <c r="CQ157" s="54"/>
      <c r="CR157" s="54"/>
      <c r="CS157" s="54"/>
      <c r="CT157" s="54"/>
      <c r="CU157" s="54"/>
      <c r="CV157" s="54"/>
      <c r="CW157" s="54"/>
      <c r="CX157" s="54"/>
      <c r="CY157" s="54"/>
      <c r="CZ157" s="54"/>
      <c r="DA157" s="54"/>
      <c r="DB157" s="54"/>
      <c r="DC157" s="54"/>
      <c r="DD157" s="54"/>
      <c r="DE157" s="54"/>
      <c r="DF157" s="54"/>
      <c r="DG157" s="54"/>
      <c r="DH157" s="54"/>
      <c r="DI157" s="54"/>
      <c r="DJ157" s="54"/>
      <c r="DK157" s="54"/>
      <c r="DL157" s="54"/>
      <c r="DM157" s="54"/>
      <c r="DN157" s="54"/>
      <c r="DO157" s="54"/>
      <c r="DP157" s="54"/>
      <c r="DQ157" s="54"/>
      <c r="DR157" s="54"/>
      <c r="DS157" s="54"/>
      <c r="DT157" s="54"/>
      <c r="DU157" s="54"/>
      <c r="DV157" s="54"/>
      <c r="DW157" s="54"/>
      <c r="DX157" s="54"/>
      <c r="DY157" s="54"/>
      <c r="DZ157" s="54"/>
      <c r="EA157" s="54"/>
      <c r="EB157" s="54"/>
      <c r="EC157" s="54"/>
      <c r="ED157" s="54"/>
      <c r="EE157" s="54"/>
      <c r="EF157" s="54"/>
      <c r="EG157" s="54"/>
      <c r="EH157" s="54"/>
      <c r="EI157" s="54"/>
      <c r="EJ157" s="54"/>
      <c r="EK157" s="54"/>
      <c r="EL157" s="54"/>
      <c r="EM157" s="54"/>
      <c r="EN157" s="54"/>
      <c r="EO157" s="54"/>
      <c r="EP157" s="54"/>
      <c r="EQ157" s="54"/>
      <c r="ER157" s="54"/>
      <c r="ES157" s="54"/>
      <c r="ET157" s="54"/>
      <c r="EU157" s="54"/>
      <c r="EV157" s="54"/>
      <c r="EW157" s="54"/>
      <c r="EX157" s="54"/>
      <c r="EY157" s="54"/>
      <c r="EZ157" s="54"/>
      <c r="FA157" s="54"/>
      <c r="FB157" s="54"/>
      <c r="FC157" s="54"/>
      <c r="FD157" s="54"/>
      <c r="FE157" s="54"/>
      <c r="FF157" s="54"/>
      <c r="FG157" s="54"/>
      <c r="FH157" s="54"/>
      <c r="FI157" s="54"/>
      <c r="FJ157" s="54"/>
      <c r="FK157" s="54"/>
      <c r="FL157" s="54"/>
      <c r="FM157" s="54"/>
      <c r="FN157" s="54"/>
      <c r="FO157" s="54"/>
      <c r="FP157" s="54"/>
      <c r="FQ157" s="54"/>
      <c r="FR157" s="54"/>
      <c r="FS157" s="54"/>
      <c r="FT157" s="54"/>
      <c r="FU157" s="54"/>
      <c r="FV157" s="54"/>
      <c r="FW157" s="54"/>
      <c r="FX157" s="54"/>
      <c r="FY157" s="54"/>
      <c r="FZ157" s="54"/>
      <c r="GA157" s="54"/>
      <c r="GB157" s="54"/>
      <c r="GC157" s="54"/>
      <c r="GD157" s="54"/>
      <c r="GE157" s="54"/>
      <c r="GF157" s="54"/>
      <c r="GG157" s="54"/>
      <c r="GH157" s="54"/>
      <c r="GI157" s="54"/>
      <c r="GJ157" s="54"/>
      <c r="GK157" s="54"/>
      <c r="GL157" s="54"/>
      <c r="GM157" s="54"/>
      <c r="GN157" s="54"/>
      <c r="GO157" s="54"/>
      <c r="GP157" s="54"/>
      <c r="GQ157" s="54"/>
      <c r="GR157" s="54"/>
      <c r="GS157" s="54"/>
      <c r="GT157" s="54"/>
      <c r="GU157" s="54"/>
      <c r="GV157" s="54"/>
      <c r="GW157" s="54"/>
      <c r="GX157" s="54"/>
      <c r="GY157" s="54"/>
      <c r="GZ157" s="54"/>
      <c r="HA157" s="54"/>
      <c r="HB157" s="54"/>
      <c r="HC157" s="54"/>
      <c r="HD157" s="54"/>
      <c r="HE157" s="54"/>
      <c r="HF157" s="54"/>
      <c r="HG157" s="54"/>
      <c r="HH157" s="54"/>
      <c r="HI157" s="54"/>
      <c r="HJ157" s="54"/>
      <c r="HK157" s="54"/>
      <c r="HL157" s="54"/>
      <c r="HM157" s="54"/>
      <c r="HN157" s="54"/>
      <c r="HO157" s="54"/>
      <c r="HP157" s="54"/>
      <c r="HQ157" s="54"/>
      <c r="HR157" s="54"/>
      <c r="HS157" s="54"/>
      <c r="HT157" s="54"/>
      <c r="HU157" s="54"/>
      <c r="HV157" s="54"/>
      <c r="HW157" s="54"/>
      <c r="HX157" s="54"/>
      <c r="HY157" s="54"/>
      <c r="HZ157" s="54"/>
      <c r="IA157" s="54"/>
      <c r="IB157" s="54"/>
      <c r="IC157" s="54"/>
    </row>
    <row r="158" spans="2:237" ht="20.100000000000001" customHeight="1">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c r="GG158" s="54"/>
      <c r="GH158" s="54"/>
      <c r="GI158" s="54"/>
      <c r="GJ158" s="54"/>
      <c r="GK158" s="54"/>
      <c r="GL158" s="54"/>
      <c r="GM158" s="54"/>
      <c r="GN158" s="54"/>
      <c r="GO158" s="54"/>
      <c r="GP158" s="54"/>
      <c r="GQ158" s="54"/>
      <c r="GR158" s="54"/>
      <c r="GS158" s="54"/>
      <c r="GT158" s="54"/>
      <c r="GU158" s="54"/>
      <c r="GV158" s="54"/>
      <c r="GW158" s="54"/>
      <c r="GX158" s="54"/>
      <c r="GY158" s="54"/>
      <c r="GZ158" s="54"/>
      <c r="HA158" s="54"/>
      <c r="HB158" s="54"/>
      <c r="HC158" s="54"/>
      <c r="HD158" s="54"/>
      <c r="HE158" s="54"/>
      <c r="HF158" s="54"/>
      <c r="HG158" s="54"/>
      <c r="HH158" s="54"/>
      <c r="HI158" s="54"/>
      <c r="HJ158" s="54"/>
      <c r="HK158" s="54"/>
      <c r="HL158" s="54"/>
      <c r="HM158" s="54"/>
      <c r="HN158" s="54"/>
      <c r="HO158" s="54"/>
      <c r="HP158" s="54"/>
      <c r="HQ158" s="54"/>
      <c r="HR158" s="54"/>
      <c r="HS158" s="54"/>
      <c r="HT158" s="54"/>
      <c r="HU158" s="54"/>
      <c r="HV158" s="54"/>
      <c r="HW158" s="54"/>
      <c r="HX158" s="54"/>
      <c r="HY158" s="54"/>
      <c r="HZ158" s="54"/>
      <c r="IA158" s="54"/>
      <c r="IB158" s="54"/>
      <c r="IC158" s="54"/>
    </row>
    <row r="159" spans="2:237" ht="20.100000000000001" customHeight="1">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c r="CL159" s="54"/>
      <c r="CM159" s="54"/>
      <c r="CN159" s="54"/>
      <c r="CO159" s="54"/>
      <c r="CP159" s="54"/>
      <c r="CQ159" s="54"/>
      <c r="CR159" s="54"/>
      <c r="CS159" s="54"/>
      <c r="CT159" s="54"/>
      <c r="CU159" s="54"/>
      <c r="CV159" s="54"/>
      <c r="CW159" s="54"/>
      <c r="CX159" s="54"/>
      <c r="CY159" s="54"/>
      <c r="CZ159" s="54"/>
      <c r="DA159" s="54"/>
      <c r="DB159" s="54"/>
      <c r="DC159" s="54"/>
      <c r="DD159" s="54"/>
      <c r="DE159" s="54"/>
      <c r="DF159" s="54"/>
      <c r="DG159" s="54"/>
      <c r="DH159" s="54"/>
      <c r="DI159" s="54"/>
      <c r="DJ159" s="54"/>
      <c r="DK159" s="54"/>
      <c r="DL159" s="54"/>
      <c r="DM159" s="54"/>
      <c r="DN159" s="54"/>
      <c r="DO159" s="54"/>
      <c r="DP159" s="54"/>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c r="FF159" s="54"/>
      <c r="FG159" s="54"/>
      <c r="FH159" s="54"/>
      <c r="FI159" s="54"/>
      <c r="FJ159" s="54"/>
      <c r="FK159" s="54"/>
      <c r="FL159" s="54"/>
      <c r="FM159" s="54"/>
      <c r="FN159" s="54"/>
      <c r="FO159" s="54"/>
      <c r="FP159" s="54"/>
      <c r="FQ159" s="54"/>
      <c r="FR159" s="54"/>
      <c r="FS159" s="54"/>
      <c r="FT159" s="54"/>
      <c r="FU159" s="54"/>
      <c r="FV159" s="54"/>
      <c r="FW159" s="54"/>
      <c r="FX159" s="54"/>
      <c r="FY159" s="54"/>
      <c r="FZ159" s="54"/>
      <c r="GA159" s="54"/>
      <c r="GB159" s="54"/>
      <c r="GC159" s="54"/>
      <c r="GD159" s="54"/>
      <c r="GE159" s="54"/>
      <c r="GF159" s="54"/>
      <c r="GG159" s="54"/>
      <c r="GH159" s="54"/>
      <c r="GI159" s="54"/>
      <c r="GJ159" s="54"/>
      <c r="GK159" s="54"/>
      <c r="GL159" s="54"/>
      <c r="GM159" s="54"/>
      <c r="GN159" s="54"/>
      <c r="GO159" s="54"/>
      <c r="GP159" s="54"/>
      <c r="GQ159" s="54"/>
      <c r="GR159" s="54"/>
      <c r="GS159" s="54"/>
      <c r="GT159" s="54"/>
      <c r="GU159" s="54"/>
      <c r="GV159" s="54"/>
      <c r="GW159" s="54"/>
      <c r="GX159" s="54"/>
      <c r="GY159" s="54"/>
      <c r="GZ159" s="54"/>
      <c r="HA159" s="54"/>
      <c r="HB159" s="54"/>
      <c r="HC159" s="54"/>
      <c r="HD159" s="54"/>
      <c r="HE159" s="54"/>
      <c r="HF159" s="54"/>
      <c r="HG159" s="54"/>
      <c r="HH159" s="54"/>
      <c r="HI159" s="54"/>
      <c r="HJ159" s="54"/>
      <c r="HK159" s="54"/>
      <c r="HL159" s="54"/>
      <c r="HM159" s="54"/>
      <c r="HN159" s="54"/>
      <c r="HO159" s="54"/>
      <c r="HP159" s="54"/>
      <c r="HQ159" s="54"/>
      <c r="HR159" s="54"/>
      <c r="HS159" s="54"/>
      <c r="HT159" s="54"/>
      <c r="HU159" s="54"/>
      <c r="HV159" s="54"/>
      <c r="HW159" s="54"/>
      <c r="HX159" s="54"/>
      <c r="HY159" s="54"/>
      <c r="HZ159" s="54"/>
      <c r="IA159" s="54"/>
      <c r="IB159" s="54"/>
      <c r="IC159" s="54"/>
    </row>
    <row r="160" spans="2:237" ht="20.100000000000001" customHeight="1">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c r="FF160" s="54"/>
      <c r="FG160" s="54"/>
      <c r="FH160" s="54"/>
      <c r="FI160" s="54"/>
      <c r="FJ160" s="54"/>
      <c r="FK160" s="54"/>
      <c r="FL160" s="54"/>
      <c r="FM160" s="54"/>
      <c r="FN160" s="54"/>
      <c r="FO160" s="54"/>
      <c r="FP160" s="54"/>
      <c r="FQ160" s="54"/>
      <c r="FR160" s="54"/>
      <c r="FS160" s="54"/>
      <c r="FT160" s="54"/>
      <c r="FU160" s="54"/>
      <c r="FV160" s="54"/>
      <c r="FW160" s="54"/>
      <c r="FX160" s="54"/>
      <c r="FY160" s="54"/>
      <c r="FZ160" s="54"/>
      <c r="GA160" s="54"/>
      <c r="GB160" s="54"/>
      <c r="GC160" s="54"/>
      <c r="GD160" s="54"/>
      <c r="GE160" s="54"/>
      <c r="GF160" s="54"/>
      <c r="GG160" s="54"/>
      <c r="GH160" s="54"/>
      <c r="GI160" s="54"/>
      <c r="GJ160" s="54"/>
      <c r="GK160" s="54"/>
      <c r="GL160" s="54"/>
      <c r="GM160" s="54"/>
      <c r="GN160" s="54"/>
      <c r="GO160" s="54"/>
      <c r="GP160" s="54"/>
      <c r="GQ160" s="54"/>
      <c r="GR160" s="54"/>
      <c r="GS160" s="54"/>
      <c r="GT160" s="54"/>
      <c r="GU160" s="54"/>
      <c r="GV160" s="54"/>
      <c r="GW160" s="54"/>
      <c r="GX160" s="54"/>
      <c r="GY160" s="54"/>
      <c r="GZ160" s="54"/>
      <c r="HA160" s="54"/>
      <c r="HB160" s="54"/>
      <c r="HC160" s="54"/>
      <c r="HD160" s="54"/>
      <c r="HE160" s="54"/>
      <c r="HF160" s="54"/>
      <c r="HG160" s="54"/>
      <c r="HH160" s="54"/>
      <c r="HI160" s="54"/>
      <c r="HJ160" s="54"/>
      <c r="HK160" s="54"/>
      <c r="HL160" s="54"/>
      <c r="HM160" s="54"/>
      <c r="HN160" s="54"/>
      <c r="HO160" s="54"/>
      <c r="HP160" s="54"/>
      <c r="HQ160" s="54"/>
      <c r="HR160" s="54"/>
      <c r="HS160" s="54"/>
      <c r="HT160" s="54"/>
      <c r="HU160" s="54"/>
      <c r="HV160" s="54"/>
      <c r="HW160" s="54"/>
      <c r="HX160" s="54"/>
      <c r="HY160" s="54"/>
      <c r="HZ160" s="54"/>
      <c r="IA160" s="54"/>
      <c r="IB160" s="54"/>
      <c r="IC160" s="54"/>
    </row>
    <row r="161" spans="2:237" ht="20.100000000000001" customHeight="1">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54"/>
      <c r="DA161" s="54"/>
      <c r="DB161" s="54"/>
      <c r="DC161" s="54"/>
      <c r="DD161" s="54"/>
      <c r="DE161" s="54"/>
      <c r="DF161" s="54"/>
      <c r="DG161" s="54"/>
      <c r="DH161" s="54"/>
      <c r="DI161" s="54"/>
      <c r="DJ161" s="54"/>
      <c r="DK161" s="54"/>
      <c r="DL161" s="54"/>
      <c r="DM161" s="54"/>
      <c r="DN161" s="54"/>
      <c r="DO161" s="54"/>
      <c r="DP161" s="54"/>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c r="FF161" s="54"/>
      <c r="FG161" s="54"/>
      <c r="FH161" s="54"/>
      <c r="FI161" s="54"/>
      <c r="FJ161" s="54"/>
      <c r="FK161" s="54"/>
      <c r="FL161" s="54"/>
      <c r="FM161" s="54"/>
      <c r="FN161" s="54"/>
      <c r="FO161" s="54"/>
      <c r="FP161" s="54"/>
      <c r="FQ161" s="54"/>
      <c r="FR161" s="54"/>
      <c r="FS161" s="54"/>
      <c r="FT161" s="54"/>
      <c r="FU161" s="54"/>
      <c r="FV161" s="54"/>
      <c r="FW161" s="54"/>
      <c r="FX161" s="54"/>
      <c r="FY161" s="54"/>
      <c r="FZ161" s="54"/>
      <c r="GA161" s="54"/>
      <c r="GB161" s="54"/>
      <c r="GC161" s="54"/>
      <c r="GD161" s="54"/>
      <c r="GE161" s="54"/>
      <c r="GF161" s="54"/>
      <c r="GG161" s="54"/>
      <c r="GH161" s="54"/>
      <c r="GI161" s="54"/>
      <c r="GJ161" s="54"/>
      <c r="GK161" s="54"/>
      <c r="GL161" s="54"/>
      <c r="GM161" s="54"/>
      <c r="GN161" s="54"/>
      <c r="GO161" s="54"/>
      <c r="GP161" s="54"/>
      <c r="GQ161" s="54"/>
      <c r="GR161" s="54"/>
      <c r="GS161" s="54"/>
      <c r="GT161" s="54"/>
      <c r="GU161" s="54"/>
      <c r="GV161" s="54"/>
      <c r="GW161" s="54"/>
      <c r="GX161" s="54"/>
      <c r="GY161" s="54"/>
      <c r="GZ161" s="54"/>
      <c r="HA161" s="54"/>
      <c r="HB161" s="54"/>
      <c r="HC161" s="54"/>
      <c r="HD161" s="54"/>
      <c r="HE161" s="54"/>
      <c r="HF161" s="54"/>
      <c r="HG161" s="54"/>
      <c r="HH161" s="54"/>
      <c r="HI161" s="54"/>
      <c r="HJ161" s="54"/>
      <c r="HK161" s="54"/>
      <c r="HL161" s="54"/>
      <c r="HM161" s="54"/>
      <c r="HN161" s="54"/>
      <c r="HO161" s="54"/>
      <c r="HP161" s="54"/>
      <c r="HQ161" s="54"/>
      <c r="HR161" s="54"/>
      <c r="HS161" s="54"/>
      <c r="HT161" s="54"/>
      <c r="HU161" s="54"/>
      <c r="HV161" s="54"/>
      <c r="HW161" s="54"/>
      <c r="HX161" s="54"/>
      <c r="HY161" s="54"/>
      <c r="HZ161" s="54"/>
      <c r="IA161" s="54"/>
      <c r="IB161" s="54"/>
      <c r="IC161" s="54"/>
    </row>
    <row r="162" spans="2:237" ht="20.100000000000001" customHeight="1">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54"/>
      <c r="DI162" s="54"/>
      <c r="DJ162" s="54"/>
      <c r="DK162" s="54"/>
      <c r="DL162" s="54"/>
      <c r="DM162" s="54"/>
      <c r="DN162" s="54"/>
      <c r="DO162" s="54"/>
      <c r="DP162" s="54"/>
      <c r="DQ162" s="54"/>
      <c r="DR162" s="54"/>
      <c r="DS162" s="54"/>
      <c r="DT162" s="54"/>
      <c r="DU162" s="54"/>
      <c r="DV162" s="54"/>
      <c r="DW162" s="54"/>
      <c r="DX162" s="54"/>
      <c r="DY162" s="54"/>
      <c r="DZ162" s="54"/>
      <c r="EA162" s="54"/>
      <c r="EB162" s="54"/>
      <c r="EC162" s="54"/>
      <c r="ED162" s="54"/>
      <c r="EE162" s="54"/>
      <c r="EF162" s="54"/>
      <c r="EG162" s="54"/>
      <c r="EH162" s="54"/>
      <c r="EI162" s="54"/>
      <c r="EJ162" s="54"/>
      <c r="EK162" s="54"/>
      <c r="EL162" s="54"/>
      <c r="EM162" s="54"/>
      <c r="EN162" s="54"/>
      <c r="EO162" s="54"/>
      <c r="EP162" s="54"/>
      <c r="EQ162" s="54"/>
      <c r="ER162" s="54"/>
      <c r="ES162" s="54"/>
      <c r="ET162" s="54"/>
      <c r="EU162" s="54"/>
      <c r="EV162" s="54"/>
      <c r="EW162" s="54"/>
      <c r="EX162" s="54"/>
      <c r="EY162" s="54"/>
      <c r="EZ162" s="54"/>
      <c r="FA162" s="54"/>
      <c r="FB162" s="54"/>
      <c r="FC162" s="54"/>
      <c r="FD162" s="54"/>
      <c r="FE162" s="54"/>
      <c r="FF162" s="54"/>
      <c r="FG162" s="54"/>
      <c r="FH162" s="54"/>
      <c r="FI162" s="54"/>
      <c r="FJ162" s="54"/>
      <c r="FK162" s="54"/>
      <c r="FL162" s="54"/>
      <c r="FM162" s="54"/>
      <c r="FN162" s="54"/>
      <c r="FO162" s="54"/>
      <c r="FP162" s="54"/>
      <c r="FQ162" s="54"/>
      <c r="FR162" s="54"/>
      <c r="FS162" s="54"/>
      <c r="FT162" s="54"/>
      <c r="FU162" s="54"/>
      <c r="FV162" s="54"/>
      <c r="FW162" s="54"/>
      <c r="FX162" s="54"/>
      <c r="FY162" s="54"/>
      <c r="FZ162" s="54"/>
      <c r="GA162" s="54"/>
      <c r="GB162" s="54"/>
      <c r="GC162" s="54"/>
      <c r="GD162" s="54"/>
      <c r="GE162" s="54"/>
      <c r="GF162" s="54"/>
      <c r="GG162" s="54"/>
      <c r="GH162" s="54"/>
      <c r="GI162" s="54"/>
      <c r="GJ162" s="54"/>
      <c r="GK162" s="54"/>
      <c r="GL162" s="54"/>
      <c r="GM162" s="54"/>
      <c r="GN162" s="54"/>
      <c r="GO162" s="54"/>
      <c r="GP162" s="54"/>
      <c r="GQ162" s="54"/>
      <c r="GR162" s="54"/>
      <c r="GS162" s="54"/>
      <c r="GT162" s="54"/>
      <c r="GU162" s="54"/>
      <c r="GV162" s="54"/>
      <c r="GW162" s="54"/>
      <c r="GX162" s="54"/>
      <c r="GY162" s="54"/>
      <c r="GZ162" s="54"/>
      <c r="HA162" s="54"/>
      <c r="HB162" s="54"/>
      <c r="HC162" s="54"/>
      <c r="HD162" s="54"/>
      <c r="HE162" s="54"/>
      <c r="HF162" s="54"/>
      <c r="HG162" s="54"/>
      <c r="HH162" s="54"/>
      <c r="HI162" s="54"/>
      <c r="HJ162" s="54"/>
      <c r="HK162" s="54"/>
      <c r="HL162" s="54"/>
      <c r="HM162" s="54"/>
      <c r="HN162" s="54"/>
      <c r="HO162" s="54"/>
      <c r="HP162" s="54"/>
      <c r="HQ162" s="54"/>
      <c r="HR162" s="54"/>
      <c r="HS162" s="54"/>
      <c r="HT162" s="54"/>
      <c r="HU162" s="54"/>
      <c r="HV162" s="54"/>
      <c r="HW162" s="54"/>
      <c r="HX162" s="54"/>
      <c r="HY162" s="54"/>
      <c r="HZ162" s="54"/>
      <c r="IA162" s="54"/>
      <c r="IB162" s="54"/>
      <c r="IC162" s="54"/>
    </row>
    <row r="163" spans="2:237" ht="20.100000000000001" customHeight="1">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4"/>
      <c r="CK163" s="54"/>
      <c r="CL163" s="54"/>
      <c r="CM163" s="54"/>
      <c r="CN163" s="54"/>
      <c r="CO163" s="54"/>
      <c r="CP163" s="54"/>
      <c r="CQ163" s="54"/>
      <c r="CR163" s="54"/>
      <c r="CS163" s="54"/>
      <c r="CT163" s="54"/>
      <c r="CU163" s="54"/>
      <c r="CV163" s="54"/>
      <c r="CW163" s="54"/>
      <c r="CX163" s="54"/>
      <c r="CY163" s="54"/>
      <c r="CZ163" s="54"/>
      <c r="DA163" s="54"/>
      <c r="DB163" s="54"/>
      <c r="DC163" s="54"/>
      <c r="DD163" s="54"/>
      <c r="DE163" s="54"/>
      <c r="DF163" s="54"/>
      <c r="DG163" s="54"/>
      <c r="DH163" s="54"/>
      <c r="DI163" s="54"/>
      <c r="DJ163" s="54"/>
      <c r="DK163" s="54"/>
      <c r="DL163" s="54"/>
      <c r="DM163" s="54"/>
      <c r="DN163" s="54"/>
      <c r="DO163" s="54"/>
      <c r="DP163" s="54"/>
      <c r="DQ163" s="54"/>
      <c r="DR163" s="54"/>
      <c r="DS163" s="54"/>
      <c r="DT163" s="54"/>
      <c r="DU163" s="54"/>
      <c r="DV163" s="54"/>
      <c r="DW163" s="54"/>
      <c r="DX163" s="54"/>
      <c r="DY163" s="54"/>
      <c r="DZ163" s="54"/>
      <c r="EA163" s="54"/>
      <c r="EB163" s="54"/>
      <c r="EC163" s="54"/>
      <c r="ED163" s="54"/>
      <c r="EE163" s="54"/>
      <c r="EF163" s="54"/>
      <c r="EG163" s="54"/>
      <c r="EH163" s="54"/>
      <c r="EI163" s="54"/>
      <c r="EJ163" s="54"/>
      <c r="EK163" s="54"/>
      <c r="EL163" s="54"/>
      <c r="EM163" s="54"/>
      <c r="EN163" s="54"/>
      <c r="EO163" s="54"/>
      <c r="EP163" s="54"/>
      <c r="EQ163" s="54"/>
      <c r="ER163" s="54"/>
      <c r="ES163" s="54"/>
      <c r="ET163" s="54"/>
      <c r="EU163" s="54"/>
      <c r="EV163" s="54"/>
      <c r="EW163" s="54"/>
      <c r="EX163" s="54"/>
      <c r="EY163" s="54"/>
      <c r="EZ163" s="54"/>
      <c r="FA163" s="54"/>
      <c r="FB163" s="54"/>
      <c r="FC163" s="54"/>
      <c r="FD163" s="54"/>
      <c r="FE163" s="54"/>
      <c r="FF163" s="54"/>
      <c r="FG163" s="54"/>
      <c r="FH163" s="54"/>
      <c r="FI163" s="54"/>
      <c r="FJ163" s="54"/>
      <c r="FK163" s="54"/>
      <c r="FL163" s="54"/>
      <c r="FM163" s="54"/>
      <c r="FN163" s="54"/>
      <c r="FO163" s="54"/>
      <c r="FP163" s="54"/>
      <c r="FQ163" s="54"/>
      <c r="FR163" s="54"/>
      <c r="FS163" s="54"/>
      <c r="FT163" s="54"/>
      <c r="FU163" s="54"/>
      <c r="FV163" s="54"/>
      <c r="FW163" s="54"/>
      <c r="FX163" s="54"/>
      <c r="FY163" s="54"/>
      <c r="FZ163" s="54"/>
      <c r="GA163" s="54"/>
      <c r="GB163" s="54"/>
      <c r="GC163" s="54"/>
      <c r="GD163" s="54"/>
      <c r="GE163" s="54"/>
      <c r="GF163" s="54"/>
      <c r="GG163" s="54"/>
      <c r="GH163" s="54"/>
      <c r="GI163" s="54"/>
      <c r="GJ163" s="54"/>
      <c r="GK163" s="54"/>
      <c r="GL163" s="54"/>
      <c r="GM163" s="54"/>
      <c r="GN163" s="54"/>
      <c r="GO163" s="54"/>
      <c r="GP163" s="54"/>
      <c r="GQ163" s="54"/>
      <c r="GR163" s="54"/>
      <c r="GS163" s="54"/>
      <c r="GT163" s="54"/>
      <c r="GU163" s="54"/>
      <c r="GV163" s="54"/>
      <c r="GW163" s="54"/>
      <c r="GX163" s="54"/>
      <c r="GY163" s="54"/>
      <c r="GZ163" s="54"/>
      <c r="HA163" s="54"/>
      <c r="HB163" s="54"/>
      <c r="HC163" s="54"/>
      <c r="HD163" s="54"/>
      <c r="HE163" s="54"/>
      <c r="HF163" s="54"/>
      <c r="HG163" s="54"/>
      <c r="HH163" s="54"/>
      <c r="HI163" s="54"/>
      <c r="HJ163" s="54"/>
      <c r="HK163" s="54"/>
      <c r="HL163" s="54"/>
      <c r="HM163" s="54"/>
      <c r="HN163" s="54"/>
      <c r="HO163" s="54"/>
      <c r="HP163" s="54"/>
      <c r="HQ163" s="54"/>
      <c r="HR163" s="54"/>
      <c r="HS163" s="54"/>
      <c r="HT163" s="54"/>
      <c r="HU163" s="54"/>
      <c r="HV163" s="54"/>
      <c r="HW163" s="54"/>
      <c r="HX163" s="54"/>
      <c r="HY163" s="54"/>
      <c r="HZ163" s="54"/>
      <c r="IA163" s="54"/>
      <c r="IB163" s="54"/>
      <c r="IC163" s="54"/>
    </row>
    <row r="164" spans="2:237" ht="20.100000000000001" customHeight="1">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row>
    <row r="165" spans="2:237" ht="20.100000000000001" customHeight="1">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c r="CL165" s="54"/>
      <c r="CM165" s="54"/>
      <c r="CN165" s="54"/>
      <c r="CO165" s="54"/>
      <c r="CP165" s="54"/>
      <c r="CQ165" s="54"/>
      <c r="CR165" s="54"/>
      <c r="CS165" s="54"/>
      <c r="CT165" s="54"/>
      <c r="CU165" s="54"/>
      <c r="CV165" s="54"/>
      <c r="CW165" s="54"/>
      <c r="CX165" s="54"/>
      <c r="CY165" s="54"/>
      <c r="CZ165" s="54"/>
      <c r="DA165" s="54"/>
      <c r="DB165" s="54"/>
      <c r="DC165" s="54"/>
      <c r="DD165" s="54"/>
      <c r="DE165" s="54"/>
      <c r="DF165" s="54"/>
      <c r="DG165" s="54"/>
      <c r="DH165" s="54"/>
      <c r="DI165" s="54"/>
      <c r="DJ165" s="54"/>
      <c r="DK165" s="54"/>
      <c r="DL165" s="54"/>
      <c r="DM165" s="54"/>
      <c r="DN165" s="54"/>
      <c r="DO165" s="54"/>
      <c r="DP165" s="54"/>
      <c r="DQ165" s="54"/>
      <c r="DR165" s="54"/>
      <c r="DS165" s="54"/>
      <c r="DT165" s="54"/>
      <c r="DU165" s="54"/>
      <c r="DV165" s="54"/>
      <c r="DW165" s="54"/>
      <c r="DX165" s="54"/>
      <c r="DY165" s="54"/>
      <c r="DZ165" s="54"/>
      <c r="EA165" s="54"/>
      <c r="EB165" s="54"/>
      <c r="EC165" s="54"/>
      <c r="ED165" s="54"/>
      <c r="EE165" s="54"/>
      <c r="EF165" s="54"/>
      <c r="EG165" s="54"/>
      <c r="EH165" s="54"/>
      <c r="EI165" s="54"/>
      <c r="EJ165" s="54"/>
      <c r="EK165" s="54"/>
      <c r="EL165" s="54"/>
      <c r="EM165" s="54"/>
      <c r="EN165" s="54"/>
      <c r="EO165" s="54"/>
      <c r="EP165" s="54"/>
      <c r="EQ165" s="54"/>
      <c r="ER165" s="54"/>
      <c r="ES165" s="54"/>
      <c r="ET165" s="54"/>
      <c r="EU165" s="54"/>
      <c r="EV165" s="54"/>
      <c r="EW165" s="54"/>
      <c r="EX165" s="54"/>
      <c r="EY165" s="54"/>
      <c r="EZ165" s="54"/>
      <c r="FA165" s="54"/>
      <c r="FB165" s="54"/>
      <c r="FC165" s="54"/>
      <c r="FD165" s="54"/>
      <c r="FE165" s="54"/>
      <c r="FF165" s="54"/>
      <c r="FG165" s="54"/>
      <c r="FH165" s="54"/>
      <c r="FI165" s="54"/>
      <c r="FJ165" s="54"/>
      <c r="FK165" s="54"/>
      <c r="FL165" s="54"/>
      <c r="FM165" s="54"/>
      <c r="FN165" s="54"/>
      <c r="FO165" s="54"/>
      <c r="FP165" s="54"/>
      <c r="FQ165" s="54"/>
      <c r="FR165" s="54"/>
      <c r="FS165" s="54"/>
      <c r="FT165" s="54"/>
      <c r="FU165" s="54"/>
      <c r="FV165" s="54"/>
      <c r="FW165" s="54"/>
      <c r="FX165" s="54"/>
      <c r="FY165" s="54"/>
      <c r="FZ165" s="54"/>
      <c r="GA165" s="54"/>
      <c r="GB165" s="54"/>
      <c r="GC165" s="54"/>
      <c r="GD165" s="54"/>
      <c r="GE165" s="54"/>
      <c r="GF165" s="54"/>
      <c r="GG165" s="54"/>
      <c r="GH165" s="54"/>
      <c r="GI165" s="54"/>
      <c r="GJ165" s="54"/>
      <c r="GK165" s="54"/>
      <c r="GL165" s="54"/>
      <c r="GM165" s="54"/>
      <c r="GN165" s="54"/>
      <c r="GO165" s="54"/>
      <c r="GP165" s="54"/>
      <c r="GQ165" s="54"/>
      <c r="GR165" s="54"/>
      <c r="GS165" s="54"/>
      <c r="GT165" s="54"/>
      <c r="GU165" s="54"/>
      <c r="GV165" s="54"/>
      <c r="GW165" s="54"/>
      <c r="GX165" s="54"/>
      <c r="GY165" s="54"/>
      <c r="GZ165" s="54"/>
      <c r="HA165" s="54"/>
      <c r="HB165" s="54"/>
      <c r="HC165" s="54"/>
      <c r="HD165" s="54"/>
      <c r="HE165" s="54"/>
      <c r="HF165" s="54"/>
      <c r="HG165" s="54"/>
      <c r="HH165" s="54"/>
      <c r="HI165" s="54"/>
      <c r="HJ165" s="54"/>
      <c r="HK165" s="54"/>
      <c r="HL165" s="54"/>
      <c r="HM165" s="54"/>
      <c r="HN165" s="54"/>
      <c r="HO165" s="54"/>
      <c r="HP165" s="54"/>
      <c r="HQ165" s="54"/>
      <c r="HR165" s="54"/>
      <c r="HS165" s="54"/>
      <c r="HT165" s="54"/>
      <c r="HU165" s="54"/>
      <c r="HV165" s="54"/>
      <c r="HW165" s="54"/>
      <c r="HX165" s="54"/>
      <c r="HY165" s="54"/>
      <c r="HZ165" s="54"/>
      <c r="IA165" s="54"/>
      <c r="IB165" s="54"/>
      <c r="IC165" s="54"/>
    </row>
    <row r="166" spans="2:237" ht="20.100000000000001" customHeight="1">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54"/>
      <c r="DI166" s="54"/>
      <c r="DJ166" s="54"/>
      <c r="DK166" s="54"/>
      <c r="DL166" s="54"/>
      <c r="DM166" s="54"/>
      <c r="DN166" s="54"/>
      <c r="DO166" s="54"/>
      <c r="DP166" s="54"/>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c r="GG166" s="54"/>
      <c r="GH166" s="54"/>
      <c r="GI166" s="54"/>
      <c r="GJ166" s="54"/>
      <c r="GK166" s="54"/>
      <c r="GL166" s="54"/>
      <c r="GM166" s="54"/>
      <c r="GN166" s="54"/>
      <c r="GO166" s="54"/>
      <c r="GP166" s="54"/>
      <c r="GQ166" s="54"/>
      <c r="GR166" s="54"/>
      <c r="GS166" s="54"/>
      <c r="GT166" s="54"/>
      <c r="GU166" s="54"/>
      <c r="GV166" s="54"/>
      <c r="GW166" s="54"/>
      <c r="GX166" s="54"/>
      <c r="GY166" s="54"/>
      <c r="GZ166" s="54"/>
      <c r="HA166" s="54"/>
      <c r="HB166" s="54"/>
      <c r="HC166" s="54"/>
      <c r="HD166" s="54"/>
      <c r="HE166" s="54"/>
      <c r="HF166" s="54"/>
      <c r="HG166" s="54"/>
      <c r="HH166" s="54"/>
      <c r="HI166" s="54"/>
      <c r="HJ166" s="54"/>
      <c r="HK166" s="54"/>
      <c r="HL166" s="54"/>
      <c r="HM166" s="54"/>
      <c r="HN166" s="54"/>
      <c r="HO166" s="54"/>
      <c r="HP166" s="54"/>
      <c r="HQ166" s="54"/>
      <c r="HR166" s="54"/>
      <c r="HS166" s="54"/>
      <c r="HT166" s="54"/>
      <c r="HU166" s="54"/>
      <c r="HV166" s="54"/>
      <c r="HW166" s="54"/>
      <c r="HX166" s="54"/>
      <c r="HY166" s="54"/>
      <c r="HZ166" s="54"/>
      <c r="IA166" s="54"/>
      <c r="IB166" s="54"/>
      <c r="IC166" s="54"/>
    </row>
    <row r="167" spans="2:237" ht="20.100000000000001" customHeight="1">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4"/>
      <c r="CP167" s="54"/>
      <c r="CQ167" s="54"/>
      <c r="CR167" s="54"/>
      <c r="CS167" s="54"/>
      <c r="CT167" s="54"/>
      <c r="CU167" s="54"/>
      <c r="CV167" s="54"/>
      <c r="CW167" s="54"/>
      <c r="CX167" s="54"/>
      <c r="CY167" s="54"/>
      <c r="CZ167" s="54"/>
      <c r="DA167" s="54"/>
      <c r="DB167" s="54"/>
      <c r="DC167" s="54"/>
      <c r="DD167" s="54"/>
      <c r="DE167" s="54"/>
      <c r="DF167" s="54"/>
      <c r="DG167" s="54"/>
      <c r="DH167" s="54"/>
      <c r="DI167" s="54"/>
      <c r="DJ167" s="54"/>
      <c r="DK167" s="54"/>
      <c r="DL167" s="54"/>
      <c r="DM167" s="54"/>
      <c r="DN167" s="54"/>
      <c r="DO167" s="54"/>
      <c r="DP167" s="54"/>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U167" s="54"/>
      <c r="GV167" s="54"/>
      <c r="GW167" s="54"/>
      <c r="GX167" s="54"/>
      <c r="GY167" s="54"/>
      <c r="GZ167" s="54"/>
      <c r="HA167" s="54"/>
      <c r="HB167" s="54"/>
      <c r="HC167" s="54"/>
      <c r="HD167" s="54"/>
      <c r="HE167" s="54"/>
      <c r="HF167" s="54"/>
      <c r="HG167" s="54"/>
      <c r="HH167" s="54"/>
      <c r="HI167" s="54"/>
      <c r="HJ167" s="54"/>
      <c r="HK167" s="54"/>
      <c r="HL167" s="54"/>
      <c r="HM167" s="54"/>
      <c r="HN167" s="54"/>
      <c r="HO167" s="54"/>
      <c r="HP167" s="54"/>
      <c r="HQ167" s="54"/>
      <c r="HR167" s="54"/>
      <c r="HS167" s="54"/>
      <c r="HT167" s="54"/>
      <c r="HU167" s="54"/>
      <c r="HV167" s="54"/>
      <c r="HW167" s="54"/>
      <c r="HX167" s="54"/>
      <c r="HY167" s="54"/>
      <c r="HZ167" s="54"/>
      <c r="IA167" s="54"/>
      <c r="IB167" s="54"/>
      <c r="IC167" s="54"/>
    </row>
    <row r="168" spans="2:237" ht="20.100000000000001" customHeight="1">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c r="HL168" s="54"/>
      <c r="HM168" s="54"/>
      <c r="HN168" s="54"/>
      <c r="HO168" s="54"/>
      <c r="HP168" s="54"/>
      <c r="HQ168" s="54"/>
      <c r="HR168" s="54"/>
      <c r="HS168" s="54"/>
      <c r="HT168" s="54"/>
      <c r="HU168" s="54"/>
      <c r="HV168" s="54"/>
      <c r="HW168" s="54"/>
      <c r="HX168" s="54"/>
      <c r="HY168" s="54"/>
      <c r="HZ168" s="54"/>
      <c r="IA168" s="54"/>
      <c r="IB168" s="54"/>
      <c r="IC168" s="54"/>
    </row>
    <row r="169" spans="2:237" ht="20.100000000000001" customHeight="1">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4"/>
      <c r="CO169" s="54"/>
      <c r="CP169" s="54"/>
      <c r="CQ169" s="54"/>
      <c r="CR169" s="54"/>
      <c r="CS169" s="54"/>
      <c r="CT169" s="54"/>
      <c r="CU169" s="54"/>
      <c r="CV169" s="54"/>
      <c r="CW169" s="54"/>
      <c r="CX169" s="54"/>
      <c r="CY169" s="54"/>
      <c r="CZ169" s="54"/>
      <c r="DA169" s="54"/>
      <c r="DB169" s="54"/>
      <c r="DC169" s="54"/>
      <c r="DD169" s="54"/>
      <c r="DE169" s="54"/>
      <c r="DF169" s="54"/>
      <c r="DG169" s="54"/>
      <c r="DH169" s="54"/>
      <c r="DI169" s="54"/>
      <c r="DJ169" s="54"/>
      <c r="DK169" s="54"/>
      <c r="DL169" s="54"/>
      <c r="DM169" s="54"/>
      <c r="DN169" s="54"/>
      <c r="DO169" s="54"/>
      <c r="DP169" s="54"/>
      <c r="DQ169" s="54"/>
      <c r="DR169" s="54"/>
      <c r="DS169" s="54"/>
      <c r="DT169" s="54"/>
      <c r="DU169" s="54"/>
      <c r="DV169" s="54"/>
      <c r="DW169" s="54"/>
      <c r="DX169" s="54"/>
      <c r="DY169" s="54"/>
      <c r="DZ169" s="54"/>
      <c r="EA169" s="54"/>
      <c r="EB169" s="54"/>
      <c r="EC169" s="54"/>
      <c r="ED169" s="54"/>
      <c r="EE169" s="54"/>
      <c r="EF169" s="54"/>
      <c r="EG169" s="54"/>
      <c r="EH169" s="54"/>
      <c r="EI169" s="54"/>
      <c r="EJ169" s="54"/>
      <c r="EK169" s="54"/>
      <c r="EL169" s="54"/>
      <c r="EM169" s="54"/>
      <c r="EN169" s="54"/>
      <c r="EO169" s="54"/>
      <c r="EP169" s="54"/>
      <c r="EQ169" s="54"/>
      <c r="ER169" s="54"/>
      <c r="ES169" s="54"/>
      <c r="ET169" s="54"/>
      <c r="EU169" s="54"/>
      <c r="EV169" s="54"/>
      <c r="EW169" s="54"/>
      <c r="EX169" s="54"/>
      <c r="EY169" s="54"/>
      <c r="EZ169" s="54"/>
      <c r="FA169" s="54"/>
      <c r="FB169" s="54"/>
      <c r="FC169" s="54"/>
      <c r="FD169" s="54"/>
      <c r="FE169" s="54"/>
      <c r="FF169" s="54"/>
      <c r="FG169" s="54"/>
      <c r="FH169" s="54"/>
      <c r="FI169" s="54"/>
      <c r="FJ169" s="54"/>
      <c r="FK169" s="54"/>
      <c r="FL169" s="54"/>
      <c r="FM169" s="54"/>
      <c r="FN169" s="54"/>
      <c r="FO169" s="54"/>
      <c r="FP169" s="54"/>
      <c r="FQ169" s="54"/>
      <c r="FR169" s="54"/>
      <c r="FS169" s="54"/>
      <c r="FT169" s="54"/>
      <c r="FU169" s="54"/>
      <c r="FV169" s="54"/>
      <c r="FW169" s="54"/>
      <c r="FX169" s="54"/>
      <c r="FY169" s="54"/>
      <c r="FZ169" s="54"/>
      <c r="GA169" s="54"/>
      <c r="GB169" s="54"/>
      <c r="GC169" s="54"/>
      <c r="GD169" s="54"/>
      <c r="GE169" s="54"/>
      <c r="GF169" s="54"/>
      <c r="GG169" s="54"/>
      <c r="GH169" s="54"/>
      <c r="GI169" s="54"/>
      <c r="GJ169" s="54"/>
      <c r="GK169" s="54"/>
      <c r="GL169" s="54"/>
      <c r="GM169" s="54"/>
      <c r="GN169" s="54"/>
      <c r="GO169" s="54"/>
      <c r="GP169" s="54"/>
      <c r="GQ169" s="54"/>
      <c r="GR169" s="54"/>
      <c r="GS169" s="54"/>
      <c r="GT169" s="54"/>
      <c r="GU169" s="54"/>
      <c r="GV169" s="54"/>
      <c r="GW169" s="54"/>
      <c r="GX169" s="54"/>
      <c r="GY169" s="54"/>
      <c r="GZ169" s="54"/>
      <c r="HA169" s="54"/>
      <c r="HB169" s="54"/>
      <c r="HC169" s="54"/>
      <c r="HD169" s="54"/>
      <c r="HE169" s="54"/>
      <c r="HF169" s="54"/>
      <c r="HG169" s="54"/>
      <c r="HH169" s="54"/>
      <c r="HI169" s="54"/>
      <c r="HJ169" s="54"/>
      <c r="HK169" s="54"/>
      <c r="HL169" s="54"/>
      <c r="HM169" s="54"/>
      <c r="HN169" s="54"/>
      <c r="HO169" s="54"/>
      <c r="HP169" s="54"/>
      <c r="HQ169" s="54"/>
      <c r="HR169" s="54"/>
      <c r="HS169" s="54"/>
      <c r="HT169" s="54"/>
      <c r="HU169" s="54"/>
      <c r="HV169" s="54"/>
      <c r="HW169" s="54"/>
      <c r="HX169" s="54"/>
      <c r="HY169" s="54"/>
      <c r="HZ169" s="54"/>
      <c r="IA169" s="54"/>
      <c r="IB169" s="54"/>
      <c r="IC169" s="54"/>
    </row>
    <row r="170" spans="2:237" ht="20.100000000000001" customHeight="1">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54"/>
      <c r="DV170" s="54"/>
      <c r="DW170" s="54"/>
      <c r="DX170" s="54"/>
      <c r="DY170" s="54"/>
      <c r="DZ170" s="54"/>
      <c r="EA170" s="54"/>
      <c r="EB170" s="54"/>
      <c r="EC170" s="54"/>
      <c r="ED170" s="54"/>
      <c r="EE170" s="54"/>
      <c r="EF170" s="54"/>
      <c r="EG170" s="54"/>
      <c r="EH170" s="54"/>
      <c r="EI170" s="54"/>
      <c r="EJ170" s="54"/>
      <c r="EK170" s="54"/>
      <c r="EL170" s="54"/>
      <c r="EM170" s="54"/>
      <c r="EN170" s="54"/>
      <c r="EO170" s="54"/>
      <c r="EP170" s="54"/>
      <c r="EQ170" s="54"/>
      <c r="ER170" s="54"/>
      <c r="ES170" s="54"/>
      <c r="ET170" s="54"/>
      <c r="EU170" s="54"/>
      <c r="EV170" s="54"/>
      <c r="EW170" s="54"/>
      <c r="EX170" s="54"/>
      <c r="EY170" s="54"/>
      <c r="EZ170" s="54"/>
      <c r="FA170" s="54"/>
      <c r="FB170" s="54"/>
      <c r="FC170" s="54"/>
      <c r="FD170" s="54"/>
      <c r="FE170" s="54"/>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c r="GG170" s="54"/>
      <c r="GH170" s="54"/>
      <c r="GI170" s="54"/>
      <c r="GJ170" s="54"/>
      <c r="GK170" s="54"/>
      <c r="GL170" s="54"/>
      <c r="GM170" s="54"/>
      <c r="GN170" s="54"/>
      <c r="GO170" s="54"/>
      <c r="GP170" s="54"/>
      <c r="GQ170" s="54"/>
      <c r="GR170" s="54"/>
      <c r="GS170" s="54"/>
      <c r="GT170" s="54"/>
      <c r="GU170" s="54"/>
      <c r="GV170" s="54"/>
      <c r="GW170" s="54"/>
      <c r="GX170" s="54"/>
      <c r="GY170" s="54"/>
      <c r="GZ170" s="54"/>
      <c r="HA170" s="54"/>
      <c r="HB170" s="54"/>
      <c r="HC170" s="54"/>
      <c r="HD170" s="54"/>
      <c r="HE170" s="54"/>
      <c r="HF170" s="54"/>
      <c r="HG170" s="54"/>
      <c r="HH170" s="54"/>
      <c r="HI170" s="54"/>
      <c r="HJ170" s="54"/>
      <c r="HK170" s="54"/>
      <c r="HL170" s="54"/>
      <c r="HM170" s="54"/>
      <c r="HN170" s="54"/>
      <c r="HO170" s="54"/>
      <c r="HP170" s="54"/>
      <c r="HQ170" s="54"/>
      <c r="HR170" s="54"/>
      <c r="HS170" s="54"/>
      <c r="HT170" s="54"/>
      <c r="HU170" s="54"/>
      <c r="HV170" s="54"/>
      <c r="HW170" s="54"/>
      <c r="HX170" s="54"/>
      <c r="HY170" s="54"/>
      <c r="HZ170" s="54"/>
      <c r="IA170" s="54"/>
      <c r="IB170" s="54"/>
      <c r="IC170" s="54"/>
    </row>
    <row r="171" spans="2:237" ht="20.100000000000001" customHeight="1">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c r="CI171" s="54"/>
      <c r="CJ171" s="54"/>
      <c r="CK171" s="54"/>
      <c r="CL171" s="54"/>
      <c r="CM171" s="54"/>
      <c r="CN171" s="54"/>
      <c r="CO171" s="54"/>
      <c r="CP171" s="54"/>
      <c r="CQ171" s="54"/>
      <c r="CR171" s="54"/>
      <c r="CS171" s="54"/>
      <c r="CT171" s="54"/>
      <c r="CU171" s="54"/>
      <c r="CV171" s="54"/>
      <c r="CW171" s="54"/>
      <c r="CX171" s="54"/>
      <c r="CY171" s="54"/>
      <c r="CZ171" s="54"/>
      <c r="DA171" s="54"/>
      <c r="DB171" s="54"/>
      <c r="DC171" s="54"/>
      <c r="DD171" s="54"/>
      <c r="DE171" s="54"/>
      <c r="DF171" s="54"/>
      <c r="DG171" s="54"/>
      <c r="DH171" s="54"/>
      <c r="DI171" s="54"/>
      <c r="DJ171" s="54"/>
      <c r="DK171" s="54"/>
      <c r="DL171" s="54"/>
      <c r="DM171" s="54"/>
      <c r="DN171" s="54"/>
      <c r="DO171" s="54"/>
      <c r="DP171" s="54"/>
      <c r="DQ171" s="54"/>
      <c r="DR171" s="54"/>
      <c r="DS171" s="54"/>
      <c r="DT171" s="54"/>
      <c r="DU171" s="54"/>
      <c r="DV171" s="54"/>
      <c r="DW171" s="54"/>
      <c r="DX171" s="54"/>
      <c r="DY171" s="54"/>
      <c r="DZ171" s="54"/>
      <c r="EA171" s="54"/>
      <c r="EB171" s="54"/>
      <c r="EC171" s="54"/>
      <c r="ED171" s="54"/>
      <c r="EE171" s="54"/>
      <c r="EF171" s="54"/>
      <c r="EG171" s="54"/>
      <c r="EH171" s="54"/>
      <c r="EI171" s="54"/>
      <c r="EJ171" s="54"/>
      <c r="EK171" s="54"/>
      <c r="EL171" s="54"/>
      <c r="EM171" s="54"/>
      <c r="EN171" s="54"/>
      <c r="EO171" s="54"/>
      <c r="EP171" s="54"/>
      <c r="EQ171" s="54"/>
      <c r="ER171" s="54"/>
      <c r="ES171" s="54"/>
      <c r="ET171" s="54"/>
      <c r="EU171" s="54"/>
      <c r="EV171" s="54"/>
      <c r="EW171" s="54"/>
      <c r="EX171" s="54"/>
      <c r="EY171" s="54"/>
      <c r="EZ171" s="54"/>
      <c r="FA171" s="54"/>
      <c r="FB171" s="54"/>
      <c r="FC171" s="54"/>
      <c r="FD171" s="54"/>
      <c r="FE171" s="54"/>
      <c r="FF171" s="54"/>
      <c r="FG171" s="54"/>
      <c r="FH171" s="54"/>
      <c r="FI171" s="54"/>
      <c r="FJ171" s="54"/>
      <c r="FK171" s="54"/>
      <c r="FL171" s="54"/>
      <c r="FM171" s="54"/>
      <c r="FN171" s="54"/>
      <c r="FO171" s="54"/>
      <c r="FP171" s="54"/>
      <c r="FQ171" s="54"/>
      <c r="FR171" s="54"/>
      <c r="FS171" s="54"/>
      <c r="FT171" s="54"/>
      <c r="FU171" s="54"/>
      <c r="FV171" s="54"/>
      <c r="FW171" s="54"/>
      <c r="FX171" s="54"/>
      <c r="FY171" s="54"/>
      <c r="FZ171" s="54"/>
      <c r="GA171" s="54"/>
      <c r="GB171" s="54"/>
      <c r="GC171" s="54"/>
      <c r="GD171" s="54"/>
      <c r="GE171" s="54"/>
      <c r="GF171" s="54"/>
      <c r="GG171" s="54"/>
      <c r="GH171" s="54"/>
      <c r="GI171" s="54"/>
      <c r="GJ171" s="54"/>
      <c r="GK171" s="54"/>
      <c r="GL171" s="54"/>
      <c r="GM171" s="54"/>
      <c r="GN171" s="54"/>
      <c r="GO171" s="54"/>
      <c r="GP171" s="54"/>
      <c r="GQ171" s="54"/>
      <c r="GR171" s="54"/>
      <c r="GS171" s="54"/>
      <c r="GT171" s="54"/>
      <c r="GU171" s="54"/>
      <c r="GV171" s="54"/>
      <c r="GW171" s="54"/>
      <c r="GX171" s="54"/>
      <c r="GY171" s="54"/>
      <c r="GZ171" s="54"/>
      <c r="HA171" s="54"/>
      <c r="HB171" s="54"/>
      <c r="HC171" s="54"/>
      <c r="HD171" s="54"/>
      <c r="HE171" s="54"/>
      <c r="HF171" s="54"/>
      <c r="HG171" s="54"/>
      <c r="HH171" s="54"/>
      <c r="HI171" s="54"/>
      <c r="HJ171" s="54"/>
      <c r="HK171" s="54"/>
      <c r="HL171" s="54"/>
      <c r="HM171" s="54"/>
      <c r="HN171" s="54"/>
      <c r="HO171" s="54"/>
      <c r="HP171" s="54"/>
      <c r="HQ171" s="54"/>
      <c r="HR171" s="54"/>
      <c r="HS171" s="54"/>
      <c r="HT171" s="54"/>
      <c r="HU171" s="54"/>
      <c r="HV171" s="54"/>
      <c r="HW171" s="54"/>
      <c r="HX171" s="54"/>
      <c r="HY171" s="54"/>
      <c r="HZ171" s="54"/>
      <c r="IA171" s="54"/>
      <c r="IB171" s="54"/>
      <c r="IC171" s="54"/>
    </row>
    <row r="172" spans="2:237" ht="20.100000000000001" customHeight="1">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4"/>
      <c r="CP172" s="54"/>
      <c r="CQ172" s="54"/>
      <c r="CR172" s="54"/>
      <c r="CS172" s="54"/>
      <c r="CT172" s="54"/>
      <c r="CU172" s="54"/>
      <c r="CV172" s="54"/>
      <c r="CW172" s="54"/>
      <c r="CX172" s="54"/>
      <c r="CY172" s="54"/>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c r="GG172" s="54"/>
      <c r="GH172" s="54"/>
      <c r="GI172" s="54"/>
      <c r="GJ172" s="54"/>
      <c r="GK172" s="54"/>
      <c r="GL172" s="54"/>
      <c r="GM172" s="54"/>
      <c r="GN172" s="54"/>
      <c r="GO172" s="54"/>
      <c r="GP172" s="54"/>
      <c r="GQ172" s="54"/>
      <c r="GR172" s="54"/>
      <c r="GS172" s="54"/>
      <c r="GT172" s="54"/>
      <c r="GU172" s="54"/>
      <c r="GV172" s="54"/>
      <c r="GW172" s="54"/>
      <c r="GX172" s="54"/>
      <c r="GY172" s="54"/>
      <c r="GZ172" s="54"/>
      <c r="HA172" s="54"/>
      <c r="HB172" s="54"/>
      <c r="HC172" s="54"/>
      <c r="HD172" s="54"/>
      <c r="HE172" s="54"/>
      <c r="HF172" s="54"/>
      <c r="HG172" s="54"/>
      <c r="HH172" s="54"/>
      <c r="HI172" s="54"/>
      <c r="HJ172" s="54"/>
      <c r="HK172" s="54"/>
      <c r="HL172" s="54"/>
      <c r="HM172" s="54"/>
      <c r="HN172" s="54"/>
      <c r="HO172" s="54"/>
      <c r="HP172" s="54"/>
      <c r="HQ172" s="54"/>
      <c r="HR172" s="54"/>
      <c r="HS172" s="54"/>
      <c r="HT172" s="54"/>
      <c r="HU172" s="54"/>
      <c r="HV172" s="54"/>
      <c r="HW172" s="54"/>
      <c r="HX172" s="54"/>
      <c r="HY172" s="54"/>
      <c r="HZ172" s="54"/>
      <c r="IA172" s="54"/>
      <c r="IB172" s="54"/>
      <c r="IC172" s="54"/>
    </row>
    <row r="173" spans="2:237" ht="20.100000000000001" customHeight="1">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54"/>
      <c r="DI173" s="54"/>
      <c r="DJ173" s="54"/>
      <c r="DK173" s="54"/>
      <c r="DL173" s="54"/>
      <c r="DM173" s="54"/>
      <c r="DN173" s="54"/>
      <c r="DO173" s="54"/>
      <c r="DP173" s="54"/>
      <c r="DQ173" s="54"/>
      <c r="DR173" s="54"/>
      <c r="DS173" s="54"/>
      <c r="DT173" s="54"/>
      <c r="DU173" s="54"/>
      <c r="DV173" s="54"/>
      <c r="DW173" s="54"/>
      <c r="DX173" s="54"/>
      <c r="DY173" s="54"/>
      <c r="DZ173" s="54"/>
      <c r="EA173" s="54"/>
      <c r="EB173" s="54"/>
      <c r="EC173" s="54"/>
      <c r="ED173" s="54"/>
      <c r="EE173" s="54"/>
      <c r="EF173" s="54"/>
      <c r="EG173" s="54"/>
      <c r="EH173" s="54"/>
      <c r="EI173" s="54"/>
      <c r="EJ173" s="54"/>
      <c r="EK173" s="54"/>
      <c r="EL173" s="54"/>
      <c r="EM173" s="54"/>
      <c r="EN173" s="54"/>
      <c r="EO173" s="54"/>
      <c r="EP173" s="54"/>
      <c r="EQ173" s="54"/>
      <c r="ER173" s="54"/>
      <c r="ES173" s="54"/>
      <c r="ET173" s="54"/>
      <c r="EU173" s="54"/>
      <c r="EV173" s="54"/>
      <c r="EW173" s="54"/>
      <c r="EX173" s="54"/>
      <c r="EY173" s="54"/>
      <c r="EZ173" s="54"/>
      <c r="FA173" s="54"/>
      <c r="FB173" s="54"/>
      <c r="FC173" s="54"/>
      <c r="FD173" s="54"/>
      <c r="FE173" s="54"/>
      <c r="FF173" s="54"/>
      <c r="FG173" s="54"/>
      <c r="FH173" s="54"/>
      <c r="FI173" s="54"/>
      <c r="FJ173" s="54"/>
      <c r="FK173" s="54"/>
      <c r="FL173" s="54"/>
      <c r="FM173" s="54"/>
      <c r="FN173" s="54"/>
      <c r="FO173" s="54"/>
      <c r="FP173" s="54"/>
      <c r="FQ173" s="54"/>
      <c r="FR173" s="54"/>
      <c r="FS173" s="54"/>
      <c r="FT173" s="54"/>
      <c r="FU173" s="54"/>
      <c r="FV173" s="54"/>
      <c r="FW173" s="54"/>
      <c r="FX173" s="54"/>
      <c r="FY173" s="54"/>
      <c r="FZ173" s="54"/>
      <c r="GA173" s="54"/>
      <c r="GB173" s="54"/>
      <c r="GC173" s="54"/>
      <c r="GD173" s="54"/>
      <c r="GE173" s="54"/>
      <c r="GF173" s="54"/>
      <c r="GG173" s="54"/>
      <c r="GH173" s="54"/>
      <c r="GI173" s="54"/>
      <c r="GJ173" s="54"/>
      <c r="GK173" s="54"/>
      <c r="GL173" s="54"/>
      <c r="GM173" s="54"/>
      <c r="GN173" s="54"/>
      <c r="GO173" s="54"/>
      <c r="GP173" s="54"/>
      <c r="GQ173" s="54"/>
      <c r="GR173" s="54"/>
      <c r="GS173" s="54"/>
      <c r="GT173" s="54"/>
      <c r="GU173" s="54"/>
      <c r="GV173" s="54"/>
      <c r="GW173" s="54"/>
      <c r="GX173" s="54"/>
      <c r="GY173" s="54"/>
      <c r="GZ173" s="54"/>
      <c r="HA173" s="54"/>
      <c r="HB173" s="54"/>
      <c r="HC173" s="54"/>
      <c r="HD173" s="54"/>
      <c r="HE173" s="54"/>
      <c r="HF173" s="54"/>
      <c r="HG173" s="54"/>
      <c r="HH173" s="54"/>
      <c r="HI173" s="54"/>
      <c r="HJ173" s="54"/>
      <c r="HK173" s="54"/>
      <c r="HL173" s="54"/>
      <c r="HM173" s="54"/>
      <c r="HN173" s="54"/>
      <c r="HO173" s="54"/>
      <c r="HP173" s="54"/>
      <c r="HQ173" s="54"/>
      <c r="HR173" s="54"/>
      <c r="HS173" s="54"/>
      <c r="HT173" s="54"/>
      <c r="HU173" s="54"/>
      <c r="HV173" s="54"/>
      <c r="HW173" s="54"/>
      <c r="HX173" s="54"/>
      <c r="HY173" s="54"/>
      <c r="HZ173" s="54"/>
      <c r="IA173" s="54"/>
      <c r="IB173" s="54"/>
      <c r="IC173" s="54"/>
    </row>
    <row r="174" spans="2:237" ht="20.100000000000001" customHeight="1">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54"/>
      <c r="DI174" s="54"/>
      <c r="DJ174" s="54"/>
      <c r="DK174" s="54"/>
      <c r="DL174" s="54"/>
      <c r="DM174" s="54"/>
      <c r="DN174" s="54"/>
      <c r="DO174" s="54"/>
      <c r="DP174" s="54"/>
      <c r="DQ174" s="54"/>
      <c r="DR174" s="54"/>
      <c r="DS174" s="54"/>
      <c r="DT174" s="54"/>
      <c r="DU174" s="54"/>
      <c r="DV174" s="54"/>
      <c r="DW174" s="54"/>
      <c r="DX174" s="54"/>
      <c r="DY174" s="54"/>
      <c r="DZ174" s="54"/>
      <c r="EA174" s="54"/>
      <c r="EB174" s="54"/>
      <c r="EC174" s="54"/>
      <c r="ED174" s="54"/>
      <c r="EE174" s="54"/>
      <c r="EF174" s="54"/>
      <c r="EG174" s="54"/>
      <c r="EH174" s="54"/>
      <c r="EI174" s="54"/>
      <c r="EJ174" s="54"/>
      <c r="EK174" s="54"/>
      <c r="EL174" s="54"/>
      <c r="EM174" s="54"/>
      <c r="EN174" s="54"/>
      <c r="EO174" s="54"/>
      <c r="EP174" s="54"/>
      <c r="EQ174" s="54"/>
      <c r="ER174" s="54"/>
      <c r="ES174" s="54"/>
      <c r="ET174" s="54"/>
      <c r="EU174" s="54"/>
      <c r="EV174" s="54"/>
      <c r="EW174" s="54"/>
      <c r="EX174" s="54"/>
      <c r="EY174" s="54"/>
      <c r="EZ174" s="54"/>
      <c r="FA174" s="54"/>
      <c r="FB174" s="54"/>
      <c r="FC174" s="54"/>
      <c r="FD174" s="54"/>
      <c r="FE174" s="54"/>
      <c r="FF174" s="54"/>
      <c r="FG174" s="54"/>
      <c r="FH174" s="54"/>
      <c r="FI174" s="54"/>
      <c r="FJ174" s="54"/>
      <c r="FK174" s="54"/>
      <c r="FL174" s="54"/>
      <c r="FM174" s="54"/>
      <c r="FN174" s="54"/>
      <c r="FO174" s="54"/>
      <c r="FP174" s="54"/>
      <c r="FQ174" s="54"/>
      <c r="FR174" s="54"/>
      <c r="FS174" s="54"/>
      <c r="FT174" s="54"/>
      <c r="FU174" s="54"/>
      <c r="FV174" s="54"/>
      <c r="FW174" s="54"/>
      <c r="FX174" s="54"/>
      <c r="FY174" s="54"/>
      <c r="FZ174" s="54"/>
      <c r="GA174" s="54"/>
      <c r="GB174" s="54"/>
      <c r="GC174" s="54"/>
      <c r="GD174" s="54"/>
      <c r="GE174" s="54"/>
      <c r="GF174" s="54"/>
      <c r="GG174" s="54"/>
      <c r="GH174" s="54"/>
      <c r="GI174" s="54"/>
      <c r="GJ174" s="54"/>
      <c r="GK174" s="54"/>
      <c r="GL174" s="54"/>
      <c r="GM174" s="54"/>
      <c r="GN174" s="54"/>
      <c r="GO174" s="54"/>
      <c r="GP174" s="54"/>
      <c r="GQ174" s="54"/>
      <c r="GR174" s="54"/>
      <c r="GS174" s="54"/>
      <c r="GT174" s="54"/>
      <c r="GU174" s="54"/>
      <c r="GV174" s="54"/>
      <c r="GW174" s="54"/>
      <c r="GX174" s="54"/>
      <c r="GY174" s="54"/>
      <c r="GZ174" s="54"/>
      <c r="HA174" s="54"/>
      <c r="HB174" s="54"/>
      <c r="HC174" s="54"/>
      <c r="HD174" s="54"/>
      <c r="HE174" s="54"/>
      <c r="HF174" s="54"/>
      <c r="HG174" s="54"/>
      <c r="HH174" s="54"/>
      <c r="HI174" s="54"/>
      <c r="HJ174" s="54"/>
      <c r="HK174" s="54"/>
      <c r="HL174" s="54"/>
      <c r="HM174" s="54"/>
      <c r="HN174" s="54"/>
      <c r="HO174" s="54"/>
      <c r="HP174" s="54"/>
      <c r="HQ174" s="54"/>
      <c r="HR174" s="54"/>
      <c r="HS174" s="54"/>
      <c r="HT174" s="54"/>
      <c r="HU174" s="54"/>
      <c r="HV174" s="54"/>
      <c r="HW174" s="54"/>
      <c r="HX174" s="54"/>
      <c r="HY174" s="54"/>
      <c r="HZ174" s="54"/>
      <c r="IA174" s="54"/>
      <c r="IB174" s="54"/>
      <c r="IC174" s="54"/>
    </row>
    <row r="175" spans="2:237" ht="20.100000000000001" customHeight="1">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c r="BO175" s="54"/>
      <c r="BP175" s="54"/>
      <c r="BQ175" s="54"/>
      <c r="BR175" s="54"/>
      <c r="BS175" s="54"/>
      <c r="BT175" s="54"/>
      <c r="BU175" s="54"/>
      <c r="BV175" s="54"/>
      <c r="BW175" s="54"/>
      <c r="BX175" s="54"/>
      <c r="BY175" s="54"/>
      <c r="BZ175" s="54"/>
      <c r="CA175" s="54"/>
      <c r="CB175" s="54"/>
      <c r="CC175" s="54"/>
      <c r="CD175" s="54"/>
      <c r="CE175" s="54"/>
      <c r="CF175" s="54"/>
      <c r="CG175" s="54"/>
      <c r="CH175" s="54"/>
      <c r="CI175" s="54"/>
      <c r="CJ175" s="54"/>
      <c r="CK175" s="54"/>
      <c r="CL175" s="54"/>
      <c r="CM175" s="54"/>
      <c r="CN175" s="54"/>
      <c r="CO175" s="54"/>
      <c r="CP175" s="54"/>
      <c r="CQ175" s="54"/>
      <c r="CR175" s="54"/>
      <c r="CS175" s="54"/>
      <c r="CT175" s="54"/>
      <c r="CU175" s="54"/>
      <c r="CV175" s="54"/>
      <c r="CW175" s="54"/>
      <c r="CX175" s="54"/>
      <c r="CY175" s="54"/>
      <c r="CZ175" s="54"/>
      <c r="DA175" s="54"/>
      <c r="DB175" s="54"/>
      <c r="DC175" s="54"/>
      <c r="DD175" s="54"/>
      <c r="DE175" s="54"/>
      <c r="DF175" s="54"/>
      <c r="DG175" s="54"/>
      <c r="DH175" s="54"/>
      <c r="DI175" s="54"/>
      <c r="DJ175" s="54"/>
      <c r="DK175" s="54"/>
      <c r="DL175" s="54"/>
      <c r="DM175" s="54"/>
      <c r="DN175" s="54"/>
      <c r="DO175" s="54"/>
      <c r="DP175" s="54"/>
      <c r="DQ175" s="54"/>
      <c r="DR175" s="54"/>
      <c r="DS175" s="54"/>
      <c r="DT175" s="54"/>
      <c r="DU175" s="54"/>
      <c r="DV175" s="54"/>
      <c r="DW175" s="54"/>
      <c r="DX175" s="54"/>
      <c r="DY175" s="54"/>
      <c r="DZ175" s="54"/>
      <c r="EA175" s="54"/>
      <c r="EB175" s="54"/>
      <c r="EC175" s="54"/>
      <c r="ED175" s="54"/>
      <c r="EE175" s="54"/>
      <c r="EF175" s="54"/>
      <c r="EG175" s="54"/>
      <c r="EH175" s="54"/>
      <c r="EI175" s="54"/>
      <c r="EJ175" s="54"/>
      <c r="EK175" s="54"/>
      <c r="EL175" s="54"/>
      <c r="EM175" s="54"/>
      <c r="EN175" s="54"/>
      <c r="EO175" s="54"/>
      <c r="EP175" s="54"/>
      <c r="EQ175" s="54"/>
      <c r="ER175" s="54"/>
      <c r="ES175" s="54"/>
      <c r="ET175" s="54"/>
      <c r="EU175" s="54"/>
      <c r="EV175" s="54"/>
      <c r="EW175" s="54"/>
      <c r="EX175" s="54"/>
      <c r="EY175" s="54"/>
      <c r="EZ175" s="54"/>
      <c r="FA175" s="54"/>
      <c r="FB175" s="54"/>
      <c r="FC175" s="54"/>
      <c r="FD175" s="54"/>
      <c r="FE175" s="54"/>
      <c r="FF175" s="54"/>
      <c r="FG175" s="54"/>
      <c r="FH175" s="54"/>
      <c r="FI175" s="54"/>
      <c r="FJ175" s="54"/>
      <c r="FK175" s="54"/>
      <c r="FL175" s="54"/>
      <c r="FM175" s="54"/>
      <c r="FN175" s="54"/>
      <c r="FO175" s="54"/>
      <c r="FP175" s="54"/>
      <c r="FQ175" s="54"/>
      <c r="FR175" s="54"/>
      <c r="FS175" s="54"/>
      <c r="FT175" s="54"/>
      <c r="FU175" s="54"/>
      <c r="FV175" s="54"/>
      <c r="FW175" s="54"/>
      <c r="FX175" s="54"/>
      <c r="FY175" s="54"/>
      <c r="FZ175" s="54"/>
      <c r="GA175" s="54"/>
      <c r="GB175" s="54"/>
      <c r="GC175" s="54"/>
      <c r="GD175" s="54"/>
      <c r="GE175" s="54"/>
      <c r="GF175" s="54"/>
      <c r="GG175" s="54"/>
      <c r="GH175" s="54"/>
      <c r="GI175" s="54"/>
      <c r="GJ175" s="54"/>
      <c r="GK175" s="54"/>
      <c r="GL175" s="54"/>
      <c r="GM175" s="54"/>
      <c r="GN175" s="54"/>
      <c r="GO175" s="54"/>
      <c r="GP175" s="54"/>
      <c r="GQ175" s="54"/>
      <c r="GR175" s="54"/>
      <c r="GS175" s="54"/>
      <c r="GT175" s="54"/>
      <c r="GU175" s="54"/>
      <c r="GV175" s="54"/>
      <c r="GW175" s="54"/>
      <c r="GX175" s="54"/>
      <c r="GY175" s="54"/>
      <c r="GZ175" s="54"/>
      <c r="HA175" s="54"/>
      <c r="HB175" s="54"/>
      <c r="HC175" s="54"/>
      <c r="HD175" s="54"/>
      <c r="HE175" s="54"/>
      <c r="HF175" s="54"/>
      <c r="HG175" s="54"/>
      <c r="HH175" s="54"/>
      <c r="HI175" s="54"/>
      <c r="HJ175" s="54"/>
      <c r="HK175" s="54"/>
      <c r="HL175" s="54"/>
      <c r="HM175" s="54"/>
      <c r="HN175" s="54"/>
      <c r="HO175" s="54"/>
      <c r="HP175" s="54"/>
      <c r="HQ175" s="54"/>
      <c r="HR175" s="54"/>
      <c r="HS175" s="54"/>
      <c r="HT175" s="54"/>
      <c r="HU175" s="54"/>
      <c r="HV175" s="54"/>
      <c r="HW175" s="54"/>
      <c r="HX175" s="54"/>
      <c r="HY175" s="54"/>
      <c r="HZ175" s="54"/>
      <c r="IA175" s="54"/>
      <c r="IB175" s="54"/>
      <c r="IC175" s="54"/>
    </row>
    <row r="176" spans="2:237" ht="20.100000000000001" customHeight="1">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row>
    <row r="177" spans="2:237" ht="20.100000000000001" customHeight="1">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54"/>
      <c r="DI177" s="54"/>
      <c r="DJ177" s="54"/>
      <c r="DK177" s="54"/>
      <c r="DL177" s="54"/>
      <c r="DM177" s="54"/>
      <c r="DN177" s="54"/>
      <c r="DO177" s="54"/>
      <c r="DP177" s="54"/>
      <c r="DQ177" s="54"/>
      <c r="DR177" s="54"/>
      <c r="DS177" s="54"/>
      <c r="DT177" s="54"/>
      <c r="DU177" s="54"/>
      <c r="DV177" s="54"/>
      <c r="DW177" s="54"/>
      <c r="DX177" s="54"/>
      <c r="DY177" s="54"/>
      <c r="DZ177" s="54"/>
      <c r="EA177" s="54"/>
      <c r="EB177" s="54"/>
      <c r="EC177" s="54"/>
      <c r="ED177" s="54"/>
      <c r="EE177" s="54"/>
      <c r="EF177" s="54"/>
      <c r="EG177" s="54"/>
      <c r="EH177" s="54"/>
      <c r="EI177" s="54"/>
      <c r="EJ177" s="54"/>
      <c r="EK177" s="54"/>
      <c r="EL177" s="54"/>
      <c r="EM177" s="54"/>
      <c r="EN177" s="54"/>
      <c r="EO177" s="54"/>
      <c r="EP177" s="54"/>
      <c r="EQ177" s="54"/>
      <c r="ER177" s="54"/>
      <c r="ES177" s="54"/>
      <c r="ET177" s="54"/>
      <c r="EU177" s="54"/>
      <c r="EV177" s="54"/>
      <c r="EW177" s="54"/>
      <c r="EX177" s="54"/>
      <c r="EY177" s="54"/>
      <c r="EZ177" s="54"/>
      <c r="FA177" s="54"/>
      <c r="FB177" s="54"/>
      <c r="FC177" s="54"/>
      <c r="FD177" s="54"/>
      <c r="FE177" s="54"/>
      <c r="FF177" s="54"/>
      <c r="FG177" s="54"/>
      <c r="FH177" s="54"/>
      <c r="FI177" s="54"/>
      <c r="FJ177" s="54"/>
      <c r="FK177" s="54"/>
      <c r="FL177" s="54"/>
      <c r="FM177" s="54"/>
      <c r="FN177" s="54"/>
      <c r="FO177" s="54"/>
      <c r="FP177" s="54"/>
      <c r="FQ177" s="54"/>
      <c r="FR177" s="54"/>
      <c r="FS177" s="54"/>
      <c r="FT177" s="54"/>
      <c r="FU177" s="54"/>
      <c r="FV177" s="54"/>
      <c r="FW177" s="54"/>
      <c r="FX177" s="54"/>
      <c r="FY177" s="54"/>
      <c r="FZ177" s="54"/>
      <c r="GA177" s="54"/>
      <c r="GB177" s="54"/>
      <c r="GC177" s="54"/>
      <c r="GD177" s="54"/>
      <c r="GE177" s="54"/>
      <c r="GF177" s="54"/>
      <c r="GG177" s="54"/>
      <c r="GH177" s="54"/>
      <c r="GI177" s="54"/>
      <c r="GJ177" s="54"/>
      <c r="GK177" s="54"/>
      <c r="GL177" s="54"/>
      <c r="GM177" s="54"/>
      <c r="GN177" s="54"/>
      <c r="GO177" s="54"/>
      <c r="GP177" s="54"/>
      <c r="GQ177" s="54"/>
      <c r="GR177" s="54"/>
      <c r="GS177" s="54"/>
      <c r="GT177" s="54"/>
      <c r="GU177" s="54"/>
      <c r="GV177" s="54"/>
      <c r="GW177" s="54"/>
      <c r="GX177" s="54"/>
      <c r="GY177" s="54"/>
      <c r="GZ177" s="54"/>
      <c r="HA177" s="54"/>
      <c r="HB177" s="54"/>
      <c r="HC177" s="54"/>
      <c r="HD177" s="54"/>
      <c r="HE177" s="54"/>
      <c r="HF177" s="54"/>
      <c r="HG177" s="54"/>
      <c r="HH177" s="54"/>
      <c r="HI177" s="54"/>
      <c r="HJ177" s="54"/>
      <c r="HK177" s="54"/>
      <c r="HL177" s="54"/>
      <c r="HM177" s="54"/>
      <c r="HN177" s="54"/>
      <c r="HO177" s="54"/>
      <c r="HP177" s="54"/>
      <c r="HQ177" s="54"/>
      <c r="HR177" s="54"/>
      <c r="HS177" s="54"/>
      <c r="HT177" s="54"/>
      <c r="HU177" s="54"/>
      <c r="HV177" s="54"/>
      <c r="HW177" s="54"/>
      <c r="HX177" s="54"/>
      <c r="HY177" s="54"/>
      <c r="HZ177" s="54"/>
      <c r="IA177" s="54"/>
      <c r="IB177" s="54"/>
      <c r="IC177" s="54"/>
    </row>
    <row r="178" spans="2:237" ht="20.100000000000001" customHeight="1">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c r="CI178" s="54"/>
      <c r="CJ178" s="54"/>
      <c r="CK178" s="54"/>
      <c r="CL178" s="54"/>
      <c r="CM178" s="54"/>
      <c r="CN178" s="54"/>
      <c r="CO178" s="54"/>
      <c r="CP178" s="54"/>
      <c r="CQ178" s="54"/>
      <c r="CR178" s="54"/>
      <c r="CS178" s="54"/>
      <c r="CT178" s="54"/>
      <c r="CU178" s="54"/>
      <c r="CV178" s="54"/>
      <c r="CW178" s="54"/>
      <c r="CX178" s="54"/>
      <c r="CY178" s="54"/>
      <c r="CZ178" s="54"/>
      <c r="DA178" s="54"/>
      <c r="DB178" s="54"/>
      <c r="DC178" s="54"/>
      <c r="DD178" s="54"/>
      <c r="DE178" s="54"/>
      <c r="DF178" s="54"/>
      <c r="DG178" s="54"/>
      <c r="DH178" s="54"/>
      <c r="DI178" s="54"/>
      <c r="DJ178" s="54"/>
      <c r="DK178" s="54"/>
      <c r="DL178" s="54"/>
      <c r="DM178" s="54"/>
      <c r="DN178" s="54"/>
      <c r="DO178" s="54"/>
      <c r="DP178" s="54"/>
      <c r="DQ178" s="54"/>
      <c r="DR178" s="54"/>
      <c r="DS178" s="54"/>
      <c r="DT178" s="54"/>
      <c r="DU178" s="54"/>
      <c r="DV178" s="54"/>
      <c r="DW178" s="54"/>
      <c r="DX178" s="54"/>
      <c r="DY178" s="54"/>
      <c r="DZ178" s="54"/>
      <c r="EA178" s="54"/>
      <c r="EB178" s="54"/>
      <c r="EC178" s="54"/>
      <c r="ED178" s="54"/>
      <c r="EE178" s="54"/>
      <c r="EF178" s="54"/>
      <c r="EG178" s="54"/>
      <c r="EH178" s="54"/>
      <c r="EI178" s="54"/>
      <c r="EJ178" s="54"/>
      <c r="EK178" s="54"/>
      <c r="EL178" s="54"/>
      <c r="EM178" s="54"/>
      <c r="EN178" s="54"/>
      <c r="EO178" s="54"/>
      <c r="EP178" s="54"/>
      <c r="EQ178" s="54"/>
      <c r="ER178" s="54"/>
      <c r="ES178" s="54"/>
      <c r="ET178" s="54"/>
      <c r="EU178" s="54"/>
      <c r="EV178" s="54"/>
      <c r="EW178" s="54"/>
      <c r="EX178" s="54"/>
      <c r="EY178" s="54"/>
      <c r="EZ178" s="54"/>
      <c r="FA178" s="54"/>
      <c r="FB178" s="54"/>
      <c r="FC178" s="54"/>
      <c r="FD178" s="54"/>
      <c r="FE178" s="54"/>
      <c r="FF178" s="54"/>
      <c r="FG178" s="54"/>
      <c r="FH178" s="54"/>
      <c r="FI178" s="54"/>
      <c r="FJ178" s="54"/>
      <c r="FK178" s="54"/>
      <c r="FL178" s="54"/>
      <c r="FM178" s="54"/>
      <c r="FN178" s="54"/>
      <c r="FO178" s="54"/>
      <c r="FP178" s="54"/>
      <c r="FQ178" s="54"/>
      <c r="FR178" s="54"/>
      <c r="FS178" s="54"/>
      <c r="FT178" s="54"/>
      <c r="FU178" s="54"/>
      <c r="FV178" s="54"/>
      <c r="FW178" s="54"/>
      <c r="FX178" s="54"/>
      <c r="FY178" s="54"/>
      <c r="FZ178" s="54"/>
      <c r="GA178" s="54"/>
      <c r="GB178" s="54"/>
      <c r="GC178" s="54"/>
      <c r="GD178" s="54"/>
      <c r="GE178" s="54"/>
      <c r="GF178" s="54"/>
      <c r="GG178" s="54"/>
      <c r="GH178" s="54"/>
      <c r="GI178" s="54"/>
      <c r="GJ178" s="54"/>
      <c r="GK178" s="54"/>
      <c r="GL178" s="54"/>
      <c r="GM178" s="54"/>
      <c r="GN178" s="54"/>
      <c r="GO178" s="54"/>
      <c r="GP178" s="54"/>
      <c r="GQ178" s="54"/>
      <c r="GR178" s="54"/>
      <c r="GS178" s="54"/>
      <c r="GT178" s="54"/>
      <c r="GU178" s="54"/>
      <c r="GV178" s="54"/>
      <c r="GW178" s="54"/>
      <c r="GX178" s="54"/>
      <c r="GY178" s="54"/>
      <c r="GZ178" s="54"/>
      <c r="HA178" s="54"/>
      <c r="HB178" s="54"/>
      <c r="HC178" s="54"/>
      <c r="HD178" s="54"/>
      <c r="HE178" s="54"/>
      <c r="HF178" s="54"/>
      <c r="HG178" s="54"/>
      <c r="HH178" s="54"/>
      <c r="HI178" s="54"/>
      <c r="HJ178" s="54"/>
      <c r="HK178" s="54"/>
      <c r="HL178" s="54"/>
      <c r="HM178" s="54"/>
      <c r="HN178" s="54"/>
      <c r="HO178" s="54"/>
      <c r="HP178" s="54"/>
      <c r="HQ178" s="54"/>
      <c r="HR178" s="54"/>
      <c r="HS178" s="54"/>
      <c r="HT178" s="54"/>
      <c r="HU178" s="54"/>
      <c r="HV178" s="54"/>
      <c r="HW178" s="54"/>
      <c r="HX178" s="54"/>
      <c r="HY178" s="54"/>
      <c r="HZ178" s="54"/>
      <c r="IA178" s="54"/>
      <c r="IB178" s="54"/>
      <c r="IC178" s="54"/>
    </row>
    <row r="179" spans="2:237" ht="20.100000000000001" customHeight="1">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54"/>
      <c r="DI179" s="54"/>
      <c r="DJ179" s="54"/>
      <c r="DK179" s="54"/>
      <c r="DL179" s="54"/>
      <c r="DM179" s="54"/>
      <c r="DN179" s="54"/>
      <c r="DO179" s="54"/>
      <c r="DP179" s="54"/>
      <c r="DQ179" s="54"/>
      <c r="DR179" s="54"/>
      <c r="DS179" s="54"/>
      <c r="DT179" s="54"/>
      <c r="DU179" s="54"/>
      <c r="DV179" s="54"/>
      <c r="DW179" s="54"/>
      <c r="DX179" s="54"/>
      <c r="DY179" s="54"/>
      <c r="DZ179" s="54"/>
      <c r="EA179" s="54"/>
      <c r="EB179" s="54"/>
      <c r="EC179" s="54"/>
      <c r="ED179" s="54"/>
      <c r="EE179" s="54"/>
      <c r="EF179" s="54"/>
      <c r="EG179" s="54"/>
      <c r="EH179" s="54"/>
      <c r="EI179" s="54"/>
      <c r="EJ179" s="54"/>
      <c r="EK179" s="54"/>
      <c r="EL179" s="54"/>
      <c r="EM179" s="54"/>
      <c r="EN179" s="54"/>
      <c r="EO179" s="54"/>
      <c r="EP179" s="54"/>
      <c r="EQ179" s="54"/>
      <c r="ER179" s="54"/>
      <c r="ES179" s="54"/>
      <c r="ET179" s="54"/>
      <c r="EU179" s="54"/>
      <c r="EV179" s="54"/>
      <c r="EW179" s="54"/>
      <c r="EX179" s="54"/>
      <c r="EY179" s="54"/>
      <c r="EZ179" s="54"/>
      <c r="FA179" s="54"/>
      <c r="FB179" s="54"/>
      <c r="FC179" s="54"/>
      <c r="FD179" s="54"/>
      <c r="FE179" s="54"/>
      <c r="FF179" s="54"/>
      <c r="FG179" s="54"/>
      <c r="FH179" s="54"/>
      <c r="FI179" s="54"/>
      <c r="FJ179" s="54"/>
      <c r="FK179" s="54"/>
      <c r="FL179" s="54"/>
      <c r="FM179" s="54"/>
      <c r="FN179" s="54"/>
      <c r="FO179" s="54"/>
      <c r="FP179" s="54"/>
      <c r="FQ179" s="54"/>
      <c r="FR179" s="54"/>
      <c r="FS179" s="54"/>
      <c r="FT179" s="54"/>
      <c r="FU179" s="54"/>
      <c r="FV179" s="54"/>
      <c r="FW179" s="54"/>
      <c r="FX179" s="54"/>
      <c r="FY179" s="54"/>
      <c r="FZ179" s="54"/>
      <c r="GA179" s="54"/>
      <c r="GB179" s="54"/>
      <c r="GC179" s="54"/>
      <c r="GD179" s="54"/>
      <c r="GE179" s="54"/>
      <c r="GF179" s="54"/>
      <c r="GG179" s="54"/>
      <c r="GH179" s="54"/>
      <c r="GI179" s="54"/>
      <c r="GJ179" s="54"/>
      <c r="GK179" s="54"/>
      <c r="GL179" s="54"/>
      <c r="GM179" s="54"/>
      <c r="GN179" s="54"/>
      <c r="GO179" s="54"/>
      <c r="GP179" s="54"/>
      <c r="GQ179" s="54"/>
      <c r="GR179" s="54"/>
      <c r="GS179" s="54"/>
      <c r="GT179" s="54"/>
      <c r="GU179" s="54"/>
      <c r="GV179" s="54"/>
      <c r="GW179" s="54"/>
      <c r="GX179" s="54"/>
      <c r="GY179" s="54"/>
      <c r="GZ179" s="54"/>
      <c r="HA179" s="54"/>
      <c r="HB179" s="54"/>
      <c r="HC179" s="54"/>
      <c r="HD179" s="54"/>
      <c r="HE179" s="54"/>
      <c r="HF179" s="54"/>
      <c r="HG179" s="54"/>
      <c r="HH179" s="54"/>
      <c r="HI179" s="54"/>
      <c r="HJ179" s="54"/>
      <c r="HK179" s="54"/>
      <c r="HL179" s="54"/>
      <c r="HM179" s="54"/>
      <c r="HN179" s="54"/>
      <c r="HO179" s="54"/>
      <c r="HP179" s="54"/>
      <c r="HQ179" s="54"/>
      <c r="HR179" s="54"/>
      <c r="HS179" s="54"/>
      <c r="HT179" s="54"/>
      <c r="HU179" s="54"/>
      <c r="HV179" s="54"/>
      <c r="HW179" s="54"/>
      <c r="HX179" s="54"/>
      <c r="HY179" s="54"/>
      <c r="HZ179" s="54"/>
      <c r="IA179" s="54"/>
      <c r="IB179" s="54"/>
      <c r="IC179" s="54"/>
    </row>
    <row r="180" spans="2:237" ht="20.100000000000001" customHeight="1">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c r="CI180" s="54"/>
      <c r="CJ180" s="54"/>
      <c r="CK180" s="54"/>
      <c r="CL180" s="54"/>
      <c r="CM180" s="54"/>
      <c r="CN180" s="54"/>
      <c r="CO180" s="54"/>
      <c r="CP180" s="54"/>
      <c r="CQ180" s="54"/>
      <c r="CR180" s="54"/>
      <c r="CS180" s="54"/>
      <c r="CT180" s="54"/>
      <c r="CU180" s="54"/>
      <c r="CV180" s="54"/>
      <c r="CW180" s="54"/>
      <c r="CX180" s="54"/>
      <c r="CY180" s="54"/>
      <c r="CZ180" s="54"/>
      <c r="DA180" s="54"/>
      <c r="DB180" s="54"/>
      <c r="DC180" s="54"/>
      <c r="DD180" s="54"/>
      <c r="DE180" s="54"/>
      <c r="DF180" s="54"/>
      <c r="DG180" s="54"/>
      <c r="DH180" s="54"/>
      <c r="DI180" s="54"/>
      <c r="DJ180" s="54"/>
      <c r="DK180" s="54"/>
      <c r="DL180" s="54"/>
      <c r="DM180" s="54"/>
      <c r="DN180" s="54"/>
      <c r="DO180" s="54"/>
      <c r="DP180" s="54"/>
      <c r="DQ180" s="54"/>
      <c r="DR180" s="54"/>
      <c r="DS180" s="54"/>
      <c r="DT180" s="54"/>
      <c r="DU180" s="54"/>
      <c r="DV180" s="54"/>
      <c r="DW180" s="54"/>
      <c r="DX180" s="54"/>
      <c r="DY180" s="54"/>
      <c r="DZ180" s="54"/>
      <c r="EA180" s="54"/>
      <c r="EB180" s="54"/>
      <c r="EC180" s="54"/>
      <c r="ED180" s="54"/>
      <c r="EE180" s="54"/>
      <c r="EF180" s="54"/>
      <c r="EG180" s="54"/>
      <c r="EH180" s="54"/>
      <c r="EI180" s="54"/>
      <c r="EJ180" s="54"/>
      <c r="EK180" s="54"/>
      <c r="EL180" s="54"/>
      <c r="EM180" s="54"/>
      <c r="EN180" s="54"/>
      <c r="EO180" s="54"/>
      <c r="EP180" s="54"/>
      <c r="EQ180" s="54"/>
      <c r="ER180" s="54"/>
      <c r="ES180" s="54"/>
      <c r="ET180" s="54"/>
      <c r="EU180" s="54"/>
      <c r="EV180" s="54"/>
      <c r="EW180" s="54"/>
      <c r="EX180" s="54"/>
      <c r="EY180" s="54"/>
      <c r="EZ180" s="54"/>
      <c r="FA180" s="54"/>
      <c r="FB180" s="54"/>
      <c r="FC180" s="54"/>
      <c r="FD180" s="54"/>
      <c r="FE180" s="54"/>
      <c r="FF180" s="54"/>
      <c r="FG180" s="54"/>
      <c r="FH180" s="54"/>
      <c r="FI180" s="54"/>
      <c r="FJ180" s="54"/>
      <c r="FK180" s="54"/>
      <c r="FL180" s="54"/>
      <c r="FM180" s="54"/>
      <c r="FN180" s="54"/>
      <c r="FO180" s="54"/>
      <c r="FP180" s="54"/>
      <c r="FQ180" s="54"/>
      <c r="FR180" s="54"/>
      <c r="FS180" s="54"/>
      <c r="FT180" s="54"/>
      <c r="FU180" s="54"/>
      <c r="FV180" s="54"/>
      <c r="FW180" s="54"/>
      <c r="FX180" s="54"/>
      <c r="FY180" s="54"/>
      <c r="FZ180" s="54"/>
      <c r="GA180" s="54"/>
      <c r="GB180" s="54"/>
      <c r="GC180" s="54"/>
      <c r="GD180" s="54"/>
      <c r="GE180" s="54"/>
      <c r="GF180" s="54"/>
      <c r="GG180" s="54"/>
      <c r="GH180" s="54"/>
      <c r="GI180" s="54"/>
      <c r="GJ180" s="54"/>
      <c r="GK180" s="54"/>
      <c r="GL180" s="54"/>
      <c r="GM180" s="54"/>
      <c r="GN180" s="54"/>
      <c r="GO180" s="54"/>
      <c r="GP180" s="54"/>
      <c r="GQ180" s="54"/>
      <c r="GR180" s="54"/>
      <c r="GS180" s="54"/>
      <c r="GT180" s="54"/>
      <c r="GU180" s="54"/>
      <c r="GV180" s="54"/>
      <c r="GW180" s="54"/>
      <c r="GX180" s="54"/>
      <c r="GY180" s="54"/>
      <c r="GZ180" s="54"/>
      <c r="HA180" s="54"/>
      <c r="HB180" s="54"/>
      <c r="HC180" s="54"/>
      <c r="HD180" s="54"/>
      <c r="HE180" s="54"/>
      <c r="HF180" s="54"/>
      <c r="HG180" s="54"/>
      <c r="HH180" s="54"/>
      <c r="HI180" s="54"/>
      <c r="HJ180" s="54"/>
      <c r="HK180" s="54"/>
      <c r="HL180" s="54"/>
      <c r="HM180" s="54"/>
      <c r="HN180" s="54"/>
      <c r="HO180" s="54"/>
      <c r="HP180" s="54"/>
      <c r="HQ180" s="54"/>
      <c r="HR180" s="54"/>
      <c r="HS180" s="54"/>
      <c r="HT180" s="54"/>
      <c r="HU180" s="54"/>
      <c r="HV180" s="54"/>
      <c r="HW180" s="54"/>
      <c r="HX180" s="54"/>
      <c r="HY180" s="54"/>
      <c r="HZ180" s="54"/>
      <c r="IA180" s="54"/>
      <c r="IB180" s="54"/>
      <c r="IC180" s="54"/>
    </row>
    <row r="181" spans="2:237" ht="20.100000000000001" customHeight="1">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c r="CE181" s="54"/>
      <c r="CF181" s="54"/>
      <c r="CG181" s="54"/>
      <c r="CH181" s="54"/>
      <c r="CI181" s="54"/>
      <c r="CJ181" s="54"/>
      <c r="CK181" s="54"/>
      <c r="CL181" s="54"/>
      <c r="CM181" s="54"/>
      <c r="CN181" s="54"/>
      <c r="CO181" s="54"/>
      <c r="CP181" s="54"/>
      <c r="CQ181" s="54"/>
      <c r="CR181" s="54"/>
      <c r="CS181" s="54"/>
      <c r="CT181" s="54"/>
      <c r="CU181" s="54"/>
      <c r="CV181" s="54"/>
      <c r="CW181" s="54"/>
      <c r="CX181" s="54"/>
      <c r="CY181" s="54"/>
      <c r="CZ181" s="54"/>
      <c r="DA181" s="54"/>
      <c r="DB181" s="54"/>
      <c r="DC181" s="54"/>
      <c r="DD181" s="54"/>
      <c r="DE181" s="54"/>
      <c r="DF181" s="54"/>
      <c r="DG181" s="54"/>
      <c r="DH181" s="54"/>
      <c r="DI181" s="54"/>
      <c r="DJ181" s="54"/>
      <c r="DK181" s="54"/>
      <c r="DL181" s="54"/>
      <c r="DM181" s="54"/>
      <c r="DN181" s="54"/>
      <c r="DO181" s="54"/>
      <c r="DP181" s="54"/>
      <c r="DQ181" s="54"/>
      <c r="DR181" s="54"/>
      <c r="DS181" s="54"/>
      <c r="DT181" s="54"/>
      <c r="DU181" s="54"/>
      <c r="DV181" s="54"/>
      <c r="DW181" s="54"/>
      <c r="DX181" s="54"/>
      <c r="DY181" s="54"/>
      <c r="DZ181" s="54"/>
      <c r="EA181" s="54"/>
      <c r="EB181" s="54"/>
      <c r="EC181" s="54"/>
      <c r="ED181" s="54"/>
      <c r="EE181" s="54"/>
      <c r="EF181" s="54"/>
      <c r="EG181" s="54"/>
      <c r="EH181" s="54"/>
      <c r="EI181" s="54"/>
      <c r="EJ181" s="54"/>
      <c r="EK181" s="54"/>
      <c r="EL181" s="54"/>
      <c r="EM181" s="54"/>
      <c r="EN181" s="54"/>
      <c r="EO181" s="54"/>
      <c r="EP181" s="54"/>
      <c r="EQ181" s="54"/>
      <c r="ER181" s="54"/>
      <c r="ES181" s="54"/>
      <c r="ET181" s="54"/>
      <c r="EU181" s="54"/>
      <c r="EV181" s="54"/>
      <c r="EW181" s="54"/>
      <c r="EX181" s="54"/>
      <c r="EY181" s="54"/>
      <c r="EZ181" s="54"/>
      <c r="FA181" s="54"/>
      <c r="FB181" s="54"/>
      <c r="FC181" s="54"/>
      <c r="FD181" s="54"/>
      <c r="FE181" s="54"/>
      <c r="FF181" s="54"/>
      <c r="FG181" s="54"/>
      <c r="FH181" s="54"/>
      <c r="FI181" s="54"/>
      <c r="FJ181" s="54"/>
      <c r="FK181" s="54"/>
      <c r="FL181" s="54"/>
      <c r="FM181" s="54"/>
      <c r="FN181" s="54"/>
      <c r="FO181" s="54"/>
      <c r="FP181" s="54"/>
      <c r="FQ181" s="54"/>
      <c r="FR181" s="54"/>
      <c r="FS181" s="54"/>
      <c r="FT181" s="54"/>
      <c r="FU181" s="54"/>
      <c r="FV181" s="54"/>
      <c r="FW181" s="54"/>
      <c r="FX181" s="54"/>
      <c r="FY181" s="54"/>
      <c r="FZ181" s="54"/>
      <c r="GA181" s="54"/>
      <c r="GB181" s="54"/>
      <c r="GC181" s="54"/>
      <c r="GD181" s="54"/>
      <c r="GE181" s="54"/>
      <c r="GF181" s="54"/>
      <c r="GG181" s="54"/>
      <c r="GH181" s="54"/>
      <c r="GI181" s="54"/>
      <c r="GJ181" s="54"/>
      <c r="GK181" s="54"/>
      <c r="GL181" s="54"/>
      <c r="GM181" s="54"/>
      <c r="GN181" s="54"/>
      <c r="GO181" s="54"/>
      <c r="GP181" s="54"/>
      <c r="GQ181" s="54"/>
      <c r="GR181" s="54"/>
      <c r="GS181" s="54"/>
      <c r="GT181" s="54"/>
      <c r="GU181" s="54"/>
      <c r="GV181" s="54"/>
      <c r="GW181" s="54"/>
      <c r="GX181" s="54"/>
      <c r="GY181" s="54"/>
      <c r="GZ181" s="54"/>
      <c r="HA181" s="54"/>
      <c r="HB181" s="54"/>
      <c r="HC181" s="54"/>
      <c r="HD181" s="54"/>
      <c r="HE181" s="54"/>
      <c r="HF181" s="54"/>
      <c r="HG181" s="54"/>
      <c r="HH181" s="54"/>
      <c r="HI181" s="54"/>
      <c r="HJ181" s="54"/>
      <c r="HK181" s="54"/>
      <c r="HL181" s="54"/>
      <c r="HM181" s="54"/>
      <c r="HN181" s="54"/>
      <c r="HO181" s="54"/>
      <c r="HP181" s="54"/>
      <c r="HQ181" s="54"/>
      <c r="HR181" s="54"/>
      <c r="HS181" s="54"/>
      <c r="HT181" s="54"/>
      <c r="HU181" s="54"/>
      <c r="HV181" s="54"/>
      <c r="HW181" s="54"/>
      <c r="HX181" s="54"/>
      <c r="HY181" s="54"/>
      <c r="HZ181" s="54"/>
      <c r="IA181" s="54"/>
      <c r="IB181" s="54"/>
      <c r="IC181" s="54"/>
    </row>
    <row r="182" spans="2:237" ht="20.100000000000001" customHeight="1">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54"/>
      <c r="DI182" s="54"/>
      <c r="DJ182" s="54"/>
      <c r="DK182" s="54"/>
      <c r="DL182" s="54"/>
      <c r="DM182" s="54"/>
      <c r="DN182" s="54"/>
      <c r="DO182" s="54"/>
      <c r="DP182" s="54"/>
      <c r="DQ182" s="54"/>
      <c r="DR182" s="54"/>
      <c r="DS182" s="54"/>
      <c r="DT182" s="54"/>
      <c r="DU182" s="54"/>
      <c r="DV182" s="54"/>
      <c r="DW182" s="54"/>
      <c r="DX182" s="54"/>
      <c r="DY182" s="54"/>
      <c r="DZ182" s="54"/>
      <c r="EA182" s="54"/>
      <c r="EB182" s="54"/>
      <c r="EC182" s="54"/>
      <c r="ED182" s="54"/>
      <c r="EE182" s="54"/>
      <c r="EF182" s="54"/>
      <c r="EG182" s="54"/>
      <c r="EH182" s="54"/>
      <c r="EI182" s="54"/>
      <c r="EJ182" s="54"/>
      <c r="EK182" s="54"/>
      <c r="EL182" s="54"/>
      <c r="EM182" s="54"/>
      <c r="EN182" s="54"/>
      <c r="EO182" s="54"/>
      <c r="EP182" s="54"/>
      <c r="EQ182" s="54"/>
      <c r="ER182" s="54"/>
      <c r="ES182" s="54"/>
      <c r="ET182" s="54"/>
      <c r="EU182" s="54"/>
      <c r="EV182" s="54"/>
      <c r="EW182" s="54"/>
      <c r="EX182" s="54"/>
      <c r="EY182" s="54"/>
      <c r="EZ182" s="54"/>
      <c r="FA182" s="54"/>
      <c r="FB182" s="54"/>
      <c r="FC182" s="54"/>
      <c r="FD182" s="54"/>
      <c r="FE182" s="54"/>
      <c r="FF182" s="54"/>
      <c r="FG182" s="54"/>
      <c r="FH182" s="54"/>
      <c r="FI182" s="54"/>
      <c r="FJ182" s="54"/>
      <c r="FK182" s="54"/>
      <c r="FL182" s="54"/>
      <c r="FM182" s="54"/>
      <c r="FN182" s="54"/>
      <c r="FO182" s="54"/>
      <c r="FP182" s="54"/>
      <c r="FQ182" s="54"/>
      <c r="FR182" s="54"/>
      <c r="FS182" s="54"/>
      <c r="FT182" s="54"/>
      <c r="FU182" s="54"/>
      <c r="FV182" s="54"/>
      <c r="FW182" s="54"/>
      <c r="FX182" s="54"/>
      <c r="FY182" s="54"/>
      <c r="FZ182" s="54"/>
      <c r="GA182" s="54"/>
      <c r="GB182" s="54"/>
      <c r="GC182" s="54"/>
      <c r="GD182" s="54"/>
      <c r="GE182" s="54"/>
      <c r="GF182" s="54"/>
      <c r="GG182" s="54"/>
      <c r="GH182" s="54"/>
      <c r="GI182" s="54"/>
      <c r="GJ182" s="54"/>
      <c r="GK182" s="54"/>
      <c r="GL182" s="54"/>
      <c r="GM182" s="54"/>
      <c r="GN182" s="54"/>
      <c r="GO182" s="54"/>
      <c r="GP182" s="54"/>
      <c r="GQ182" s="54"/>
      <c r="GR182" s="54"/>
      <c r="GS182" s="54"/>
      <c r="GT182" s="54"/>
      <c r="GU182" s="54"/>
      <c r="GV182" s="54"/>
      <c r="GW182" s="54"/>
      <c r="GX182" s="54"/>
      <c r="GY182" s="54"/>
      <c r="GZ182" s="54"/>
      <c r="HA182" s="54"/>
      <c r="HB182" s="54"/>
      <c r="HC182" s="54"/>
      <c r="HD182" s="54"/>
      <c r="HE182" s="54"/>
      <c r="HF182" s="54"/>
      <c r="HG182" s="54"/>
      <c r="HH182" s="54"/>
      <c r="HI182" s="54"/>
      <c r="HJ182" s="54"/>
      <c r="HK182" s="54"/>
      <c r="HL182" s="54"/>
      <c r="HM182" s="54"/>
      <c r="HN182" s="54"/>
      <c r="HO182" s="54"/>
      <c r="HP182" s="54"/>
      <c r="HQ182" s="54"/>
      <c r="HR182" s="54"/>
      <c r="HS182" s="54"/>
      <c r="HT182" s="54"/>
      <c r="HU182" s="54"/>
      <c r="HV182" s="54"/>
      <c r="HW182" s="54"/>
      <c r="HX182" s="54"/>
      <c r="HY182" s="54"/>
      <c r="HZ182" s="54"/>
      <c r="IA182" s="54"/>
      <c r="IB182" s="54"/>
      <c r="IC182" s="54"/>
    </row>
    <row r="183" spans="2:237" ht="20.100000000000001" customHeight="1">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c r="CI183" s="54"/>
      <c r="CJ183" s="54"/>
      <c r="CK183" s="54"/>
      <c r="CL183" s="54"/>
      <c r="CM183" s="54"/>
      <c r="CN183" s="54"/>
      <c r="CO183" s="54"/>
      <c r="CP183" s="54"/>
      <c r="CQ183" s="54"/>
      <c r="CR183" s="54"/>
      <c r="CS183" s="54"/>
      <c r="CT183" s="54"/>
      <c r="CU183" s="54"/>
      <c r="CV183" s="54"/>
      <c r="CW183" s="54"/>
      <c r="CX183" s="54"/>
      <c r="CY183" s="54"/>
      <c r="CZ183" s="54"/>
      <c r="DA183" s="54"/>
      <c r="DB183" s="54"/>
      <c r="DC183" s="54"/>
      <c r="DD183" s="54"/>
      <c r="DE183" s="54"/>
      <c r="DF183" s="54"/>
      <c r="DG183" s="54"/>
      <c r="DH183" s="54"/>
      <c r="DI183" s="54"/>
      <c r="DJ183" s="54"/>
      <c r="DK183" s="54"/>
      <c r="DL183" s="54"/>
      <c r="DM183" s="54"/>
      <c r="DN183" s="54"/>
      <c r="DO183" s="54"/>
      <c r="DP183" s="54"/>
      <c r="DQ183" s="54"/>
      <c r="DR183" s="54"/>
      <c r="DS183" s="54"/>
      <c r="DT183" s="54"/>
      <c r="DU183" s="54"/>
      <c r="DV183" s="54"/>
      <c r="DW183" s="54"/>
      <c r="DX183" s="54"/>
      <c r="DY183" s="54"/>
      <c r="DZ183" s="54"/>
      <c r="EA183" s="54"/>
      <c r="EB183" s="54"/>
      <c r="EC183" s="54"/>
      <c r="ED183" s="54"/>
      <c r="EE183" s="54"/>
      <c r="EF183" s="54"/>
      <c r="EG183" s="54"/>
      <c r="EH183" s="54"/>
      <c r="EI183" s="54"/>
      <c r="EJ183" s="54"/>
      <c r="EK183" s="54"/>
      <c r="EL183" s="54"/>
      <c r="EM183" s="54"/>
      <c r="EN183" s="54"/>
      <c r="EO183" s="54"/>
      <c r="EP183" s="54"/>
      <c r="EQ183" s="54"/>
      <c r="ER183" s="54"/>
      <c r="ES183" s="54"/>
      <c r="ET183" s="54"/>
      <c r="EU183" s="54"/>
      <c r="EV183" s="54"/>
      <c r="EW183" s="54"/>
      <c r="EX183" s="54"/>
      <c r="EY183" s="54"/>
      <c r="EZ183" s="54"/>
      <c r="FA183" s="54"/>
      <c r="FB183" s="54"/>
      <c r="FC183" s="54"/>
      <c r="FD183" s="54"/>
      <c r="FE183" s="54"/>
      <c r="FF183" s="54"/>
      <c r="FG183" s="54"/>
      <c r="FH183" s="54"/>
      <c r="FI183" s="54"/>
      <c r="FJ183" s="54"/>
      <c r="FK183" s="54"/>
      <c r="FL183" s="54"/>
      <c r="FM183" s="54"/>
      <c r="FN183" s="54"/>
      <c r="FO183" s="54"/>
      <c r="FP183" s="54"/>
      <c r="FQ183" s="54"/>
      <c r="FR183" s="54"/>
      <c r="FS183" s="54"/>
      <c r="FT183" s="54"/>
      <c r="FU183" s="54"/>
      <c r="FV183" s="54"/>
      <c r="FW183" s="54"/>
      <c r="FX183" s="54"/>
      <c r="FY183" s="54"/>
      <c r="FZ183" s="54"/>
      <c r="GA183" s="54"/>
      <c r="GB183" s="54"/>
      <c r="GC183" s="54"/>
      <c r="GD183" s="54"/>
      <c r="GE183" s="54"/>
      <c r="GF183" s="54"/>
      <c r="GG183" s="54"/>
      <c r="GH183" s="54"/>
      <c r="GI183" s="54"/>
      <c r="GJ183" s="54"/>
      <c r="GK183" s="54"/>
      <c r="GL183" s="54"/>
      <c r="GM183" s="54"/>
      <c r="GN183" s="54"/>
      <c r="GO183" s="54"/>
      <c r="GP183" s="54"/>
      <c r="GQ183" s="54"/>
      <c r="GR183" s="54"/>
      <c r="GS183" s="54"/>
      <c r="GT183" s="54"/>
      <c r="GU183" s="54"/>
      <c r="GV183" s="54"/>
      <c r="GW183" s="54"/>
      <c r="GX183" s="54"/>
      <c r="GY183" s="54"/>
      <c r="GZ183" s="54"/>
      <c r="HA183" s="54"/>
      <c r="HB183" s="54"/>
      <c r="HC183" s="54"/>
      <c r="HD183" s="54"/>
      <c r="HE183" s="54"/>
      <c r="HF183" s="54"/>
      <c r="HG183" s="54"/>
      <c r="HH183" s="54"/>
      <c r="HI183" s="54"/>
      <c r="HJ183" s="54"/>
      <c r="HK183" s="54"/>
      <c r="HL183" s="54"/>
      <c r="HM183" s="54"/>
      <c r="HN183" s="54"/>
      <c r="HO183" s="54"/>
      <c r="HP183" s="54"/>
      <c r="HQ183" s="54"/>
      <c r="HR183" s="54"/>
      <c r="HS183" s="54"/>
      <c r="HT183" s="54"/>
      <c r="HU183" s="54"/>
      <c r="HV183" s="54"/>
      <c r="HW183" s="54"/>
      <c r="HX183" s="54"/>
      <c r="HY183" s="54"/>
      <c r="HZ183" s="54"/>
      <c r="IA183" s="54"/>
      <c r="IB183" s="54"/>
      <c r="IC183" s="54"/>
    </row>
    <row r="184" spans="2:237" ht="20.100000000000001" customHeight="1">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c r="CE184" s="54"/>
      <c r="CF184" s="54"/>
      <c r="CG184" s="54"/>
      <c r="CH184" s="54"/>
      <c r="CI184" s="54"/>
      <c r="CJ184" s="54"/>
      <c r="CK184" s="54"/>
      <c r="CL184" s="54"/>
      <c r="CM184" s="54"/>
      <c r="CN184" s="54"/>
      <c r="CO184" s="54"/>
      <c r="CP184" s="54"/>
      <c r="CQ184" s="54"/>
      <c r="CR184" s="54"/>
      <c r="CS184" s="54"/>
      <c r="CT184" s="54"/>
      <c r="CU184" s="54"/>
      <c r="CV184" s="54"/>
      <c r="CW184" s="54"/>
      <c r="CX184" s="54"/>
      <c r="CY184" s="54"/>
      <c r="CZ184" s="54"/>
      <c r="DA184" s="54"/>
      <c r="DB184" s="54"/>
      <c r="DC184" s="54"/>
      <c r="DD184" s="54"/>
      <c r="DE184" s="54"/>
      <c r="DF184" s="54"/>
      <c r="DG184" s="54"/>
      <c r="DH184" s="54"/>
      <c r="DI184" s="54"/>
      <c r="DJ184" s="54"/>
      <c r="DK184" s="54"/>
      <c r="DL184" s="54"/>
      <c r="DM184" s="54"/>
      <c r="DN184" s="54"/>
      <c r="DO184" s="54"/>
      <c r="DP184" s="54"/>
      <c r="DQ184" s="54"/>
      <c r="DR184" s="54"/>
      <c r="DS184" s="54"/>
      <c r="DT184" s="54"/>
      <c r="DU184" s="54"/>
      <c r="DV184" s="54"/>
      <c r="DW184" s="54"/>
      <c r="DX184" s="54"/>
      <c r="DY184" s="54"/>
      <c r="DZ184" s="54"/>
      <c r="EA184" s="54"/>
      <c r="EB184" s="54"/>
      <c r="EC184" s="54"/>
      <c r="ED184" s="54"/>
      <c r="EE184" s="54"/>
      <c r="EF184" s="54"/>
      <c r="EG184" s="54"/>
      <c r="EH184" s="54"/>
      <c r="EI184" s="54"/>
      <c r="EJ184" s="54"/>
      <c r="EK184" s="54"/>
      <c r="EL184" s="54"/>
      <c r="EM184" s="54"/>
      <c r="EN184" s="54"/>
      <c r="EO184" s="54"/>
      <c r="EP184" s="54"/>
      <c r="EQ184" s="54"/>
      <c r="ER184" s="54"/>
      <c r="ES184" s="54"/>
      <c r="ET184" s="54"/>
      <c r="EU184" s="54"/>
      <c r="EV184" s="54"/>
      <c r="EW184" s="54"/>
      <c r="EX184" s="54"/>
      <c r="EY184" s="54"/>
      <c r="EZ184" s="54"/>
      <c r="FA184" s="54"/>
      <c r="FB184" s="54"/>
      <c r="FC184" s="54"/>
      <c r="FD184" s="54"/>
      <c r="FE184" s="54"/>
      <c r="FF184" s="54"/>
      <c r="FG184" s="54"/>
      <c r="FH184" s="54"/>
      <c r="FI184" s="54"/>
      <c r="FJ184" s="54"/>
      <c r="FK184" s="54"/>
      <c r="FL184" s="54"/>
      <c r="FM184" s="54"/>
      <c r="FN184" s="54"/>
      <c r="FO184" s="54"/>
      <c r="FP184" s="54"/>
      <c r="FQ184" s="54"/>
      <c r="FR184" s="54"/>
      <c r="FS184" s="54"/>
      <c r="FT184" s="54"/>
      <c r="FU184" s="54"/>
      <c r="FV184" s="54"/>
      <c r="FW184" s="54"/>
      <c r="FX184" s="54"/>
      <c r="FY184" s="54"/>
      <c r="FZ184" s="54"/>
      <c r="GA184" s="54"/>
      <c r="GB184" s="54"/>
      <c r="GC184" s="54"/>
      <c r="GD184" s="54"/>
      <c r="GE184" s="54"/>
      <c r="GF184" s="54"/>
      <c r="GG184" s="54"/>
      <c r="GH184" s="54"/>
      <c r="GI184" s="54"/>
      <c r="GJ184" s="54"/>
      <c r="GK184" s="54"/>
      <c r="GL184" s="54"/>
      <c r="GM184" s="54"/>
      <c r="GN184" s="54"/>
      <c r="GO184" s="54"/>
      <c r="GP184" s="54"/>
      <c r="GQ184" s="54"/>
      <c r="GR184" s="54"/>
      <c r="GS184" s="54"/>
      <c r="GT184" s="54"/>
      <c r="GU184" s="54"/>
      <c r="GV184" s="54"/>
      <c r="GW184" s="54"/>
      <c r="GX184" s="54"/>
      <c r="GY184" s="54"/>
      <c r="GZ184" s="54"/>
      <c r="HA184" s="54"/>
      <c r="HB184" s="54"/>
      <c r="HC184" s="54"/>
      <c r="HD184" s="54"/>
      <c r="HE184" s="54"/>
      <c r="HF184" s="54"/>
      <c r="HG184" s="54"/>
      <c r="HH184" s="54"/>
      <c r="HI184" s="54"/>
      <c r="HJ184" s="54"/>
      <c r="HK184" s="54"/>
      <c r="HL184" s="54"/>
      <c r="HM184" s="54"/>
      <c r="HN184" s="54"/>
      <c r="HO184" s="54"/>
      <c r="HP184" s="54"/>
      <c r="HQ184" s="54"/>
      <c r="HR184" s="54"/>
      <c r="HS184" s="54"/>
      <c r="HT184" s="54"/>
      <c r="HU184" s="54"/>
      <c r="HV184" s="54"/>
      <c r="HW184" s="54"/>
      <c r="HX184" s="54"/>
      <c r="HY184" s="54"/>
      <c r="HZ184" s="54"/>
      <c r="IA184" s="54"/>
      <c r="IB184" s="54"/>
      <c r="IC184" s="54"/>
    </row>
    <row r="185" spans="2:237" ht="20.100000000000001" customHeight="1">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54"/>
      <c r="DI185" s="54"/>
      <c r="DJ185" s="54"/>
      <c r="DK185" s="54"/>
      <c r="DL185" s="54"/>
      <c r="DM185" s="54"/>
      <c r="DN185" s="54"/>
      <c r="DO185" s="54"/>
      <c r="DP185" s="54"/>
      <c r="DQ185" s="54"/>
      <c r="DR185" s="54"/>
      <c r="DS185" s="54"/>
      <c r="DT185" s="54"/>
      <c r="DU185" s="54"/>
      <c r="DV185" s="54"/>
      <c r="DW185" s="54"/>
      <c r="DX185" s="54"/>
      <c r="DY185" s="54"/>
      <c r="DZ185" s="54"/>
      <c r="EA185" s="54"/>
      <c r="EB185" s="54"/>
      <c r="EC185" s="54"/>
      <c r="ED185" s="54"/>
      <c r="EE185" s="54"/>
      <c r="EF185" s="54"/>
      <c r="EG185" s="54"/>
      <c r="EH185" s="54"/>
      <c r="EI185" s="54"/>
      <c r="EJ185" s="54"/>
      <c r="EK185" s="54"/>
      <c r="EL185" s="54"/>
      <c r="EM185" s="54"/>
      <c r="EN185" s="54"/>
      <c r="EO185" s="54"/>
      <c r="EP185" s="54"/>
      <c r="EQ185" s="54"/>
      <c r="ER185" s="54"/>
      <c r="ES185" s="54"/>
      <c r="ET185" s="54"/>
      <c r="EU185" s="54"/>
      <c r="EV185" s="54"/>
      <c r="EW185" s="54"/>
      <c r="EX185" s="54"/>
      <c r="EY185" s="54"/>
      <c r="EZ185" s="54"/>
      <c r="FA185" s="54"/>
      <c r="FB185" s="54"/>
      <c r="FC185" s="54"/>
      <c r="FD185" s="54"/>
      <c r="FE185" s="54"/>
      <c r="FF185" s="54"/>
      <c r="FG185" s="54"/>
      <c r="FH185" s="54"/>
      <c r="FI185" s="54"/>
      <c r="FJ185" s="54"/>
      <c r="FK185" s="54"/>
      <c r="FL185" s="54"/>
      <c r="FM185" s="54"/>
      <c r="FN185" s="54"/>
      <c r="FO185" s="54"/>
      <c r="FP185" s="54"/>
      <c r="FQ185" s="54"/>
      <c r="FR185" s="54"/>
      <c r="FS185" s="54"/>
      <c r="FT185" s="54"/>
      <c r="FU185" s="54"/>
      <c r="FV185" s="54"/>
      <c r="FW185" s="54"/>
      <c r="FX185" s="54"/>
      <c r="FY185" s="54"/>
      <c r="FZ185" s="54"/>
      <c r="GA185" s="54"/>
      <c r="GB185" s="54"/>
      <c r="GC185" s="54"/>
      <c r="GD185" s="54"/>
      <c r="GE185" s="54"/>
      <c r="GF185" s="54"/>
      <c r="GG185" s="54"/>
      <c r="GH185" s="54"/>
      <c r="GI185" s="54"/>
      <c r="GJ185" s="54"/>
      <c r="GK185" s="54"/>
      <c r="GL185" s="54"/>
      <c r="GM185" s="54"/>
      <c r="GN185" s="54"/>
      <c r="GO185" s="54"/>
      <c r="GP185" s="54"/>
      <c r="GQ185" s="54"/>
      <c r="GR185" s="54"/>
      <c r="GS185" s="54"/>
      <c r="GT185" s="54"/>
      <c r="GU185" s="54"/>
      <c r="GV185" s="54"/>
      <c r="GW185" s="54"/>
      <c r="GX185" s="54"/>
      <c r="GY185" s="54"/>
      <c r="GZ185" s="54"/>
      <c r="HA185" s="54"/>
      <c r="HB185" s="54"/>
      <c r="HC185" s="54"/>
      <c r="HD185" s="54"/>
      <c r="HE185" s="54"/>
      <c r="HF185" s="54"/>
      <c r="HG185" s="54"/>
      <c r="HH185" s="54"/>
      <c r="HI185" s="54"/>
      <c r="HJ185" s="54"/>
      <c r="HK185" s="54"/>
      <c r="HL185" s="54"/>
      <c r="HM185" s="54"/>
      <c r="HN185" s="54"/>
      <c r="HO185" s="54"/>
      <c r="HP185" s="54"/>
      <c r="HQ185" s="54"/>
      <c r="HR185" s="54"/>
      <c r="HS185" s="54"/>
      <c r="HT185" s="54"/>
      <c r="HU185" s="54"/>
      <c r="HV185" s="54"/>
      <c r="HW185" s="54"/>
      <c r="HX185" s="54"/>
      <c r="HY185" s="54"/>
      <c r="HZ185" s="54"/>
      <c r="IA185" s="54"/>
      <c r="IB185" s="54"/>
      <c r="IC185" s="54"/>
    </row>
    <row r="186" spans="2:237" ht="20.100000000000001" customHeight="1">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c r="FL186" s="54"/>
      <c r="FM186" s="54"/>
      <c r="FN186" s="54"/>
      <c r="FO186" s="54"/>
      <c r="FP186" s="54"/>
      <c r="FQ186" s="54"/>
      <c r="FR186" s="54"/>
      <c r="FS186" s="54"/>
      <c r="FT186" s="54"/>
      <c r="FU186" s="54"/>
      <c r="FV186" s="54"/>
      <c r="FW186" s="54"/>
      <c r="FX186" s="54"/>
      <c r="FY186" s="54"/>
      <c r="FZ186" s="54"/>
      <c r="GA186" s="54"/>
      <c r="GB186" s="54"/>
      <c r="GC186" s="54"/>
      <c r="GD186" s="54"/>
      <c r="GE186" s="54"/>
      <c r="GF186" s="54"/>
      <c r="GG186" s="54"/>
      <c r="GH186" s="54"/>
      <c r="GI186" s="54"/>
      <c r="GJ186" s="54"/>
      <c r="GK186" s="54"/>
      <c r="GL186" s="54"/>
      <c r="GM186" s="54"/>
      <c r="GN186" s="54"/>
      <c r="GO186" s="54"/>
      <c r="GP186" s="54"/>
      <c r="GQ186" s="54"/>
      <c r="GR186" s="54"/>
      <c r="GS186" s="54"/>
      <c r="GT186" s="54"/>
      <c r="GU186" s="54"/>
      <c r="GV186" s="54"/>
      <c r="GW186" s="54"/>
      <c r="GX186" s="54"/>
      <c r="GY186" s="54"/>
      <c r="GZ186" s="54"/>
      <c r="HA186" s="54"/>
      <c r="HB186" s="54"/>
      <c r="HC186" s="54"/>
      <c r="HD186" s="54"/>
      <c r="HE186" s="54"/>
      <c r="HF186" s="54"/>
      <c r="HG186" s="54"/>
      <c r="HH186" s="54"/>
      <c r="HI186" s="54"/>
      <c r="HJ186" s="54"/>
      <c r="HK186" s="54"/>
      <c r="HL186" s="54"/>
      <c r="HM186" s="54"/>
      <c r="HN186" s="54"/>
      <c r="HO186" s="54"/>
      <c r="HP186" s="54"/>
      <c r="HQ186" s="54"/>
      <c r="HR186" s="54"/>
      <c r="HS186" s="54"/>
      <c r="HT186" s="54"/>
      <c r="HU186" s="54"/>
      <c r="HV186" s="54"/>
      <c r="HW186" s="54"/>
      <c r="HX186" s="54"/>
      <c r="HY186" s="54"/>
      <c r="HZ186" s="54"/>
      <c r="IA186" s="54"/>
      <c r="IB186" s="54"/>
      <c r="IC186" s="54"/>
    </row>
    <row r="187" spans="2:237" ht="20.100000000000001" customHeight="1">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54"/>
      <c r="DI187" s="54"/>
      <c r="DJ187" s="54"/>
      <c r="DK187" s="54"/>
      <c r="DL187" s="54"/>
      <c r="DM187" s="54"/>
      <c r="DN187" s="54"/>
      <c r="DO187" s="54"/>
      <c r="DP187" s="54"/>
      <c r="DQ187" s="54"/>
      <c r="DR187" s="54"/>
      <c r="DS187" s="54"/>
      <c r="DT187" s="54"/>
      <c r="DU187" s="54"/>
      <c r="DV187" s="54"/>
      <c r="DW187" s="54"/>
      <c r="DX187" s="54"/>
      <c r="DY187" s="54"/>
      <c r="DZ187" s="54"/>
      <c r="EA187" s="54"/>
      <c r="EB187" s="54"/>
      <c r="EC187" s="54"/>
      <c r="ED187" s="54"/>
      <c r="EE187" s="54"/>
      <c r="EF187" s="54"/>
      <c r="EG187" s="54"/>
      <c r="EH187" s="54"/>
      <c r="EI187" s="54"/>
      <c r="EJ187" s="54"/>
      <c r="EK187" s="54"/>
      <c r="EL187" s="54"/>
      <c r="EM187" s="54"/>
      <c r="EN187" s="54"/>
      <c r="EO187" s="54"/>
      <c r="EP187" s="54"/>
      <c r="EQ187" s="54"/>
      <c r="ER187" s="54"/>
      <c r="ES187" s="54"/>
      <c r="ET187" s="54"/>
      <c r="EU187" s="54"/>
      <c r="EV187" s="54"/>
      <c r="EW187" s="54"/>
      <c r="EX187" s="54"/>
      <c r="EY187" s="54"/>
      <c r="EZ187" s="54"/>
      <c r="FA187" s="54"/>
      <c r="FB187" s="54"/>
      <c r="FC187" s="54"/>
      <c r="FD187" s="54"/>
      <c r="FE187" s="54"/>
      <c r="FF187" s="54"/>
      <c r="FG187" s="54"/>
      <c r="FH187" s="54"/>
      <c r="FI187" s="54"/>
      <c r="FJ187" s="54"/>
      <c r="FK187" s="54"/>
      <c r="FL187" s="54"/>
      <c r="FM187" s="54"/>
      <c r="FN187" s="54"/>
      <c r="FO187" s="54"/>
      <c r="FP187" s="54"/>
      <c r="FQ187" s="54"/>
      <c r="FR187" s="54"/>
      <c r="FS187" s="54"/>
      <c r="FT187" s="54"/>
      <c r="FU187" s="54"/>
      <c r="FV187" s="54"/>
      <c r="FW187" s="54"/>
      <c r="FX187" s="54"/>
      <c r="FY187" s="54"/>
      <c r="FZ187" s="54"/>
      <c r="GA187" s="54"/>
      <c r="GB187" s="54"/>
      <c r="GC187" s="54"/>
      <c r="GD187" s="54"/>
      <c r="GE187" s="54"/>
      <c r="GF187" s="54"/>
      <c r="GG187" s="54"/>
      <c r="GH187" s="54"/>
      <c r="GI187" s="54"/>
      <c r="GJ187" s="54"/>
      <c r="GK187" s="54"/>
      <c r="GL187" s="54"/>
      <c r="GM187" s="54"/>
      <c r="GN187" s="54"/>
      <c r="GO187" s="54"/>
      <c r="GP187" s="54"/>
      <c r="GQ187" s="54"/>
      <c r="GR187" s="54"/>
      <c r="GS187" s="54"/>
      <c r="GT187" s="54"/>
      <c r="GU187" s="54"/>
      <c r="GV187" s="54"/>
      <c r="GW187" s="54"/>
      <c r="GX187" s="54"/>
      <c r="GY187" s="54"/>
      <c r="GZ187" s="54"/>
      <c r="HA187" s="54"/>
      <c r="HB187" s="54"/>
      <c r="HC187" s="54"/>
      <c r="HD187" s="54"/>
      <c r="HE187" s="54"/>
      <c r="HF187" s="54"/>
      <c r="HG187" s="54"/>
      <c r="HH187" s="54"/>
      <c r="HI187" s="54"/>
      <c r="HJ187" s="54"/>
      <c r="HK187" s="54"/>
      <c r="HL187" s="54"/>
      <c r="HM187" s="54"/>
      <c r="HN187" s="54"/>
      <c r="HO187" s="54"/>
      <c r="HP187" s="54"/>
      <c r="HQ187" s="54"/>
      <c r="HR187" s="54"/>
      <c r="HS187" s="54"/>
      <c r="HT187" s="54"/>
      <c r="HU187" s="54"/>
      <c r="HV187" s="54"/>
      <c r="HW187" s="54"/>
      <c r="HX187" s="54"/>
      <c r="HY187" s="54"/>
      <c r="HZ187" s="54"/>
      <c r="IA187" s="54"/>
      <c r="IB187" s="54"/>
      <c r="IC187" s="54"/>
    </row>
    <row r="188" spans="2:237" ht="20.100000000000001" customHeight="1">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c r="CE188" s="54"/>
      <c r="CF188" s="54"/>
      <c r="CG188" s="54"/>
      <c r="CH188" s="54"/>
      <c r="CI188" s="54"/>
      <c r="CJ188" s="54"/>
      <c r="CK188" s="54"/>
      <c r="CL188" s="54"/>
      <c r="CM188" s="54"/>
      <c r="CN188" s="54"/>
      <c r="CO188" s="54"/>
      <c r="CP188" s="54"/>
      <c r="CQ188" s="54"/>
      <c r="CR188" s="54"/>
      <c r="CS188" s="54"/>
      <c r="CT188" s="54"/>
      <c r="CU188" s="54"/>
      <c r="CV188" s="54"/>
      <c r="CW188" s="54"/>
      <c r="CX188" s="54"/>
      <c r="CY188" s="54"/>
      <c r="CZ188" s="54"/>
      <c r="DA188" s="54"/>
      <c r="DB188" s="54"/>
      <c r="DC188" s="54"/>
      <c r="DD188" s="54"/>
      <c r="DE188" s="54"/>
      <c r="DF188" s="54"/>
      <c r="DG188" s="54"/>
      <c r="DH188" s="54"/>
      <c r="DI188" s="54"/>
      <c r="DJ188" s="54"/>
      <c r="DK188" s="54"/>
      <c r="DL188" s="54"/>
      <c r="DM188" s="54"/>
      <c r="DN188" s="54"/>
      <c r="DO188" s="54"/>
      <c r="DP188" s="54"/>
      <c r="DQ188" s="54"/>
      <c r="DR188" s="54"/>
      <c r="DS188" s="54"/>
      <c r="DT188" s="54"/>
      <c r="DU188" s="54"/>
      <c r="DV188" s="54"/>
      <c r="DW188" s="54"/>
      <c r="DX188" s="54"/>
      <c r="DY188" s="54"/>
      <c r="DZ188" s="54"/>
      <c r="EA188" s="54"/>
      <c r="EB188" s="54"/>
      <c r="EC188" s="54"/>
      <c r="ED188" s="54"/>
      <c r="EE188" s="54"/>
      <c r="EF188" s="54"/>
      <c r="EG188" s="54"/>
      <c r="EH188" s="54"/>
      <c r="EI188" s="54"/>
      <c r="EJ188" s="54"/>
      <c r="EK188" s="54"/>
      <c r="EL188" s="54"/>
      <c r="EM188" s="54"/>
      <c r="EN188" s="54"/>
      <c r="EO188" s="54"/>
      <c r="EP188" s="54"/>
      <c r="EQ188" s="54"/>
      <c r="ER188" s="54"/>
      <c r="ES188" s="54"/>
      <c r="ET188" s="54"/>
      <c r="EU188" s="54"/>
      <c r="EV188" s="54"/>
      <c r="EW188" s="54"/>
      <c r="EX188" s="54"/>
      <c r="EY188" s="54"/>
      <c r="EZ188" s="54"/>
      <c r="FA188" s="54"/>
      <c r="FB188" s="54"/>
      <c r="FC188" s="54"/>
      <c r="FD188" s="54"/>
      <c r="FE188" s="54"/>
      <c r="FF188" s="54"/>
      <c r="FG188" s="54"/>
      <c r="FH188" s="54"/>
      <c r="FI188" s="54"/>
      <c r="FJ188" s="54"/>
      <c r="FK188" s="54"/>
      <c r="FL188" s="54"/>
      <c r="FM188" s="54"/>
      <c r="FN188" s="54"/>
      <c r="FO188" s="54"/>
      <c r="FP188" s="54"/>
      <c r="FQ188" s="54"/>
      <c r="FR188" s="54"/>
      <c r="FS188" s="54"/>
      <c r="FT188" s="54"/>
      <c r="FU188" s="54"/>
      <c r="FV188" s="54"/>
      <c r="FW188" s="54"/>
      <c r="FX188" s="54"/>
      <c r="FY188" s="54"/>
      <c r="FZ188" s="54"/>
      <c r="GA188" s="54"/>
      <c r="GB188" s="54"/>
      <c r="GC188" s="54"/>
      <c r="GD188" s="54"/>
      <c r="GE188" s="54"/>
      <c r="GF188" s="54"/>
      <c r="GG188" s="54"/>
      <c r="GH188" s="54"/>
      <c r="GI188" s="54"/>
      <c r="GJ188" s="54"/>
      <c r="GK188" s="54"/>
      <c r="GL188" s="54"/>
      <c r="GM188" s="54"/>
      <c r="GN188" s="54"/>
      <c r="GO188" s="54"/>
      <c r="GP188" s="54"/>
      <c r="GQ188" s="54"/>
      <c r="GR188" s="54"/>
      <c r="GS188" s="54"/>
      <c r="GT188" s="54"/>
      <c r="GU188" s="54"/>
      <c r="GV188" s="54"/>
      <c r="GW188" s="54"/>
      <c r="GX188" s="54"/>
      <c r="GY188" s="54"/>
      <c r="GZ188" s="54"/>
      <c r="HA188" s="54"/>
      <c r="HB188" s="54"/>
      <c r="HC188" s="54"/>
      <c r="HD188" s="54"/>
      <c r="HE188" s="54"/>
      <c r="HF188" s="54"/>
      <c r="HG188" s="54"/>
      <c r="HH188" s="54"/>
      <c r="HI188" s="54"/>
      <c r="HJ188" s="54"/>
      <c r="HK188" s="54"/>
      <c r="HL188" s="54"/>
      <c r="HM188" s="54"/>
      <c r="HN188" s="54"/>
      <c r="HO188" s="54"/>
      <c r="HP188" s="54"/>
      <c r="HQ188" s="54"/>
      <c r="HR188" s="54"/>
      <c r="HS188" s="54"/>
      <c r="HT188" s="54"/>
      <c r="HU188" s="54"/>
      <c r="HV188" s="54"/>
      <c r="HW188" s="54"/>
      <c r="HX188" s="54"/>
      <c r="HY188" s="54"/>
      <c r="HZ188" s="54"/>
      <c r="IA188" s="54"/>
      <c r="IB188" s="54"/>
      <c r="IC188" s="54"/>
    </row>
    <row r="189" spans="2:237" ht="20.100000000000001" customHeight="1">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54"/>
      <c r="DM189" s="54"/>
      <c r="DN189" s="54"/>
      <c r="DO189" s="54"/>
      <c r="DP189" s="54"/>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c r="GG189" s="54"/>
      <c r="GH189" s="54"/>
      <c r="GI189" s="54"/>
      <c r="GJ189" s="54"/>
      <c r="GK189" s="54"/>
      <c r="GL189" s="54"/>
      <c r="GM189" s="54"/>
      <c r="GN189" s="54"/>
      <c r="GO189" s="54"/>
      <c r="GP189" s="54"/>
      <c r="GQ189" s="54"/>
      <c r="GR189" s="54"/>
      <c r="GS189" s="54"/>
      <c r="GT189" s="54"/>
      <c r="GU189" s="54"/>
      <c r="GV189" s="54"/>
      <c r="GW189" s="54"/>
      <c r="GX189" s="54"/>
      <c r="GY189" s="54"/>
      <c r="GZ189" s="54"/>
      <c r="HA189" s="54"/>
      <c r="HB189" s="54"/>
      <c r="HC189" s="54"/>
      <c r="HD189" s="54"/>
      <c r="HE189" s="54"/>
      <c r="HF189" s="54"/>
      <c r="HG189" s="54"/>
      <c r="HH189" s="54"/>
      <c r="HI189" s="54"/>
      <c r="HJ189" s="54"/>
      <c r="HK189" s="54"/>
      <c r="HL189" s="54"/>
      <c r="HM189" s="54"/>
      <c r="HN189" s="54"/>
      <c r="HO189" s="54"/>
      <c r="HP189" s="54"/>
      <c r="HQ189" s="54"/>
      <c r="HR189" s="54"/>
      <c r="HS189" s="54"/>
      <c r="HT189" s="54"/>
      <c r="HU189" s="54"/>
      <c r="HV189" s="54"/>
      <c r="HW189" s="54"/>
      <c r="HX189" s="54"/>
      <c r="HY189" s="54"/>
      <c r="HZ189" s="54"/>
      <c r="IA189" s="54"/>
      <c r="IB189" s="54"/>
      <c r="IC189" s="54"/>
    </row>
    <row r="190" spans="2:237" ht="20.100000000000001" customHeight="1">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4"/>
      <c r="CN190" s="54"/>
      <c r="CO190" s="54"/>
      <c r="CP190" s="54"/>
      <c r="CQ190" s="54"/>
      <c r="CR190" s="54"/>
      <c r="CS190" s="54"/>
      <c r="CT190" s="54"/>
      <c r="CU190" s="54"/>
      <c r="CV190" s="54"/>
      <c r="CW190" s="54"/>
      <c r="CX190" s="54"/>
      <c r="CY190" s="54"/>
      <c r="CZ190" s="54"/>
      <c r="DA190" s="54"/>
      <c r="DB190" s="54"/>
      <c r="DC190" s="54"/>
      <c r="DD190" s="54"/>
      <c r="DE190" s="54"/>
      <c r="DF190" s="54"/>
      <c r="DG190" s="54"/>
      <c r="DH190" s="54"/>
      <c r="DI190" s="54"/>
      <c r="DJ190" s="54"/>
      <c r="DK190" s="54"/>
      <c r="DL190" s="54"/>
      <c r="DM190" s="54"/>
      <c r="DN190" s="54"/>
      <c r="DO190" s="54"/>
      <c r="DP190" s="54"/>
      <c r="DQ190" s="54"/>
      <c r="DR190" s="54"/>
      <c r="DS190" s="54"/>
      <c r="DT190" s="54"/>
      <c r="DU190" s="54"/>
      <c r="DV190" s="54"/>
      <c r="DW190" s="54"/>
      <c r="DX190" s="54"/>
      <c r="DY190" s="54"/>
      <c r="DZ190" s="54"/>
      <c r="EA190" s="54"/>
      <c r="EB190" s="54"/>
      <c r="EC190" s="54"/>
      <c r="ED190" s="54"/>
      <c r="EE190" s="54"/>
      <c r="EF190" s="54"/>
      <c r="EG190" s="5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54"/>
      <c r="FI190" s="54"/>
      <c r="FJ190" s="54"/>
      <c r="FK190" s="54"/>
      <c r="FL190" s="54"/>
      <c r="FM190" s="54"/>
      <c r="FN190" s="54"/>
      <c r="FO190" s="54"/>
      <c r="FP190" s="54"/>
      <c r="FQ190" s="54"/>
      <c r="FR190" s="54"/>
      <c r="FS190" s="54"/>
      <c r="FT190" s="54"/>
      <c r="FU190" s="54"/>
      <c r="FV190" s="54"/>
      <c r="FW190" s="54"/>
      <c r="FX190" s="54"/>
      <c r="FY190" s="54"/>
      <c r="FZ190" s="54"/>
      <c r="GA190" s="54"/>
      <c r="GB190" s="54"/>
      <c r="GC190" s="54"/>
      <c r="GD190" s="54"/>
      <c r="GE190" s="54"/>
      <c r="GF190" s="54"/>
      <c r="GG190" s="54"/>
      <c r="GH190" s="54"/>
      <c r="GI190" s="54"/>
      <c r="GJ190" s="54"/>
      <c r="GK190" s="54"/>
      <c r="GL190" s="54"/>
      <c r="GM190" s="54"/>
      <c r="GN190" s="54"/>
      <c r="GO190" s="54"/>
      <c r="GP190" s="54"/>
      <c r="GQ190" s="54"/>
      <c r="GR190" s="54"/>
      <c r="GS190" s="54"/>
      <c r="GT190" s="54"/>
      <c r="GU190" s="54"/>
      <c r="GV190" s="54"/>
      <c r="GW190" s="54"/>
      <c r="GX190" s="54"/>
      <c r="GY190" s="54"/>
      <c r="GZ190" s="54"/>
      <c r="HA190" s="54"/>
      <c r="HB190" s="54"/>
      <c r="HC190" s="54"/>
      <c r="HD190" s="54"/>
      <c r="HE190" s="54"/>
      <c r="HF190" s="54"/>
      <c r="HG190" s="54"/>
      <c r="HH190" s="54"/>
      <c r="HI190" s="54"/>
      <c r="HJ190" s="54"/>
      <c r="HK190" s="54"/>
      <c r="HL190" s="54"/>
      <c r="HM190" s="54"/>
      <c r="HN190" s="54"/>
      <c r="HO190" s="54"/>
      <c r="HP190" s="54"/>
      <c r="HQ190" s="54"/>
      <c r="HR190" s="54"/>
      <c r="HS190" s="54"/>
      <c r="HT190" s="54"/>
      <c r="HU190" s="54"/>
      <c r="HV190" s="54"/>
      <c r="HW190" s="54"/>
      <c r="HX190" s="54"/>
      <c r="HY190" s="54"/>
      <c r="HZ190" s="54"/>
      <c r="IA190" s="54"/>
      <c r="IB190" s="54"/>
      <c r="IC190" s="54"/>
    </row>
    <row r="191" spans="2:237" ht="20.100000000000001" customHeight="1">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54"/>
      <c r="DI191" s="54"/>
      <c r="DJ191" s="54"/>
      <c r="DK191" s="54"/>
      <c r="DL191" s="54"/>
      <c r="DM191" s="54"/>
      <c r="DN191" s="54"/>
      <c r="DO191" s="54"/>
      <c r="DP191" s="54"/>
      <c r="DQ191" s="54"/>
      <c r="DR191" s="54"/>
      <c r="DS191" s="54"/>
      <c r="DT191" s="54"/>
      <c r="DU191" s="54"/>
      <c r="DV191" s="54"/>
      <c r="DW191" s="54"/>
      <c r="DX191" s="54"/>
      <c r="DY191" s="54"/>
      <c r="DZ191" s="54"/>
      <c r="EA191" s="54"/>
      <c r="EB191" s="54"/>
      <c r="EC191" s="54"/>
      <c r="ED191" s="54"/>
      <c r="EE191" s="54"/>
      <c r="EF191" s="54"/>
      <c r="EG191" s="54"/>
      <c r="EH191" s="54"/>
      <c r="EI191" s="54"/>
      <c r="EJ191" s="54"/>
      <c r="EK191" s="54"/>
      <c r="EL191" s="54"/>
      <c r="EM191" s="54"/>
      <c r="EN191" s="54"/>
      <c r="EO191" s="54"/>
      <c r="EP191" s="54"/>
      <c r="EQ191" s="54"/>
      <c r="ER191" s="54"/>
      <c r="ES191" s="54"/>
      <c r="ET191" s="54"/>
      <c r="EU191" s="54"/>
      <c r="EV191" s="54"/>
      <c r="EW191" s="54"/>
      <c r="EX191" s="54"/>
      <c r="EY191" s="54"/>
      <c r="EZ191" s="54"/>
      <c r="FA191" s="54"/>
      <c r="FB191" s="54"/>
      <c r="FC191" s="54"/>
      <c r="FD191" s="54"/>
      <c r="FE191" s="54"/>
      <c r="FF191" s="54"/>
      <c r="FG191" s="54"/>
      <c r="FH191" s="54"/>
      <c r="FI191" s="54"/>
      <c r="FJ191" s="54"/>
      <c r="FK191" s="54"/>
      <c r="FL191" s="54"/>
      <c r="FM191" s="54"/>
      <c r="FN191" s="54"/>
      <c r="FO191" s="54"/>
      <c r="FP191" s="54"/>
      <c r="FQ191" s="54"/>
      <c r="FR191" s="54"/>
      <c r="FS191" s="54"/>
      <c r="FT191" s="54"/>
      <c r="FU191" s="54"/>
      <c r="FV191" s="54"/>
      <c r="FW191" s="54"/>
      <c r="FX191" s="54"/>
      <c r="FY191" s="54"/>
      <c r="FZ191" s="54"/>
      <c r="GA191" s="54"/>
      <c r="GB191" s="54"/>
      <c r="GC191" s="54"/>
      <c r="GD191" s="54"/>
      <c r="GE191" s="54"/>
      <c r="GF191" s="54"/>
      <c r="GG191" s="54"/>
      <c r="GH191" s="54"/>
      <c r="GI191" s="54"/>
      <c r="GJ191" s="54"/>
      <c r="GK191" s="54"/>
      <c r="GL191" s="54"/>
      <c r="GM191" s="54"/>
      <c r="GN191" s="54"/>
      <c r="GO191" s="54"/>
      <c r="GP191" s="54"/>
      <c r="GQ191" s="54"/>
      <c r="GR191" s="54"/>
      <c r="GS191" s="54"/>
      <c r="GT191" s="54"/>
      <c r="GU191" s="54"/>
      <c r="GV191" s="54"/>
      <c r="GW191" s="54"/>
      <c r="GX191" s="54"/>
      <c r="GY191" s="54"/>
      <c r="GZ191" s="54"/>
      <c r="HA191" s="54"/>
      <c r="HB191" s="54"/>
      <c r="HC191" s="54"/>
      <c r="HD191" s="54"/>
      <c r="HE191" s="54"/>
      <c r="HF191" s="54"/>
      <c r="HG191" s="54"/>
      <c r="HH191" s="54"/>
      <c r="HI191" s="54"/>
      <c r="HJ191" s="54"/>
      <c r="HK191" s="54"/>
      <c r="HL191" s="54"/>
      <c r="HM191" s="54"/>
      <c r="HN191" s="54"/>
      <c r="HO191" s="54"/>
      <c r="HP191" s="54"/>
      <c r="HQ191" s="54"/>
      <c r="HR191" s="54"/>
      <c r="HS191" s="54"/>
      <c r="HT191" s="54"/>
      <c r="HU191" s="54"/>
      <c r="HV191" s="54"/>
      <c r="HW191" s="54"/>
      <c r="HX191" s="54"/>
      <c r="HY191" s="54"/>
      <c r="HZ191" s="54"/>
      <c r="IA191" s="54"/>
      <c r="IB191" s="54"/>
      <c r="IC191" s="54"/>
    </row>
    <row r="192" spans="2:237" ht="20.100000000000001" customHeight="1">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c r="CI192" s="54"/>
      <c r="CJ192" s="54"/>
      <c r="CK192" s="54"/>
      <c r="CL192" s="54"/>
      <c r="CM192" s="54"/>
      <c r="CN192" s="54"/>
      <c r="CO192" s="54"/>
      <c r="CP192" s="54"/>
      <c r="CQ192" s="54"/>
      <c r="CR192" s="54"/>
      <c r="CS192" s="54"/>
      <c r="CT192" s="54"/>
      <c r="CU192" s="54"/>
      <c r="CV192" s="54"/>
      <c r="CW192" s="54"/>
      <c r="CX192" s="54"/>
      <c r="CY192" s="54"/>
      <c r="CZ192" s="54"/>
      <c r="DA192" s="54"/>
      <c r="DB192" s="54"/>
      <c r="DC192" s="54"/>
      <c r="DD192" s="54"/>
      <c r="DE192" s="54"/>
      <c r="DF192" s="54"/>
      <c r="DG192" s="54"/>
      <c r="DH192" s="54"/>
      <c r="DI192" s="54"/>
      <c r="DJ192" s="54"/>
      <c r="DK192" s="54"/>
      <c r="DL192" s="54"/>
      <c r="DM192" s="54"/>
      <c r="DN192" s="54"/>
      <c r="DO192" s="54"/>
      <c r="DP192" s="54"/>
      <c r="DQ192" s="54"/>
      <c r="DR192" s="54"/>
      <c r="DS192" s="54"/>
      <c r="DT192" s="54"/>
      <c r="DU192" s="54"/>
      <c r="DV192" s="54"/>
      <c r="DW192" s="54"/>
      <c r="DX192" s="54"/>
      <c r="DY192" s="54"/>
      <c r="DZ192" s="54"/>
      <c r="EA192" s="54"/>
      <c r="EB192" s="54"/>
      <c r="EC192" s="54"/>
      <c r="ED192" s="54"/>
      <c r="EE192" s="54"/>
      <c r="EF192" s="54"/>
      <c r="EG192" s="54"/>
      <c r="EH192" s="54"/>
      <c r="EI192" s="54"/>
      <c r="EJ192" s="54"/>
      <c r="EK192" s="54"/>
      <c r="EL192" s="54"/>
      <c r="EM192" s="54"/>
      <c r="EN192" s="54"/>
      <c r="EO192" s="54"/>
      <c r="EP192" s="54"/>
      <c r="EQ192" s="54"/>
      <c r="ER192" s="54"/>
      <c r="ES192" s="54"/>
      <c r="ET192" s="54"/>
      <c r="EU192" s="54"/>
      <c r="EV192" s="54"/>
      <c r="EW192" s="54"/>
      <c r="EX192" s="54"/>
      <c r="EY192" s="54"/>
      <c r="EZ192" s="54"/>
      <c r="FA192" s="54"/>
      <c r="FB192" s="54"/>
      <c r="FC192" s="54"/>
      <c r="FD192" s="54"/>
      <c r="FE192" s="54"/>
      <c r="FF192" s="54"/>
      <c r="FG192" s="54"/>
      <c r="FH192" s="54"/>
      <c r="FI192" s="54"/>
      <c r="FJ192" s="54"/>
      <c r="FK192" s="54"/>
      <c r="FL192" s="54"/>
      <c r="FM192" s="54"/>
      <c r="FN192" s="54"/>
      <c r="FO192" s="54"/>
      <c r="FP192" s="54"/>
      <c r="FQ192" s="54"/>
      <c r="FR192" s="54"/>
      <c r="FS192" s="54"/>
      <c r="FT192" s="54"/>
      <c r="FU192" s="54"/>
      <c r="FV192" s="54"/>
      <c r="FW192" s="54"/>
      <c r="FX192" s="54"/>
      <c r="FY192" s="54"/>
      <c r="FZ192" s="54"/>
      <c r="GA192" s="54"/>
      <c r="GB192" s="54"/>
      <c r="GC192" s="54"/>
      <c r="GD192" s="54"/>
      <c r="GE192" s="54"/>
      <c r="GF192" s="54"/>
      <c r="GG192" s="54"/>
      <c r="GH192" s="54"/>
      <c r="GI192" s="54"/>
      <c r="GJ192" s="54"/>
      <c r="GK192" s="54"/>
      <c r="GL192" s="54"/>
      <c r="GM192" s="54"/>
      <c r="GN192" s="54"/>
      <c r="GO192" s="54"/>
      <c r="GP192" s="54"/>
      <c r="GQ192" s="54"/>
      <c r="GR192" s="54"/>
      <c r="GS192" s="54"/>
      <c r="GT192" s="54"/>
      <c r="GU192" s="54"/>
      <c r="GV192" s="54"/>
      <c r="GW192" s="54"/>
      <c r="GX192" s="54"/>
      <c r="GY192" s="54"/>
      <c r="GZ192" s="54"/>
      <c r="HA192" s="54"/>
      <c r="HB192" s="54"/>
      <c r="HC192" s="54"/>
      <c r="HD192" s="54"/>
      <c r="HE192" s="54"/>
      <c r="HF192" s="54"/>
      <c r="HG192" s="54"/>
      <c r="HH192" s="54"/>
      <c r="HI192" s="54"/>
      <c r="HJ192" s="54"/>
      <c r="HK192" s="54"/>
      <c r="HL192" s="54"/>
      <c r="HM192" s="54"/>
      <c r="HN192" s="54"/>
      <c r="HO192" s="54"/>
      <c r="HP192" s="54"/>
      <c r="HQ192" s="54"/>
      <c r="HR192" s="54"/>
      <c r="HS192" s="54"/>
      <c r="HT192" s="54"/>
      <c r="HU192" s="54"/>
      <c r="HV192" s="54"/>
      <c r="HW192" s="54"/>
      <c r="HX192" s="54"/>
      <c r="HY192" s="54"/>
      <c r="HZ192" s="54"/>
      <c r="IA192" s="54"/>
      <c r="IB192" s="54"/>
      <c r="IC192" s="54"/>
    </row>
    <row r="193" spans="2:237" ht="20.100000000000001" customHeight="1">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c r="CI193" s="54"/>
      <c r="CJ193" s="54"/>
      <c r="CK193" s="54"/>
      <c r="CL193" s="54"/>
      <c r="CM193" s="54"/>
      <c r="CN193" s="54"/>
      <c r="CO193" s="54"/>
      <c r="CP193" s="54"/>
      <c r="CQ193" s="54"/>
      <c r="CR193" s="54"/>
      <c r="CS193" s="54"/>
      <c r="CT193" s="54"/>
      <c r="CU193" s="54"/>
      <c r="CV193" s="54"/>
      <c r="CW193" s="54"/>
      <c r="CX193" s="54"/>
      <c r="CY193" s="54"/>
      <c r="CZ193" s="54"/>
      <c r="DA193" s="54"/>
      <c r="DB193" s="54"/>
      <c r="DC193" s="54"/>
      <c r="DD193" s="54"/>
      <c r="DE193" s="54"/>
      <c r="DF193" s="54"/>
      <c r="DG193" s="54"/>
      <c r="DH193" s="54"/>
      <c r="DI193" s="54"/>
      <c r="DJ193" s="54"/>
      <c r="DK193" s="54"/>
      <c r="DL193" s="54"/>
      <c r="DM193" s="54"/>
      <c r="DN193" s="54"/>
      <c r="DO193" s="54"/>
      <c r="DP193" s="54"/>
      <c r="DQ193" s="54"/>
      <c r="DR193" s="54"/>
      <c r="DS193" s="54"/>
      <c r="DT193" s="54"/>
      <c r="DU193" s="54"/>
      <c r="DV193" s="54"/>
      <c r="DW193" s="54"/>
      <c r="DX193" s="54"/>
      <c r="DY193" s="54"/>
      <c r="DZ193" s="54"/>
      <c r="EA193" s="54"/>
      <c r="EB193" s="54"/>
      <c r="EC193" s="54"/>
      <c r="ED193" s="54"/>
      <c r="EE193" s="54"/>
      <c r="EF193" s="54"/>
      <c r="EG193" s="54"/>
      <c r="EH193" s="54"/>
      <c r="EI193" s="54"/>
      <c r="EJ193" s="54"/>
      <c r="EK193" s="54"/>
      <c r="EL193" s="54"/>
      <c r="EM193" s="54"/>
      <c r="EN193" s="54"/>
      <c r="EO193" s="54"/>
      <c r="EP193" s="54"/>
      <c r="EQ193" s="54"/>
      <c r="ER193" s="54"/>
      <c r="ES193" s="54"/>
      <c r="ET193" s="54"/>
      <c r="EU193" s="54"/>
      <c r="EV193" s="54"/>
      <c r="EW193" s="54"/>
      <c r="EX193" s="54"/>
      <c r="EY193" s="54"/>
      <c r="EZ193" s="54"/>
      <c r="FA193" s="54"/>
      <c r="FB193" s="54"/>
      <c r="FC193" s="54"/>
      <c r="FD193" s="54"/>
      <c r="FE193" s="54"/>
      <c r="FF193" s="54"/>
      <c r="FG193" s="54"/>
      <c r="FH193" s="54"/>
      <c r="FI193" s="54"/>
      <c r="FJ193" s="54"/>
      <c r="FK193" s="54"/>
      <c r="FL193" s="54"/>
      <c r="FM193" s="54"/>
      <c r="FN193" s="54"/>
      <c r="FO193" s="54"/>
      <c r="FP193" s="54"/>
      <c r="FQ193" s="54"/>
      <c r="FR193" s="54"/>
      <c r="FS193" s="54"/>
      <c r="FT193" s="54"/>
      <c r="FU193" s="54"/>
      <c r="FV193" s="54"/>
      <c r="FW193" s="54"/>
      <c r="FX193" s="54"/>
      <c r="FY193" s="54"/>
      <c r="FZ193" s="54"/>
      <c r="GA193" s="54"/>
      <c r="GB193" s="54"/>
      <c r="GC193" s="54"/>
      <c r="GD193" s="54"/>
      <c r="GE193" s="54"/>
      <c r="GF193" s="54"/>
      <c r="GG193" s="54"/>
      <c r="GH193" s="54"/>
      <c r="GI193" s="54"/>
      <c r="GJ193" s="54"/>
      <c r="GK193" s="54"/>
      <c r="GL193" s="54"/>
      <c r="GM193" s="54"/>
      <c r="GN193" s="54"/>
      <c r="GO193" s="54"/>
      <c r="GP193" s="54"/>
      <c r="GQ193" s="54"/>
      <c r="GR193" s="54"/>
      <c r="GS193" s="54"/>
      <c r="GT193" s="54"/>
      <c r="GU193" s="54"/>
      <c r="GV193" s="54"/>
      <c r="GW193" s="54"/>
      <c r="GX193" s="54"/>
      <c r="GY193" s="54"/>
      <c r="GZ193" s="54"/>
      <c r="HA193" s="54"/>
      <c r="HB193" s="54"/>
      <c r="HC193" s="54"/>
      <c r="HD193" s="54"/>
      <c r="HE193" s="54"/>
      <c r="HF193" s="54"/>
      <c r="HG193" s="54"/>
      <c r="HH193" s="54"/>
      <c r="HI193" s="54"/>
      <c r="HJ193" s="54"/>
      <c r="HK193" s="54"/>
      <c r="HL193" s="54"/>
      <c r="HM193" s="54"/>
      <c r="HN193" s="54"/>
      <c r="HO193" s="54"/>
      <c r="HP193" s="54"/>
      <c r="HQ193" s="54"/>
      <c r="HR193" s="54"/>
      <c r="HS193" s="54"/>
      <c r="HT193" s="54"/>
      <c r="HU193" s="54"/>
      <c r="HV193" s="54"/>
      <c r="HW193" s="54"/>
      <c r="HX193" s="54"/>
      <c r="HY193" s="54"/>
      <c r="HZ193" s="54"/>
      <c r="IA193" s="54"/>
      <c r="IB193" s="54"/>
      <c r="IC193" s="54"/>
    </row>
    <row r="194" spans="2:237" ht="20.100000000000001" customHeight="1">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c r="CI194" s="54"/>
      <c r="CJ194" s="54"/>
      <c r="CK194" s="54"/>
      <c r="CL194" s="54"/>
      <c r="CM194" s="54"/>
      <c r="CN194" s="54"/>
      <c r="CO194" s="54"/>
      <c r="CP194" s="54"/>
      <c r="CQ194" s="54"/>
      <c r="CR194" s="54"/>
      <c r="CS194" s="54"/>
      <c r="CT194" s="54"/>
      <c r="CU194" s="54"/>
      <c r="CV194" s="54"/>
      <c r="CW194" s="54"/>
      <c r="CX194" s="54"/>
      <c r="CY194" s="54"/>
      <c r="CZ194" s="54"/>
      <c r="DA194" s="54"/>
      <c r="DB194" s="54"/>
      <c r="DC194" s="54"/>
      <c r="DD194" s="54"/>
      <c r="DE194" s="54"/>
      <c r="DF194" s="54"/>
      <c r="DG194" s="54"/>
      <c r="DH194" s="54"/>
      <c r="DI194" s="54"/>
      <c r="DJ194" s="54"/>
      <c r="DK194" s="54"/>
      <c r="DL194" s="54"/>
      <c r="DM194" s="54"/>
      <c r="DN194" s="54"/>
      <c r="DO194" s="54"/>
      <c r="DP194" s="54"/>
      <c r="DQ194" s="54"/>
      <c r="DR194" s="54"/>
      <c r="DS194" s="54"/>
      <c r="DT194" s="54"/>
      <c r="DU194" s="54"/>
      <c r="DV194" s="54"/>
      <c r="DW194" s="54"/>
      <c r="DX194" s="54"/>
      <c r="DY194" s="54"/>
      <c r="DZ194" s="54"/>
      <c r="EA194" s="54"/>
      <c r="EB194" s="54"/>
      <c r="EC194" s="54"/>
      <c r="ED194" s="54"/>
      <c r="EE194" s="54"/>
      <c r="EF194" s="54"/>
      <c r="EG194" s="54"/>
      <c r="EH194" s="54"/>
      <c r="EI194" s="54"/>
      <c r="EJ194" s="54"/>
      <c r="EK194" s="54"/>
      <c r="EL194" s="54"/>
      <c r="EM194" s="54"/>
      <c r="EN194" s="54"/>
      <c r="EO194" s="54"/>
      <c r="EP194" s="54"/>
      <c r="EQ194" s="54"/>
      <c r="ER194" s="54"/>
      <c r="ES194" s="54"/>
      <c r="ET194" s="54"/>
      <c r="EU194" s="54"/>
      <c r="EV194" s="54"/>
      <c r="EW194" s="54"/>
      <c r="EX194" s="54"/>
      <c r="EY194" s="54"/>
      <c r="EZ194" s="54"/>
      <c r="FA194" s="54"/>
      <c r="FB194" s="54"/>
      <c r="FC194" s="54"/>
      <c r="FD194" s="54"/>
      <c r="FE194" s="54"/>
      <c r="FF194" s="54"/>
      <c r="FG194" s="54"/>
      <c r="FH194" s="54"/>
      <c r="FI194" s="54"/>
      <c r="FJ194" s="54"/>
      <c r="FK194" s="54"/>
      <c r="FL194" s="54"/>
      <c r="FM194" s="54"/>
      <c r="FN194" s="54"/>
      <c r="FO194" s="54"/>
      <c r="FP194" s="54"/>
      <c r="FQ194" s="54"/>
      <c r="FR194" s="54"/>
      <c r="FS194" s="54"/>
      <c r="FT194" s="54"/>
      <c r="FU194" s="54"/>
      <c r="FV194" s="54"/>
      <c r="FW194" s="54"/>
      <c r="FX194" s="54"/>
      <c r="FY194" s="54"/>
      <c r="FZ194" s="54"/>
      <c r="GA194" s="54"/>
      <c r="GB194" s="54"/>
      <c r="GC194" s="54"/>
      <c r="GD194" s="54"/>
      <c r="GE194" s="54"/>
      <c r="GF194" s="54"/>
      <c r="GG194" s="54"/>
      <c r="GH194" s="54"/>
      <c r="GI194" s="54"/>
      <c r="GJ194" s="54"/>
      <c r="GK194" s="54"/>
      <c r="GL194" s="54"/>
      <c r="GM194" s="54"/>
      <c r="GN194" s="54"/>
      <c r="GO194" s="54"/>
      <c r="GP194" s="54"/>
      <c r="GQ194" s="54"/>
      <c r="GR194" s="54"/>
      <c r="GS194" s="54"/>
      <c r="GT194" s="54"/>
      <c r="GU194" s="54"/>
      <c r="GV194" s="54"/>
      <c r="GW194" s="54"/>
      <c r="GX194" s="54"/>
      <c r="GY194" s="54"/>
      <c r="GZ194" s="54"/>
      <c r="HA194" s="54"/>
      <c r="HB194" s="54"/>
      <c r="HC194" s="54"/>
      <c r="HD194" s="54"/>
      <c r="HE194" s="54"/>
      <c r="HF194" s="54"/>
      <c r="HG194" s="54"/>
      <c r="HH194" s="54"/>
      <c r="HI194" s="54"/>
      <c r="HJ194" s="54"/>
      <c r="HK194" s="54"/>
      <c r="HL194" s="54"/>
      <c r="HM194" s="54"/>
      <c r="HN194" s="54"/>
      <c r="HO194" s="54"/>
      <c r="HP194" s="54"/>
      <c r="HQ194" s="54"/>
      <c r="HR194" s="54"/>
      <c r="HS194" s="54"/>
      <c r="HT194" s="54"/>
      <c r="HU194" s="54"/>
      <c r="HV194" s="54"/>
      <c r="HW194" s="54"/>
      <c r="HX194" s="54"/>
      <c r="HY194" s="54"/>
      <c r="HZ194" s="54"/>
      <c r="IA194" s="54"/>
      <c r="IB194" s="54"/>
      <c r="IC194" s="54"/>
    </row>
    <row r="195" spans="2:237" ht="20.100000000000001" customHeight="1">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c r="CI195" s="54"/>
      <c r="CJ195" s="54"/>
      <c r="CK195" s="54"/>
      <c r="CL195" s="54"/>
      <c r="CM195" s="54"/>
      <c r="CN195" s="54"/>
      <c r="CO195" s="54"/>
      <c r="CP195" s="54"/>
      <c r="CQ195" s="54"/>
      <c r="CR195" s="54"/>
      <c r="CS195" s="54"/>
      <c r="CT195" s="54"/>
      <c r="CU195" s="54"/>
      <c r="CV195" s="54"/>
      <c r="CW195" s="54"/>
      <c r="CX195" s="54"/>
      <c r="CY195" s="54"/>
      <c r="CZ195" s="54"/>
      <c r="DA195" s="54"/>
      <c r="DB195" s="54"/>
      <c r="DC195" s="54"/>
      <c r="DD195" s="54"/>
      <c r="DE195" s="54"/>
      <c r="DF195" s="54"/>
      <c r="DG195" s="54"/>
      <c r="DH195" s="54"/>
      <c r="DI195" s="54"/>
      <c r="DJ195" s="54"/>
      <c r="DK195" s="54"/>
      <c r="DL195" s="54"/>
      <c r="DM195" s="54"/>
      <c r="DN195" s="54"/>
      <c r="DO195" s="54"/>
      <c r="DP195" s="54"/>
      <c r="DQ195" s="54"/>
      <c r="DR195" s="54"/>
      <c r="DS195" s="54"/>
      <c r="DT195" s="54"/>
      <c r="DU195" s="54"/>
      <c r="DV195" s="54"/>
      <c r="DW195" s="54"/>
      <c r="DX195" s="54"/>
      <c r="DY195" s="54"/>
      <c r="DZ195" s="54"/>
      <c r="EA195" s="54"/>
      <c r="EB195" s="54"/>
      <c r="EC195" s="54"/>
      <c r="ED195" s="54"/>
      <c r="EE195" s="54"/>
      <c r="EF195" s="54"/>
      <c r="EG195" s="54"/>
      <c r="EH195" s="54"/>
      <c r="EI195" s="54"/>
      <c r="EJ195" s="54"/>
      <c r="EK195" s="54"/>
      <c r="EL195" s="54"/>
      <c r="EM195" s="54"/>
      <c r="EN195" s="54"/>
      <c r="EO195" s="54"/>
      <c r="EP195" s="54"/>
      <c r="EQ195" s="54"/>
      <c r="ER195" s="54"/>
      <c r="ES195" s="54"/>
      <c r="ET195" s="54"/>
      <c r="EU195" s="54"/>
      <c r="EV195" s="54"/>
      <c r="EW195" s="54"/>
      <c r="EX195" s="54"/>
      <c r="EY195" s="54"/>
      <c r="EZ195" s="54"/>
      <c r="FA195" s="54"/>
      <c r="FB195" s="54"/>
      <c r="FC195" s="54"/>
      <c r="FD195" s="54"/>
      <c r="FE195" s="54"/>
      <c r="FF195" s="54"/>
      <c r="FG195" s="54"/>
      <c r="FH195" s="54"/>
      <c r="FI195" s="54"/>
      <c r="FJ195" s="54"/>
      <c r="FK195" s="54"/>
      <c r="FL195" s="54"/>
      <c r="FM195" s="54"/>
      <c r="FN195" s="54"/>
      <c r="FO195" s="54"/>
      <c r="FP195" s="54"/>
      <c r="FQ195" s="54"/>
      <c r="FR195" s="54"/>
      <c r="FS195" s="54"/>
      <c r="FT195" s="54"/>
      <c r="FU195" s="54"/>
      <c r="FV195" s="54"/>
      <c r="FW195" s="54"/>
      <c r="FX195" s="54"/>
      <c r="FY195" s="54"/>
      <c r="FZ195" s="54"/>
      <c r="GA195" s="54"/>
      <c r="GB195" s="54"/>
      <c r="GC195" s="54"/>
      <c r="GD195" s="54"/>
      <c r="GE195" s="54"/>
      <c r="GF195" s="54"/>
      <c r="GG195" s="54"/>
      <c r="GH195" s="54"/>
      <c r="GI195" s="54"/>
      <c r="GJ195" s="54"/>
      <c r="GK195" s="54"/>
      <c r="GL195" s="54"/>
      <c r="GM195" s="54"/>
      <c r="GN195" s="54"/>
      <c r="GO195" s="54"/>
      <c r="GP195" s="54"/>
      <c r="GQ195" s="54"/>
      <c r="GR195" s="54"/>
      <c r="GS195" s="54"/>
      <c r="GT195" s="54"/>
      <c r="GU195" s="54"/>
      <c r="GV195" s="54"/>
      <c r="GW195" s="54"/>
      <c r="GX195" s="54"/>
      <c r="GY195" s="54"/>
      <c r="GZ195" s="54"/>
      <c r="HA195" s="54"/>
      <c r="HB195" s="54"/>
      <c r="HC195" s="54"/>
      <c r="HD195" s="54"/>
      <c r="HE195" s="54"/>
      <c r="HF195" s="54"/>
      <c r="HG195" s="54"/>
      <c r="HH195" s="54"/>
      <c r="HI195" s="54"/>
      <c r="HJ195" s="54"/>
      <c r="HK195" s="54"/>
      <c r="HL195" s="54"/>
      <c r="HM195" s="54"/>
      <c r="HN195" s="54"/>
      <c r="HO195" s="54"/>
      <c r="HP195" s="54"/>
      <c r="HQ195" s="54"/>
      <c r="HR195" s="54"/>
      <c r="HS195" s="54"/>
      <c r="HT195" s="54"/>
      <c r="HU195" s="54"/>
      <c r="HV195" s="54"/>
      <c r="HW195" s="54"/>
      <c r="HX195" s="54"/>
      <c r="HY195" s="54"/>
      <c r="HZ195" s="54"/>
      <c r="IA195" s="54"/>
      <c r="IB195" s="54"/>
      <c r="IC195" s="54"/>
    </row>
    <row r="196" spans="2:237" ht="20.100000000000001" customHeight="1">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c r="CI196" s="54"/>
      <c r="CJ196" s="54"/>
      <c r="CK196" s="54"/>
      <c r="CL196" s="54"/>
      <c r="CM196" s="54"/>
      <c r="CN196" s="54"/>
      <c r="CO196" s="54"/>
      <c r="CP196" s="54"/>
      <c r="CQ196" s="54"/>
      <c r="CR196" s="54"/>
      <c r="CS196" s="54"/>
      <c r="CT196" s="54"/>
      <c r="CU196" s="54"/>
      <c r="CV196" s="54"/>
      <c r="CW196" s="54"/>
      <c r="CX196" s="54"/>
      <c r="CY196" s="54"/>
      <c r="CZ196" s="54"/>
      <c r="DA196" s="54"/>
      <c r="DB196" s="54"/>
      <c r="DC196" s="54"/>
      <c r="DD196" s="54"/>
      <c r="DE196" s="54"/>
      <c r="DF196" s="54"/>
      <c r="DG196" s="54"/>
      <c r="DH196" s="54"/>
      <c r="DI196" s="54"/>
      <c r="DJ196" s="54"/>
      <c r="DK196" s="54"/>
      <c r="DL196" s="54"/>
      <c r="DM196" s="54"/>
      <c r="DN196" s="54"/>
      <c r="DO196" s="54"/>
      <c r="DP196" s="54"/>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c r="GG196" s="54"/>
      <c r="GH196" s="54"/>
      <c r="GI196" s="54"/>
      <c r="GJ196" s="54"/>
      <c r="GK196" s="54"/>
      <c r="GL196" s="54"/>
      <c r="GM196" s="54"/>
      <c r="GN196" s="54"/>
      <c r="GO196" s="54"/>
      <c r="GP196" s="54"/>
      <c r="GQ196" s="54"/>
      <c r="GR196" s="54"/>
      <c r="GS196" s="54"/>
      <c r="GT196" s="54"/>
      <c r="GU196" s="54"/>
      <c r="GV196" s="54"/>
      <c r="GW196" s="54"/>
      <c r="GX196" s="54"/>
      <c r="GY196" s="54"/>
      <c r="GZ196" s="54"/>
      <c r="HA196" s="54"/>
      <c r="HB196" s="54"/>
      <c r="HC196" s="54"/>
      <c r="HD196" s="54"/>
      <c r="HE196" s="54"/>
      <c r="HF196" s="54"/>
      <c r="HG196" s="54"/>
      <c r="HH196" s="54"/>
      <c r="HI196" s="54"/>
      <c r="HJ196" s="54"/>
      <c r="HK196" s="54"/>
      <c r="HL196" s="54"/>
      <c r="HM196" s="54"/>
      <c r="HN196" s="54"/>
      <c r="HO196" s="54"/>
      <c r="HP196" s="54"/>
      <c r="HQ196" s="54"/>
      <c r="HR196" s="54"/>
      <c r="HS196" s="54"/>
      <c r="HT196" s="54"/>
      <c r="HU196" s="54"/>
      <c r="HV196" s="54"/>
      <c r="HW196" s="54"/>
      <c r="HX196" s="54"/>
      <c r="HY196" s="54"/>
      <c r="HZ196" s="54"/>
      <c r="IA196" s="54"/>
      <c r="IB196" s="54"/>
      <c r="IC196" s="54"/>
    </row>
    <row r="197" spans="2:237" ht="20.100000000000001" customHeight="1">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54"/>
      <c r="DI197" s="54"/>
      <c r="DJ197" s="54"/>
      <c r="DK197" s="54"/>
      <c r="DL197" s="54"/>
      <c r="DM197" s="54"/>
      <c r="DN197" s="54"/>
      <c r="DO197" s="54"/>
      <c r="DP197" s="54"/>
      <c r="DQ197" s="54"/>
      <c r="DR197" s="54"/>
      <c r="DS197" s="54"/>
      <c r="DT197" s="54"/>
      <c r="DU197" s="54"/>
      <c r="DV197" s="54"/>
      <c r="DW197" s="54"/>
      <c r="DX197" s="54"/>
      <c r="DY197" s="54"/>
      <c r="DZ197" s="54"/>
      <c r="EA197" s="54"/>
      <c r="EB197" s="54"/>
      <c r="EC197" s="54"/>
      <c r="ED197" s="54"/>
      <c r="EE197" s="54"/>
      <c r="EF197" s="54"/>
      <c r="EG197" s="54"/>
      <c r="EH197" s="54"/>
      <c r="EI197" s="54"/>
      <c r="EJ197" s="54"/>
      <c r="EK197" s="54"/>
      <c r="EL197" s="54"/>
      <c r="EM197" s="54"/>
      <c r="EN197" s="54"/>
      <c r="EO197" s="54"/>
      <c r="EP197" s="54"/>
      <c r="EQ197" s="54"/>
      <c r="ER197" s="54"/>
      <c r="ES197" s="54"/>
      <c r="ET197" s="54"/>
      <c r="EU197" s="54"/>
      <c r="EV197" s="54"/>
      <c r="EW197" s="54"/>
      <c r="EX197" s="54"/>
      <c r="EY197" s="54"/>
      <c r="EZ197" s="54"/>
      <c r="FA197" s="54"/>
      <c r="FB197" s="54"/>
      <c r="FC197" s="54"/>
      <c r="FD197" s="54"/>
      <c r="FE197" s="54"/>
      <c r="FF197" s="54"/>
      <c r="FG197" s="54"/>
      <c r="FH197" s="54"/>
      <c r="FI197" s="54"/>
      <c r="FJ197" s="54"/>
      <c r="FK197" s="54"/>
      <c r="FL197" s="54"/>
      <c r="FM197" s="54"/>
      <c r="FN197" s="54"/>
      <c r="FO197" s="54"/>
      <c r="FP197" s="54"/>
      <c r="FQ197" s="54"/>
      <c r="FR197" s="54"/>
      <c r="FS197" s="54"/>
      <c r="FT197" s="54"/>
      <c r="FU197" s="54"/>
      <c r="FV197" s="54"/>
      <c r="FW197" s="54"/>
      <c r="FX197" s="54"/>
      <c r="FY197" s="54"/>
      <c r="FZ197" s="54"/>
      <c r="GA197" s="54"/>
      <c r="GB197" s="54"/>
      <c r="GC197" s="54"/>
      <c r="GD197" s="54"/>
      <c r="GE197" s="54"/>
      <c r="GF197" s="54"/>
      <c r="GG197" s="54"/>
      <c r="GH197" s="54"/>
      <c r="GI197" s="54"/>
      <c r="GJ197" s="54"/>
      <c r="GK197" s="54"/>
      <c r="GL197" s="54"/>
      <c r="GM197" s="54"/>
      <c r="GN197" s="54"/>
      <c r="GO197" s="54"/>
      <c r="GP197" s="54"/>
      <c r="GQ197" s="54"/>
      <c r="GR197" s="54"/>
      <c r="GS197" s="54"/>
      <c r="GT197" s="54"/>
      <c r="GU197" s="54"/>
      <c r="GV197" s="54"/>
      <c r="GW197" s="54"/>
      <c r="GX197" s="54"/>
      <c r="GY197" s="54"/>
      <c r="GZ197" s="54"/>
      <c r="HA197" s="54"/>
      <c r="HB197" s="54"/>
      <c r="HC197" s="54"/>
      <c r="HD197" s="54"/>
      <c r="HE197" s="54"/>
      <c r="HF197" s="54"/>
      <c r="HG197" s="54"/>
      <c r="HH197" s="54"/>
      <c r="HI197" s="54"/>
      <c r="HJ197" s="54"/>
      <c r="HK197" s="54"/>
      <c r="HL197" s="54"/>
      <c r="HM197" s="54"/>
      <c r="HN197" s="54"/>
      <c r="HO197" s="54"/>
      <c r="HP197" s="54"/>
      <c r="HQ197" s="54"/>
      <c r="HR197" s="54"/>
      <c r="HS197" s="54"/>
      <c r="HT197" s="54"/>
      <c r="HU197" s="54"/>
      <c r="HV197" s="54"/>
      <c r="HW197" s="54"/>
      <c r="HX197" s="54"/>
      <c r="HY197" s="54"/>
      <c r="HZ197" s="54"/>
      <c r="IA197" s="54"/>
      <c r="IB197" s="54"/>
      <c r="IC197" s="54"/>
    </row>
    <row r="198" spans="2:237" ht="20.100000000000001" customHeight="1">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c r="CI198" s="54"/>
      <c r="CJ198" s="54"/>
      <c r="CK198" s="54"/>
      <c r="CL198" s="54"/>
      <c r="CM198" s="54"/>
      <c r="CN198" s="54"/>
      <c r="CO198" s="54"/>
      <c r="CP198" s="54"/>
      <c r="CQ198" s="54"/>
      <c r="CR198" s="54"/>
      <c r="CS198" s="54"/>
      <c r="CT198" s="54"/>
      <c r="CU198" s="54"/>
      <c r="CV198" s="54"/>
      <c r="CW198" s="54"/>
      <c r="CX198" s="54"/>
      <c r="CY198" s="54"/>
      <c r="CZ198" s="54"/>
      <c r="DA198" s="54"/>
      <c r="DB198" s="54"/>
      <c r="DC198" s="54"/>
      <c r="DD198" s="54"/>
      <c r="DE198" s="54"/>
      <c r="DF198" s="54"/>
      <c r="DG198" s="54"/>
      <c r="DH198" s="54"/>
      <c r="DI198" s="54"/>
      <c r="DJ198" s="54"/>
      <c r="DK198" s="54"/>
      <c r="DL198" s="54"/>
      <c r="DM198" s="54"/>
      <c r="DN198" s="54"/>
      <c r="DO198" s="54"/>
      <c r="DP198" s="54"/>
      <c r="DQ198" s="54"/>
      <c r="DR198" s="54"/>
      <c r="DS198" s="54"/>
      <c r="DT198" s="54"/>
      <c r="DU198" s="54"/>
      <c r="DV198" s="54"/>
      <c r="DW198" s="54"/>
      <c r="DX198" s="54"/>
      <c r="DY198" s="54"/>
      <c r="DZ198" s="54"/>
      <c r="EA198" s="54"/>
      <c r="EB198" s="54"/>
      <c r="EC198" s="54"/>
      <c r="ED198" s="54"/>
      <c r="EE198" s="54"/>
      <c r="EF198" s="54"/>
      <c r="EG198" s="54"/>
      <c r="EH198" s="54"/>
      <c r="EI198" s="54"/>
      <c r="EJ198" s="54"/>
      <c r="EK198" s="54"/>
      <c r="EL198" s="54"/>
      <c r="EM198" s="54"/>
      <c r="EN198" s="54"/>
      <c r="EO198" s="54"/>
      <c r="EP198" s="54"/>
      <c r="EQ198" s="54"/>
      <c r="ER198" s="54"/>
      <c r="ES198" s="54"/>
      <c r="ET198" s="54"/>
      <c r="EU198" s="54"/>
      <c r="EV198" s="54"/>
      <c r="EW198" s="54"/>
      <c r="EX198" s="54"/>
      <c r="EY198" s="54"/>
      <c r="EZ198" s="54"/>
      <c r="FA198" s="54"/>
      <c r="FB198" s="54"/>
      <c r="FC198" s="54"/>
      <c r="FD198" s="54"/>
      <c r="FE198" s="54"/>
      <c r="FF198" s="54"/>
      <c r="FG198" s="54"/>
      <c r="FH198" s="54"/>
      <c r="FI198" s="54"/>
      <c r="FJ198" s="54"/>
      <c r="FK198" s="54"/>
      <c r="FL198" s="54"/>
      <c r="FM198" s="54"/>
      <c r="FN198" s="54"/>
      <c r="FO198" s="54"/>
      <c r="FP198" s="54"/>
      <c r="FQ198" s="54"/>
      <c r="FR198" s="54"/>
      <c r="FS198" s="54"/>
      <c r="FT198" s="54"/>
      <c r="FU198" s="54"/>
      <c r="FV198" s="54"/>
      <c r="FW198" s="54"/>
      <c r="FX198" s="54"/>
      <c r="FY198" s="54"/>
      <c r="FZ198" s="54"/>
      <c r="GA198" s="54"/>
      <c r="GB198" s="54"/>
      <c r="GC198" s="54"/>
      <c r="GD198" s="54"/>
      <c r="GE198" s="54"/>
      <c r="GF198" s="54"/>
      <c r="GG198" s="54"/>
      <c r="GH198" s="54"/>
      <c r="GI198" s="54"/>
      <c r="GJ198" s="54"/>
      <c r="GK198" s="54"/>
      <c r="GL198" s="54"/>
      <c r="GM198" s="54"/>
      <c r="GN198" s="54"/>
      <c r="GO198" s="54"/>
      <c r="GP198" s="54"/>
      <c r="GQ198" s="54"/>
      <c r="GR198" s="54"/>
      <c r="GS198" s="54"/>
      <c r="GT198" s="54"/>
      <c r="GU198" s="54"/>
      <c r="GV198" s="54"/>
      <c r="GW198" s="54"/>
      <c r="GX198" s="54"/>
      <c r="GY198" s="54"/>
      <c r="GZ198" s="54"/>
      <c r="HA198" s="54"/>
      <c r="HB198" s="54"/>
      <c r="HC198" s="54"/>
      <c r="HD198" s="54"/>
      <c r="HE198" s="54"/>
      <c r="HF198" s="54"/>
      <c r="HG198" s="54"/>
      <c r="HH198" s="54"/>
      <c r="HI198" s="54"/>
      <c r="HJ198" s="54"/>
      <c r="HK198" s="54"/>
      <c r="HL198" s="54"/>
      <c r="HM198" s="54"/>
      <c r="HN198" s="54"/>
      <c r="HO198" s="54"/>
      <c r="HP198" s="54"/>
      <c r="HQ198" s="54"/>
      <c r="HR198" s="54"/>
      <c r="HS198" s="54"/>
      <c r="HT198" s="54"/>
      <c r="HU198" s="54"/>
      <c r="HV198" s="54"/>
      <c r="HW198" s="54"/>
      <c r="HX198" s="54"/>
      <c r="HY198" s="54"/>
      <c r="HZ198" s="54"/>
      <c r="IA198" s="54"/>
      <c r="IB198" s="54"/>
      <c r="IC198" s="54"/>
    </row>
    <row r="199" spans="2:237" ht="20.100000000000001" customHeight="1">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c r="CI199" s="54"/>
      <c r="CJ199" s="54"/>
      <c r="CK199" s="54"/>
      <c r="CL199" s="54"/>
      <c r="CM199" s="54"/>
      <c r="CN199" s="54"/>
      <c r="CO199" s="54"/>
      <c r="CP199" s="54"/>
      <c r="CQ199" s="54"/>
      <c r="CR199" s="54"/>
      <c r="CS199" s="54"/>
      <c r="CT199" s="54"/>
      <c r="CU199" s="54"/>
      <c r="CV199" s="54"/>
      <c r="CW199" s="54"/>
      <c r="CX199" s="54"/>
      <c r="CY199" s="54"/>
      <c r="CZ199" s="54"/>
      <c r="DA199" s="54"/>
      <c r="DB199" s="54"/>
      <c r="DC199" s="54"/>
      <c r="DD199" s="54"/>
      <c r="DE199" s="54"/>
      <c r="DF199" s="54"/>
      <c r="DG199" s="54"/>
      <c r="DH199" s="54"/>
      <c r="DI199" s="54"/>
      <c r="DJ199" s="54"/>
      <c r="DK199" s="54"/>
      <c r="DL199" s="54"/>
      <c r="DM199" s="54"/>
      <c r="DN199" s="54"/>
      <c r="DO199" s="54"/>
      <c r="DP199" s="54"/>
      <c r="DQ199" s="54"/>
      <c r="DR199" s="54"/>
      <c r="DS199" s="54"/>
      <c r="DT199" s="54"/>
      <c r="DU199" s="54"/>
      <c r="DV199" s="54"/>
      <c r="DW199" s="54"/>
      <c r="DX199" s="54"/>
      <c r="DY199" s="54"/>
      <c r="DZ199" s="54"/>
      <c r="EA199" s="54"/>
      <c r="EB199" s="54"/>
      <c r="EC199" s="54"/>
      <c r="ED199" s="54"/>
      <c r="EE199" s="54"/>
      <c r="EF199" s="54"/>
      <c r="EG199" s="54"/>
      <c r="EH199" s="54"/>
      <c r="EI199" s="54"/>
      <c r="EJ199" s="54"/>
      <c r="EK199" s="54"/>
      <c r="EL199" s="54"/>
      <c r="EM199" s="54"/>
      <c r="EN199" s="54"/>
      <c r="EO199" s="54"/>
      <c r="EP199" s="54"/>
      <c r="EQ199" s="54"/>
      <c r="ER199" s="54"/>
      <c r="ES199" s="54"/>
      <c r="ET199" s="54"/>
      <c r="EU199" s="54"/>
      <c r="EV199" s="54"/>
      <c r="EW199" s="54"/>
      <c r="EX199" s="54"/>
      <c r="EY199" s="54"/>
      <c r="EZ199" s="54"/>
      <c r="FA199" s="54"/>
      <c r="FB199" s="54"/>
      <c r="FC199" s="54"/>
      <c r="FD199" s="54"/>
      <c r="FE199" s="54"/>
      <c r="FF199" s="54"/>
      <c r="FG199" s="54"/>
      <c r="FH199" s="54"/>
      <c r="FI199" s="54"/>
      <c r="FJ199" s="54"/>
      <c r="FK199" s="54"/>
      <c r="FL199" s="54"/>
      <c r="FM199" s="54"/>
      <c r="FN199" s="54"/>
      <c r="FO199" s="54"/>
      <c r="FP199" s="54"/>
      <c r="FQ199" s="54"/>
      <c r="FR199" s="54"/>
      <c r="FS199" s="54"/>
      <c r="FT199" s="54"/>
      <c r="FU199" s="54"/>
      <c r="FV199" s="54"/>
      <c r="FW199" s="54"/>
      <c r="FX199" s="54"/>
      <c r="FY199" s="54"/>
      <c r="FZ199" s="54"/>
      <c r="GA199" s="54"/>
      <c r="GB199" s="54"/>
      <c r="GC199" s="54"/>
      <c r="GD199" s="54"/>
      <c r="GE199" s="54"/>
      <c r="GF199" s="54"/>
      <c r="GG199" s="54"/>
      <c r="GH199" s="54"/>
      <c r="GI199" s="54"/>
      <c r="GJ199" s="54"/>
      <c r="GK199" s="54"/>
      <c r="GL199" s="54"/>
      <c r="GM199" s="54"/>
      <c r="GN199" s="54"/>
      <c r="GO199" s="54"/>
      <c r="GP199" s="54"/>
      <c r="GQ199" s="54"/>
      <c r="GR199" s="54"/>
      <c r="GS199" s="54"/>
      <c r="GT199" s="54"/>
      <c r="GU199" s="54"/>
      <c r="GV199" s="54"/>
      <c r="GW199" s="54"/>
      <c r="GX199" s="54"/>
      <c r="GY199" s="54"/>
      <c r="GZ199" s="54"/>
      <c r="HA199" s="54"/>
      <c r="HB199" s="54"/>
      <c r="HC199" s="54"/>
      <c r="HD199" s="54"/>
      <c r="HE199" s="54"/>
      <c r="HF199" s="54"/>
      <c r="HG199" s="54"/>
      <c r="HH199" s="54"/>
      <c r="HI199" s="54"/>
      <c r="HJ199" s="54"/>
      <c r="HK199" s="54"/>
      <c r="HL199" s="54"/>
      <c r="HM199" s="54"/>
      <c r="HN199" s="54"/>
      <c r="HO199" s="54"/>
      <c r="HP199" s="54"/>
      <c r="HQ199" s="54"/>
      <c r="HR199" s="54"/>
      <c r="HS199" s="54"/>
      <c r="HT199" s="54"/>
      <c r="HU199" s="54"/>
      <c r="HV199" s="54"/>
      <c r="HW199" s="54"/>
      <c r="HX199" s="54"/>
      <c r="HY199" s="54"/>
      <c r="HZ199" s="54"/>
      <c r="IA199" s="54"/>
      <c r="IB199" s="54"/>
      <c r="IC199" s="54"/>
    </row>
    <row r="200" spans="2:237" ht="20.100000000000001" customHeight="1">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54"/>
      <c r="DI200" s="54"/>
      <c r="DJ200" s="54"/>
      <c r="DK200" s="54"/>
      <c r="DL200" s="54"/>
      <c r="DM200" s="54"/>
      <c r="DN200" s="54"/>
      <c r="DO200" s="54"/>
      <c r="DP200" s="54"/>
      <c r="DQ200" s="54"/>
      <c r="DR200" s="54"/>
      <c r="DS200" s="54"/>
      <c r="DT200" s="54"/>
      <c r="DU200" s="54"/>
      <c r="DV200" s="54"/>
      <c r="DW200" s="54"/>
      <c r="DX200" s="54"/>
      <c r="DY200" s="54"/>
      <c r="DZ200" s="54"/>
      <c r="EA200" s="54"/>
      <c r="EB200" s="54"/>
      <c r="EC200" s="54"/>
      <c r="ED200" s="54"/>
      <c r="EE200" s="54"/>
      <c r="EF200" s="54"/>
      <c r="EG200" s="54"/>
      <c r="EH200" s="54"/>
      <c r="EI200" s="54"/>
      <c r="EJ200" s="54"/>
      <c r="EK200" s="54"/>
      <c r="EL200" s="54"/>
      <c r="EM200" s="54"/>
      <c r="EN200" s="54"/>
      <c r="EO200" s="54"/>
      <c r="EP200" s="54"/>
      <c r="EQ200" s="54"/>
      <c r="ER200" s="54"/>
      <c r="ES200" s="54"/>
      <c r="ET200" s="54"/>
      <c r="EU200" s="54"/>
      <c r="EV200" s="54"/>
      <c r="EW200" s="54"/>
      <c r="EX200" s="54"/>
      <c r="EY200" s="54"/>
      <c r="EZ200" s="54"/>
      <c r="FA200" s="54"/>
      <c r="FB200" s="54"/>
      <c r="FC200" s="54"/>
      <c r="FD200" s="54"/>
      <c r="FE200" s="54"/>
      <c r="FF200" s="54"/>
      <c r="FG200" s="54"/>
      <c r="FH200" s="54"/>
      <c r="FI200" s="54"/>
      <c r="FJ200" s="54"/>
      <c r="FK200" s="54"/>
      <c r="FL200" s="54"/>
      <c r="FM200" s="54"/>
      <c r="FN200" s="54"/>
      <c r="FO200" s="54"/>
      <c r="FP200" s="54"/>
      <c r="FQ200" s="54"/>
      <c r="FR200" s="54"/>
      <c r="FS200" s="54"/>
      <c r="FT200" s="54"/>
      <c r="FU200" s="54"/>
      <c r="FV200" s="54"/>
      <c r="FW200" s="54"/>
      <c r="FX200" s="54"/>
      <c r="FY200" s="54"/>
      <c r="FZ200" s="54"/>
      <c r="GA200" s="54"/>
      <c r="GB200" s="54"/>
      <c r="GC200" s="54"/>
      <c r="GD200" s="54"/>
      <c r="GE200" s="54"/>
      <c r="GF200" s="54"/>
      <c r="GG200" s="54"/>
      <c r="GH200" s="54"/>
      <c r="GI200" s="54"/>
      <c r="GJ200" s="54"/>
      <c r="GK200" s="54"/>
      <c r="GL200" s="54"/>
      <c r="GM200" s="54"/>
      <c r="GN200" s="54"/>
      <c r="GO200" s="54"/>
      <c r="GP200" s="54"/>
      <c r="GQ200" s="54"/>
      <c r="GR200" s="54"/>
      <c r="GS200" s="54"/>
      <c r="GT200" s="54"/>
      <c r="GU200" s="54"/>
      <c r="GV200" s="54"/>
      <c r="GW200" s="54"/>
      <c r="GX200" s="54"/>
      <c r="GY200" s="54"/>
      <c r="GZ200" s="54"/>
      <c r="HA200" s="54"/>
      <c r="HB200" s="54"/>
      <c r="HC200" s="54"/>
      <c r="HD200" s="54"/>
      <c r="HE200" s="54"/>
      <c r="HF200" s="54"/>
      <c r="HG200" s="54"/>
      <c r="HH200" s="54"/>
      <c r="HI200" s="54"/>
      <c r="HJ200" s="54"/>
      <c r="HK200" s="54"/>
      <c r="HL200" s="54"/>
      <c r="HM200" s="54"/>
      <c r="HN200" s="54"/>
      <c r="HO200" s="54"/>
      <c r="HP200" s="54"/>
      <c r="HQ200" s="54"/>
      <c r="HR200" s="54"/>
      <c r="HS200" s="54"/>
      <c r="HT200" s="54"/>
      <c r="HU200" s="54"/>
      <c r="HV200" s="54"/>
      <c r="HW200" s="54"/>
      <c r="HX200" s="54"/>
      <c r="HY200" s="54"/>
      <c r="HZ200" s="54"/>
      <c r="IA200" s="54"/>
      <c r="IB200" s="54"/>
      <c r="IC200" s="54"/>
    </row>
  </sheetData>
  <mergeCells count="5">
    <mergeCell ref="D3:I3"/>
    <mergeCell ref="B9:B13"/>
    <mergeCell ref="A3:A4"/>
    <mergeCell ref="B3:B4"/>
    <mergeCell ref="C3:C4"/>
  </mergeCells>
  <phoneticPr fontId="28" type="noConversion"/>
  <dataValidations count="2">
    <dataValidation type="list" allowBlank="1" showInputMessage="1" showErrorMessage="1" sqref="D5:G5 D6:I13">
      <formula1>$BK$13:$BK$15</formula1>
    </dataValidation>
    <dataValidation type="list" allowBlank="1" showInputMessage="1" showErrorMessage="1" sqref="A5:A13">
      <formula1>$BB$2:$BB$45</formula1>
    </dataValidation>
  </dataValidations>
  <pageMargins left="0.78749999999999998" right="0.78749999999999998" top="1.0631944444444446" bottom="1.0631944444444446" header="0.51180555555555551" footer="0.51180555555555551"/>
  <pageSetup paperSize="9" scale="50" orientation="portrait" useFirstPageNumber="1"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[3]Custom_lists!#REF!</xm:f>
          </x14:formula1>
          <xm:sqref>A5:A13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CH208"/>
  <sheetViews>
    <sheetView topLeftCell="C1" zoomScale="90" zoomScaleNormal="90" zoomScaleSheetLayoutView="100" zoomScalePageLayoutView="90" workbookViewId="0">
      <selection sqref="A1:XFD1048576"/>
    </sheetView>
  </sheetViews>
  <sheetFormatPr defaultColWidth="11.42578125" defaultRowHeight="12.75"/>
  <cols>
    <col min="1" max="1" width="11.42578125" style="54" customWidth="1"/>
    <col min="2" max="2" width="32.7109375" style="54" customWidth="1"/>
    <col min="3" max="3" width="41.5703125" style="54" bestFit="1" customWidth="1"/>
    <col min="4" max="4" width="13.7109375" style="54" customWidth="1"/>
    <col min="5" max="8" width="11.42578125" style="54" customWidth="1"/>
    <col min="9" max="9" width="13.140625" style="54" customWidth="1"/>
    <col min="10" max="10" width="17.28515625" style="54" customWidth="1"/>
    <col min="11" max="12" width="11.42578125" style="54" customWidth="1"/>
    <col min="13" max="13" width="12.42578125" style="54" customWidth="1"/>
    <col min="14" max="14" width="26.85546875" style="54" bestFit="1" customWidth="1"/>
    <col min="15" max="15" width="25.5703125" style="54" bestFit="1" customWidth="1"/>
    <col min="16" max="52" width="11.42578125" style="54" customWidth="1"/>
    <col min="53" max="16384" width="11.42578125" style="54"/>
  </cols>
  <sheetData>
    <row r="1" spans="1:81" ht="25.35" customHeight="1" thickBot="1">
      <c r="A1" s="62" t="s">
        <v>34</v>
      </c>
      <c r="B1" s="62"/>
      <c r="C1" s="62"/>
      <c r="D1" s="62"/>
      <c r="E1" s="62"/>
      <c r="F1" s="62"/>
      <c r="G1" s="62"/>
      <c r="H1" s="15"/>
      <c r="I1" s="681"/>
      <c r="J1" s="681"/>
      <c r="L1" s="143"/>
      <c r="M1" s="144"/>
      <c r="N1" s="813" t="s">
        <v>0</v>
      </c>
      <c r="O1" s="814" t="s">
        <v>1836</v>
      </c>
      <c r="BA1" s="135" t="s">
        <v>422</v>
      </c>
      <c r="BB1" s="232" t="s">
        <v>835</v>
      </c>
      <c r="BD1" s="134" t="s">
        <v>434</v>
      </c>
      <c r="BE1" s="136"/>
      <c r="BF1" s="136"/>
      <c r="BH1" s="54" t="s">
        <v>469</v>
      </c>
      <c r="BM1" s="134" t="s">
        <v>649</v>
      </c>
      <c r="BO1" s="54" t="s">
        <v>672</v>
      </c>
      <c r="BU1" s="134" t="s">
        <v>709</v>
      </c>
      <c r="BZ1" s="54" t="s">
        <v>726</v>
      </c>
      <c r="CC1" s="54" t="s">
        <v>754</v>
      </c>
    </row>
    <row r="2" spans="1:81" ht="26.85" customHeight="1" thickBot="1">
      <c r="A2" s="815"/>
      <c r="B2" s="815"/>
      <c r="C2" s="815"/>
      <c r="D2" s="815"/>
      <c r="E2" s="816"/>
      <c r="F2" s="815"/>
      <c r="G2" s="815"/>
      <c r="H2" s="817"/>
      <c r="I2" s="681"/>
      <c r="J2" s="681"/>
      <c r="L2" s="145"/>
      <c r="M2" s="144"/>
      <c r="N2" s="818" t="s">
        <v>256</v>
      </c>
      <c r="O2" s="819">
        <v>2016</v>
      </c>
      <c r="BA2" s="137" t="s">
        <v>343</v>
      </c>
      <c r="BB2" s="137" t="s">
        <v>344</v>
      </c>
      <c r="BD2" s="54" t="s">
        <v>439</v>
      </c>
      <c r="BE2" s="136"/>
      <c r="BF2" s="136"/>
      <c r="BH2" s="54" t="s">
        <v>468</v>
      </c>
      <c r="BM2" s="138" t="s">
        <v>481</v>
      </c>
      <c r="BO2" s="54" t="s">
        <v>118</v>
      </c>
      <c r="BU2" s="49" t="s">
        <v>712</v>
      </c>
      <c r="BV2" s="49"/>
      <c r="BW2" s="49"/>
      <c r="BX2" s="49"/>
      <c r="BY2" s="49"/>
      <c r="BZ2" s="49" t="s">
        <v>181</v>
      </c>
      <c r="CA2" s="49"/>
      <c r="CB2" s="49"/>
      <c r="CC2" s="54" t="s">
        <v>271</v>
      </c>
    </row>
    <row r="3" spans="1:81" ht="88.35" customHeight="1" thickBot="1">
      <c r="A3" s="820" t="s">
        <v>1</v>
      </c>
      <c r="B3" s="821" t="s">
        <v>35</v>
      </c>
      <c r="C3" s="822" t="s">
        <v>321</v>
      </c>
      <c r="D3" s="823" t="s">
        <v>322</v>
      </c>
      <c r="E3" s="824" t="s">
        <v>209</v>
      </c>
      <c r="F3" s="824" t="s">
        <v>207</v>
      </c>
      <c r="G3" s="824" t="s">
        <v>248</v>
      </c>
      <c r="H3" s="824" t="s">
        <v>258</v>
      </c>
      <c r="I3" s="824" t="s">
        <v>259</v>
      </c>
      <c r="J3" s="824" t="s">
        <v>218</v>
      </c>
      <c r="K3" s="682" t="s">
        <v>36</v>
      </c>
      <c r="L3" s="682" t="s">
        <v>37</v>
      </c>
      <c r="M3" s="825" t="s">
        <v>38</v>
      </c>
      <c r="N3" s="640" t="s">
        <v>249</v>
      </c>
      <c r="O3" s="826" t="s">
        <v>308</v>
      </c>
      <c r="BA3" s="137" t="s">
        <v>345</v>
      </c>
      <c r="BB3" s="137" t="s">
        <v>346</v>
      </c>
      <c r="BD3" s="54" t="s">
        <v>223</v>
      </c>
      <c r="BE3" s="136"/>
      <c r="BF3" s="136"/>
      <c r="BH3" s="54" t="s">
        <v>470</v>
      </c>
      <c r="BM3" s="138" t="s">
        <v>482</v>
      </c>
      <c r="BO3" s="54" t="s">
        <v>120</v>
      </c>
      <c r="BU3" s="49" t="s">
        <v>713</v>
      </c>
      <c r="BV3" s="49"/>
      <c r="BW3" s="49"/>
      <c r="BX3" s="49"/>
      <c r="BY3" s="49"/>
      <c r="BZ3" s="49" t="s">
        <v>738</v>
      </c>
      <c r="CA3" s="49"/>
      <c r="CB3" s="49"/>
      <c r="CC3" s="54" t="s">
        <v>272</v>
      </c>
    </row>
    <row r="4" spans="1:81" ht="28.5" customHeight="1">
      <c r="A4" s="616" t="s">
        <v>338</v>
      </c>
      <c r="B4" s="827" t="s">
        <v>40</v>
      </c>
      <c r="C4" s="617" t="s">
        <v>224</v>
      </c>
      <c r="D4" s="828" t="s">
        <v>1563</v>
      </c>
      <c r="E4" s="829">
        <v>2015</v>
      </c>
      <c r="F4" s="829">
        <v>11</v>
      </c>
      <c r="G4" s="830">
        <v>5</v>
      </c>
      <c r="H4" s="830">
        <v>2</v>
      </c>
      <c r="I4" s="831">
        <f>H4/G4</f>
        <v>0.4</v>
      </c>
      <c r="J4" s="832" t="s">
        <v>466</v>
      </c>
      <c r="K4" s="833">
        <v>1</v>
      </c>
      <c r="L4" s="834">
        <f>K4/G4</f>
        <v>0.2</v>
      </c>
      <c r="M4" s="834">
        <f>K4/H4</f>
        <v>0.5</v>
      </c>
      <c r="N4" s="618" t="s">
        <v>1564</v>
      </c>
      <c r="O4" s="835" t="s">
        <v>1565</v>
      </c>
      <c r="BA4" s="137" t="s">
        <v>347</v>
      </c>
      <c r="BB4" s="137" t="s">
        <v>348</v>
      </c>
      <c r="BD4" s="54" t="s">
        <v>440</v>
      </c>
      <c r="BE4" s="136"/>
      <c r="BF4" s="136"/>
      <c r="BH4" s="54" t="s">
        <v>475</v>
      </c>
      <c r="BM4" s="138" t="s">
        <v>483</v>
      </c>
      <c r="BO4" s="54" t="s">
        <v>124</v>
      </c>
      <c r="BU4" s="49" t="s">
        <v>714</v>
      </c>
      <c r="BV4" s="49"/>
      <c r="BW4" s="49"/>
      <c r="BX4" s="49"/>
      <c r="BY4" s="49"/>
      <c r="BZ4" s="49" t="s">
        <v>56</v>
      </c>
      <c r="CA4" s="49"/>
      <c r="CB4" s="49"/>
      <c r="CC4" s="54" t="s">
        <v>273</v>
      </c>
    </row>
    <row r="5" spans="1:81" ht="31.5" customHeight="1">
      <c r="A5" s="836" t="s">
        <v>338</v>
      </c>
      <c r="B5" s="827" t="s">
        <v>40</v>
      </c>
      <c r="C5" s="837" t="s">
        <v>1566</v>
      </c>
      <c r="D5" s="828" t="s">
        <v>1563</v>
      </c>
      <c r="E5" s="829">
        <v>2015</v>
      </c>
      <c r="F5" s="829">
        <v>775</v>
      </c>
      <c r="G5" s="830">
        <v>88</v>
      </c>
      <c r="H5" s="830">
        <v>22</v>
      </c>
      <c r="I5" s="831">
        <f>H5/G5</f>
        <v>0.25</v>
      </c>
      <c r="J5" s="832" t="s">
        <v>466</v>
      </c>
      <c r="K5" s="833">
        <v>21</v>
      </c>
      <c r="L5" s="834">
        <f t="shared" ref="L5:L28" si="0">K5/G5</f>
        <v>0.23863636363636365</v>
      </c>
      <c r="M5" s="834">
        <f t="shared" ref="M5:M28" si="1">K5/H5</f>
        <v>0.95454545454545459</v>
      </c>
      <c r="N5" s="618" t="s">
        <v>1564</v>
      </c>
      <c r="O5" s="835" t="s">
        <v>1565</v>
      </c>
      <c r="BA5" s="137" t="s">
        <v>351</v>
      </c>
      <c r="BB5" s="137" t="s">
        <v>352</v>
      </c>
      <c r="BD5" s="54" t="s">
        <v>227</v>
      </c>
      <c r="BE5" s="136"/>
      <c r="BF5" s="136"/>
      <c r="BH5" s="54" t="s">
        <v>467</v>
      </c>
      <c r="BM5" s="139" t="s">
        <v>484</v>
      </c>
      <c r="BU5" s="49" t="s">
        <v>688</v>
      </c>
      <c r="BV5" s="49"/>
      <c r="BW5" s="49"/>
      <c r="BX5" s="49"/>
      <c r="BY5" s="49"/>
      <c r="BZ5" s="49" t="s">
        <v>739</v>
      </c>
      <c r="CA5" s="49"/>
      <c r="CB5" s="49"/>
      <c r="CC5" s="54" t="s">
        <v>274</v>
      </c>
    </row>
    <row r="6" spans="1:81" ht="30" customHeight="1">
      <c r="A6" s="836" t="s">
        <v>338</v>
      </c>
      <c r="B6" s="827" t="s">
        <v>40</v>
      </c>
      <c r="C6" s="837" t="s">
        <v>239</v>
      </c>
      <c r="D6" s="828" t="s">
        <v>1563</v>
      </c>
      <c r="E6" s="829">
        <v>2015</v>
      </c>
      <c r="F6" s="829">
        <v>117</v>
      </c>
      <c r="G6" s="830">
        <v>20</v>
      </c>
      <c r="H6" s="830">
        <v>7</v>
      </c>
      <c r="I6" s="831">
        <f t="shared" ref="I6:I28" si="2">H6/G6</f>
        <v>0.35</v>
      </c>
      <c r="J6" s="832" t="s">
        <v>466</v>
      </c>
      <c r="K6" s="833">
        <v>8</v>
      </c>
      <c r="L6" s="834">
        <f t="shared" si="0"/>
        <v>0.4</v>
      </c>
      <c r="M6" s="834">
        <f t="shared" si="1"/>
        <v>1.1428571428571428</v>
      </c>
      <c r="N6" s="618" t="s">
        <v>1564</v>
      </c>
      <c r="O6" s="835" t="s">
        <v>1565</v>
      </c>
      <c r="BA6" s="137" t="s">
        <v>353</v>
      </c>
      <c r="BB6" s="137" t="s">
        <v>354</v>
      </c>
      <c r="BD6" s="54" t="s">
        <v>435</v>
      </c>
      <c r="BE6" s="136"/>
      <c r="BF6" s="136"/>
      <c r="BH6" s="54" t="s">
        <v>471</v>
      </c>
      <c r="BM6" s="138" t="s">
        <v>659</v>
      </c>
      <c r="BU6" s="49" t="s">
        <v>689</v>
      </c>
      <c r="BV6" s="49"/>
      <c r="BW6" s="49"/>
      <c r="BX6" s="49"/>
      <c r="BY6" s="49"/>
      <c r="BZ6" s="49" t="s">
        <v>737</v>
      </c>
      <c r="CA6" s="49"/>
      <c r="CB6" s="49"/>
      <c r="CC6" s="54" t="s">
        <v>751</v>
      </c>
    </row>
    <row r="7" spans="1:81" ht="31.5" customHeight="1">
      <c r="A7" s="836" t="s">
        <v>338</v>
      </c>
      <c r="B7" s="827" t="s">
        <v>40</v>
      </c>
      <c r="C7" s="837" t="s">
        <v>230</v>
      </c>
      <c r="D7" s="828" t="s">
        <v>1567</v>
      </c>
      <c r="E7" s="829">
        <v>2015</v>
      </c>
      <c r="F7" s="829">
        <v>15</v>
      </c>
      <c r="G7" s="830">
        <v>14</v>
      </c>
      <c r="H7" s="830">
        <v>5</v>
      </c>
      <c r="I7" s="831">
        <f t="shared" si="2"/>
        <v>0.35714285714285715</v>
      </c>
      <c r="J7" s="832" t="s">
        <v>466</v>
      </c>
      <c r="K7" s="833">
        <v>7</v>
      </c>
      <c r="L7" s="834">
        <f t="shared" si="0"/>
        <v>0.5</v>
      </c>
      <c r="M7" s="834">
        <f t="shared" si="1"/>
        <v>1.4</v>
      </c>
      <c r="N7" s="618" t="s">
        <v>1564</v>
      </c>
      <c r="O7" s="835" t="s">
        <v>1565</v>
      </c>
      <c r="BA7" s="137" t="s">
        <v>360</v>
      </c>
      <c r="BB7" s="137" t="s">
        <v>342</v>
      </c>
      <c r="BD7" s="54" t="s">
        <v>436</v>
      </c>
      <c r="BE7" s="136"/>
      <c r="BF7" s="136"/>
      <c r="BH7" s="54" t="s">
        <v>472</v>
      </c>
      <c r="BM7" s="138" t="s">
        <v>485</v>
      </c>
      <c r="BO7" s="54" t="s">
        <v>673</v>
      </c>
      <c r="BU7" s="49" t="s">
        <v>715</v>
      </c>
      <c r="BV7" s="49"/>
      <c r="BW7" s="49"/>
      <c r="BX7" s="49"/>
      <c r="BY7" s="49"/>
      <c r="BZ7" s="49" t="s">
        <v>183</v>
      </c>
      <c r="CA7" s="49"/>
      <c r="CB7" s="49"/>
      <c r="CC7" s="54" t="s">
        <v>752</v>
      </c>
    </row>
    <row r="8" spans="1:81" ht="28.5" customHeight="1">
      <c r="A8" s="836" t="s">
        <v>338</v>
      </c>
      <c r="B8" s="827" t="s">
        <v>40</v>
      </c>
      <c r="C8" s="837" t="s">
        <v>1568</v>
      </c>
      <c r="D8" s="828" t="s">
        <v>1567</v>
      </c>
      <c r="E8" s="829">
        <v>2015</v>
      </c>
      <c r="F8" s="829">
        <v>11</v>
      </c>
      <c r="G8" s="830">
        <v>8</v>
      </c>
      <c r="H8" s="838">
        <v>4</v>
      </c>
      <c r="I8" s="831">
        <f t="shared" si="2"/>
        <v>0.5</v>
      </c>
      <c r="J8" s="832" t="s">
        <v>466</v>
      </c>
      <c r="K8" s="833">
        <v>5</v>
      </c>
      <c r="L8" s="834">
        <f t="shared" si="0"/>
        <v>0.625</v>
      </c>
      <c r="M8" s="834">
        <f t="shared" si="1"/>
        <v>1.25</v>
      </c>
      <c r="N8" s="618" t="s">
        <v>1564</v>
      </c>
      <c r="O8" s="835" t="s">
        <v>1565</v>
      </c>
      <c r="BA8" s="137" t="s">
        <v>355</v>
      </c>
      <c r="BB8" s="137" t="s">
        <v>338</v>
      </c>
      <c r="BD8" s="54" t="s">
        <v>437</v>
      </c>
      <c r="BE8" s="136"/>
      <c r="BF8" s="136"/>
      <c r="BH8" s="54" t="s">
        <v>473</v>
      </c>
      <c r="BM8" s="138" t="s">
        <v>486</v>
      </c>
      <c r="BO8" s="54" t="s">
        <v>119</v>
      </c>
      <c r="BU8" s="49" t="s">
        <v>690</v>
      </c>
      <c r="BV8" s="49"/>
      <c r="BW8" s="49"/>
      <c r="BX8" s="49"/>
      <c r="BY8" s="49"/>
      <c r="BZ8" s="49" t="s">
        <v>727</v>
      </c>
      <c r="CA8" s="49"/>
      <c r="CB8" s="49"/>
      <c r="CC8" s="54" t="s">
        <v>753</v>
      </c>
    </row>
    <row r="9" spans="1:81" ht="25.5">
      <c r="A9" s="836" t="s">
        <v>338</v>
      </c>
      <c r="B9" s="827" t="s">
        <v>40</v>
      </c>
      <c r="C9" s="837" t="s">
        <v>1566</v>
      </c>
      <c r="D9" s="828" t="s">
        <v>1567</v>
      </c>
      <c r="E9" s="829">
        <v>2015</v>
      </c>
      <c r="F9" s="829">
        <v>48</v>
      </c>
      <c r="G9" s="830">
        <v>35</v>
      </c>
      <c r="H9" s="830">
        <v>14</v>
      </c>
      <c r="I9" s="831">
        <f t="shared" si="2"/>
        <v>0.4</v>
      </c>
      <c r="J9" s="832" t="s">
        <v>466</v>
      </c>
      <c r="K9" s="833">
        <v>14</v>
      </c>
      <c r="L9" s="834">
        <f t="shared" si="0"/>
        <v>0.4</v>
      </c>
      <c r="M9" s="834">
        <f t="shared" si="1"/>
        <v>1</v>
      </c>
      <c r="N9" s="618" t="s">
        <v>1564</v>
      </c>
      <c r="O9" s="835" t="s">
        <v>1565</v>
      </c>
      <c r="BA9" s="137" t="s">
        <v>385</v>
      </c>
      <c r="BB9" s="137" t="s">
        <v>39</v>
      </c>
      <c r="BD9" s="54" t="s">
        <v>438</v>
      </c>
      <c r="BE9" s="136"/>
      <c r="BF9" s="136"/>
      <c r="BH9" s="54" t="s">
        <v>474</v>
      </c>
      <c r="BM9" s="138" t="s">
        <v>660</v>
      </c>
      <c r="BO9" s="54" t="s">
        <v>676</v>
      </c>
      <c r="BU9" s="49" t="s">
        <v>140</v>
      </c>
      <c r="BV9" s="49"/>
      <c r="BW9" s="49"/>
      <c r="BX9" s="49"/>
      <c r="BY9" s="49"/>
      <c r="BZ9" s="49" t="s">
        <v>728</v>
      </c>
      <c r="CA9" s="49"/>
      <c r="CB9" s="49"/>
      <c r="CC9" s="54" t="s">
        <v>203</v>
      </c>
    </row>
    <row r="10" spans="1:81" ht="28.5" customHeight="1">
      <c r="A10" s="836" t="s">
        <v>338</v>
      </c>
      <c r="B10" s="827" t="s">
        <v>40</v>
      </c>
      <c r="C10" s="837" t="s">
        <v>239</v>
      </c>
      <c r="D10" s="828" t="s">
        <v>1567</v>
      </c>
      <c r="E10" s="829">
        <v>2015</v>
      </c>
      <c r="F10" s="829">
        <v>33</v>
      </c>
      <c r="G10" s="830">
        <v>22</v>
      </c>
      <c r="H10" s="830">
        <v>8</v>
      </c>
      <c r="I10" s="831">
        <f t="shared" si="2"/>
        <v>0.36363636363636365</v>
      </c>
      <c r="J10" s="832" t="s">
        <v>466</v>
      </c>
      <c r="K10" s="833">
        <v>8</v>
      </c>
      <c r="L10" s="834">
        <f t="shared" si="0"/>
        <v>0.36363636363636365</v>
      </c>
      <c r="M10" s="834">
        <f t="shared" si="1"/>
        <v>1</v>
      </c>
      <c r="N10" s="618" t="s">
        <v>1564</v>
      </c>
      <c r="O10" s="835" t="s">
        <v>1565</v>
      </c>
      <c r="BA10" s="137"/>
      <c r="BB10" s="137"/>
      <c r="BE10" s="136"/>
      <c r="BF10" s="136"/>
      <c r="BM10" s="138"/>
      <c r="BU10" s="49"/>
      <c r="BV10" s="49"/>
      <c r="BW10" s="49"/>
      <c r="BX10" s="49"/>
      <c r="BY10" s="49"/>
      <c r="BZ10" s="49"/>
      <c r="CA10" s="49"/>
      <c r="CB10" s="49"/>
    </row>
    <row r="11" spans="1:81" ht="28.5" customHeight="1">
      <c r="A11" s="836" t="s">
        <v>338</v>
      </c>
      <c r="B11" s="827" t="s">
        <v>40</v>
      </c>
      <c r="C11" s="837" t="s">
        <v>230</v>
      </c>
      <c r="D11" s="828" t="s">
        <v>1569</v>
      </c>
      <c r="E11" s="829">
        <v>2015</v>
      </c>
      <c r="F11" s="829">
        <v>21</v>
      </c>
      <c r="G11" s="830">
        <v>20</v>
      </c>
      <c r="H11" s="830">
        <v>5</v>
      </c>
      <c r="I11" s="831">
        <f t="shared" si="2"/>
        <v>0.25</v>
      </c>
      <c r="J11" s="832" t="s">
        <v>466</v>
      </c>
      <c r="K11" s="833">
        <v>2</v>
      </c>
      <c r="L11" s="834">
        <f t="shared" si="0"/>
        <v>0.1</v>
      </c>
      <c r="M11" s="834">
        <f t="shared" si="1"/>
        <v>0.4</v>
      </c>
      <c r="N11" s="618" t="s">
        <v>1564</v>
      </c>
      <c r="O11" s="835" t="s">
        <v>1565</v>
      </c>
      <c r="BA11" s="137"/>
      <c r="BB11" s="137"/>
      <c r="BE11" s="136"/>
      <c r="BF11" s="136"/>
      <c r="BM11" s="138"/>
      <c r="BU11" s="49"/>
      <c r="BV11" s="49"/>
      <c r="BW11" s="49"/>
      <c r="BX11" s="49"/>
      <c r="BY11" s="49"/>
      <c r="BZ11" s="49"/>
      <c r="CA11" s="49"/>
      <c r="CB11" s="49"/>
    </row>
    <row r="12" spans="1:81" ht="28.5" customHeight="1">
      <c r="A12" s="836" t="s">
        <v>338</v>
      </c>
      <c r="B12" s="827" t="s">
        <v>40</v>
      </c>
      <c r="C12" s="837" t="s">
        <v>224</v>
      </c>
      <c r="D12" s="828" t="s">
        <v>1569</v>
      </c>
      <c r="E12" s="829">
        <v>2015</v>
      </c>
      <c r="F12" s="829">
        <v>124</v>
      </c>
      <c r="G12" s="830">
        <v>115</v>
      </c>
      <c r="H12" s="830">
        <v>58</v>
      </c>
      <c r="I12" s="831">
        <f t="shared" si="2"/>
        <v>0.5043478260869565</v>
      </c>
      <c r="J12" s="832" t="s">
        <v>466</v>
      </c>
      <c r="K12" s="833">
        <v>61</v>
      </c>
      <c r="L12" s="834">
        <f t="shared" si="0"/>
        <v>0.5304347826086957</v>
      </c>
      <c r="M12" s="834">
        <f t="shared" si="1"/>
        <v>1.0517241379310345</v>
      </c>
      <c r="N12" s="618" t="s">
        <v>1564</v>
      </c>
      <c r="O12" s="835" t="s">
        <v>1565</v>
      </c>
      <c r="BA12" s="137"/>
      <c r="BB12" s="137"/>
      <c r="BE12" s="136"/>
      <c r="BF12" s="136"/>
      <c r="BM12" s="138"/>
      <c r="BU12" s="49"/>
      <c r="BV12" s="49"/>
      <c r="BW12" s="49"/>
      <c r="BX12" s="49"/>
      <c r="BY12" s="49"/>
      <c r="BZ12" s="49"/>
      <c r="CA12" s="49"/>
      <c r="CB12" s="49"/>
    </row>
    <row r="13" spans="1:81" ht="28.5" customHeight="1">
      <c r="A13" s="836" t="s">
        <v>338</v>
      </c>
      <c r="B13" s="827" t="s">
        <v>40</v>
      </c>
      <c r="C13" s="837" t="s">
        <v>1566</v>
      </c>
      <c r="D13" s="828" t="s">
        <v>1569</v>
      </c>
      <c r="E13" s="829">
        <v>2015</v>
      </c>
      <c r="F13" s="829">
        <v>31</v>
      </c>
      <c r="G13" s="830">
        <v>27</v>
      </c>
      <c r="H13" s="838">
        <v>13</v>
      </c>
      <c r="I13" s="831">
        <f t="shared" si="2"/>
        <v>0.48148148148148145</v>
      </c>
      <c r="J13" s="832" t="s">
        <v>466</v>
      </c>
      <c r="K13" s="833">
        <v>12</v>
      </c>
      <c r="L13" s="834">
        <f t="shared" si="0"/>
        <v>0.44444444444444442</v>
      </c>
      <c r="M13" s="834">
        <f t="shared" si="1"/>
        <v>0.92307692307692313</v>
      </c>
      <c r="N13" s="618" t="s">
        <v>1564</v>
      </c>
      <c r="O13" s="835" t="s">
        <v>1565</v>
      </c>
      <c r="BA13" s="137"/>
      <c r="BB13" s="137"/>
      <c r="BE13" s="136"/>
      <c r="BF13" s="136"/>
      <c r="BM13" s="138"/>
      <c r="BU13" s="49"/>
      <c r="BV13" s="49"/>
      <c r="BW13" s="49"/>
      <c r="BX13" s="49"/>
      <c r="BY13" s="49"/>
      <c r="BZ13" s="49"/>
      <c r="CA13" s="49"/>
      <c r="CB13" s="49"/>
    </row>
    <row r="14" spans="1:81" ht="28.5" customHeight="1">
      <c r="A14" s="836" t="s">
        <v>338</v>
      </c>
      <c r="B14" s="827" t="s">
        <v>40</v>
      </c>
      <c r="C14" s="837" t="s">
        <v>239</v>
      </c>
      <c r="D14" s="828" t="s">
        <v>1569</v>
      </c>
      <c r="E14" s="829">
        <v>2015</v>
      </c>
      <c r="F14" s="829">
        <v>32</v>
      </c>
      <c r="G14" s="830">
        <v>26</v>
      </c>
      <c r="H14" s="830">
        <v>13</v>
      </c>
      <c r="I14" s="831">
        <f t="shared" si="2"/>
        <v>0.5</v>
      </c>
      <c r="J14" s="832" t="s">
        <v>466</v>
      </c>
      <c r="K14" s="833">
        <v>13</v>
      </c>
      <c r="L14" s="834">
        <f t="shared" si="0"/>
        <v>0.5</v>
      </c>
      <c r="M14" s="834">
        <f t="shared" si="1"/>
        <v>1</v>
      </c>
      <c r="N14" s="618" t="s">
        <v>1564</v>
      </c>
      <c r="O14" s="835" t="s">
        <v>1565</v>
      </c>
      <c r="BA14" s="137"/>
      <c r="BB14" s="137"/>
      <c r="BE14" s="136"/>
      <c r="BF14" s="136"/>
      <c r="BM14" s="138"/>
      <c r="BU14" s="49"/>
      <c r="BV14" s="49"/>
      <c r="BW14" s="49"/>
      <c r="BX14" s="49"/>
      <c r="BY14" s="49"/>
      <c r="BZ14" s="49"/>
      <c r="CA14" s="49"/>
      <c r="CB14" s="49"/>
    </row>
    <row r="15" spans="1:81" ht="28.5" customHeight="1">
      <c r="A15" s="836" t="s">
        <v>338</v>
      </c>
      <c r="B15" s="827" t="s">
        <v>40</v>
      </c>
      <c r="C15" s="837" t="s">
        <v>222</v>
      </c>
      <c r="D15" s="828" t="s">
        <v>1569</v>
      </c>
      <c r="E15" s="829">
        <v>2015</v>
      </c>
      <c r="F15" s="829">
        <v>12</v>
      </c>
      <c r="G15" s="830">
        <v>11</v>
      </c>
      <c r="H15" s="830">
        <v>6</v>
      </c>
      <c r="I15" s="831">
        <f t="shared" si="2"/>
        <v>0.54545454545454541</v>
      </c>
      <c r="J15" s="832" t="s">
        <v>466</v>
      </c>
      <c r="K15" s="833">
        <v>6</v>
      </c>
      <c r="L15" s="834">
        <f t="shared" si="0"/>
        <v>0.54545454545454541</v>
      </c>
      <c r="M15" s="834">
        <f t="shared" si="1"/>
        <v>1</v>
      </c>
      <c r="N15" s="618" t="s">
        <v>1564</v>
      </c>
      <c r="O15" s="835" t="s">
        <v>1565</v>
      </c>
      <c r="BA15" s="137"/>
      <c r="BB15" s="137"/>
      <c r="BE15" s="136"/>
      <c r="BF15" s="136"/>
      <c r="BM15" s="138"/>
      <c r="BU15" s="49"/>
      <c r="BV15" s="49"/>
      <c r="BW15" s="49"/>
      <c r="BX15" s="49"/>
      <c r="BY15" s="49"/>
      <c r="BZ15" s="49"/>
      <c r="CA15" s="49"/>
      <c r="CB15" s="49"/>
    </row>
    <row r="16" spans="1:81" ht="28.5" customHeight="1">
      <c r="A16" s="836" t="s">
        <v>338</v>
      </c>
      <c r="B16" s="827" t="s">
        <v>40</v>
      </c>
      <c r="C16" s="837" t="s">
        <v>226</v>
      </c>
      <c r="D16" s="828" t="s">
        <v>1569</v>
      </c>
      <c r="E16" s="829">
        <v>2015</v>
      </c>
      <c r="F16" s="829">
        <v>13</v>
      </c>
      <c r="G16" s="830">
        <v>13</v>
      </c>
      <c r="H16" s="830">
        <v>7</v>
      </c>
      <c r="I16" s="831">
        <f t="shared" si="2"/>
        <v>0.53846153846153844</v>
      </c>
      <c r="J16" s="832" t="s">
        <v>466</v>
      </c>
      <c r="K16" s="833">
        <v>7</v>
      </c>
      <c r="L16" s="834">
        <f t="shared" si="0"/>
        <v>0.53846153846153844</v>
      </c>
      <c r="M16" s="834">
        <f t="shared" si="1"/>
        <v>1</v>
      </c>
      <c r="N16" s="618" t="s">
        <v>1564</v>
      </c>
      <c r="O16" s="835" t="s">
        <v>1565</v>
      </c>
      <c r="BA16" s="137"/>
      <c r="BB16" s="137"/>
      <c r="BE16" s="136"/>
      <c r="BF16" s="136"/>
      <c r="BM16" s="138"/>
      <c r="BU16" s="49"/>
      <c r="BV16" s="49"/>
      <c r="BW16" s="49"/>
      <c r="BX16" s="49"/>
      <c r="BY16" s="49"/>
      <c r="BZ16" s="49"/>
      <c r="CA16" s="49"/>
      <c r="CB16" s="49"/>
    </row>
    <row r="17" spans="1:81" ht="28.5" customHeight="1">
      <c r="A17" s="836" t="s">
        <v>338</v>
      </c>
      <c r="B17" s="827" t="s">
        <v>40</v>
      </c>
      <c r="C17" s="837" t="s">
        <v>1568</v>
      </c>
      <c r="D17" s="828" t="s">
        <v>1570</v>
      </c>
      <c r="E17" s="829">
        <v>2015</v>
      </c>
      <c r="F17" s="829">
        <v>51</v>
      </c>
      <c r="G17" s="830">
        <v>49</v>
      </c>
      <c r="H17" s="830">
        <v>39</v>
      </c>
      <c r="I17" s="831">
        <f t="shared" si="2"/>
        <v>0.79591836734693877</v>
      </c>
      <c r="J17" s="832" t="s">
        <v>466</v>
      </c>
      <c r="K17" s="833">
        <v>37</v>
      </c>
      <c r="L17" s="834">
        <f t="shared" si="0"/>
        <v>0.75510204081632648</v>
      </c>
      <c r="M17" s="834">
        <f t="shared" si="1"/>
        <v>0.94871794871794868</v>
      </c>
      <c r="N17" s="618" t="s">
        <v>1564</v>
      </c>
      <c r="O17" s="835" t="s">
        <v>1565</v>
      </c>
      <c r="BA17" s="137"/>
      <c r="BB17" s="137"/>
      <c r="BE17" s="136"/>
      <c r="BF17" s="136"/>
      <c r="BM17" s="138"/>
      <c r="BU17" s="49"/>
      <c r="BV17" s="49"/>
      <c r="BW17" s="49"/>
      <c r="BX17" s="49"/>
      <c r="BY17" s="49"/>
      <c r="BZ17" s="49"/>
      <c r="CA17" s="49"/>
      <c r="CB17" s="49"/>
    </row>
    <row r="18" spans="1:81" ht="28.5" customHeight="1">
      <c r="A18" s="836" t="s">
        <v>338</v>
      </c>
      <c r="B18" s="827" t="s">
        <v>40</v>
      </c>
      <c r="C18" s="837" t="s">
        <v>1571</v>
      </c>
      <c r="D18" s="828" t="s">
        <v>1570</v>
      </c>
      <c r="E18" s="829">
        <v>2015</v>
      </c>
      <c r="F18" s="829">
        <v>17</v>
      </c>
      <c r="G18" s="830">
        <v>15</v>
      </c>
      <c r="H18" s="830">
        <v>12</v>
      </c>
      <c r="I18" s="831">
        <f t="shared" si="2"/>
        <v>0.8</v>
      </c>
      <c r="J18" s="832" t="s">
        <v>466</v>
      </c>
      <c r="K18" s="833">
        <v>12</v>
      </c>
      <c r="L18" s="834">
        <f t="shared" si="0"/>
        <v>0.8</v>
      </c>
      <c r="M18" s="834">
        <f t="shared" si="1"/>
        <v>1</v>
      </c>
      <c r="N18" s="618" t="s">
        <v>1564</v>
      </c>
      <c r="O18" s="835" t="s">
        <v>1565</v>
      </c>
      <c r="BA18" s="137"/>
      <c r="BB18" s="137"/>
      <c r="BE18" s="136"/>
      <c r="BF18" s="136"/>
      <c r="BM18" s="138"/>
      <c r="BU18" s="49"/>
      <c r="BV18" s="49"/>
      <c r="BW18" s="49"/>
      <c r="BX18" s="49"/>
      <c r="BY18" s="49"/>
      <c r="BZ18" s="49"/>
      <c r="CA18" s="49"/>
      <c r="CB18" s="49"/>
    </row>
    <row r="19" spans="1:81" ht="28.5" customHeight="1">
      <c r="A19" s="836" t="s">
        <v>338</v>
      </c>
      <c r="B19" s="827" t="s">
        <v>40</v>
      </c>
      <c r="C19" s="837" t="s">
        <v>222</v>
      </c>
      <c r="D19" s="828" t="s">
        <v>1570</v>
      </c>
      <c r="E19" s="829">
        <v>2015</v>
      </c>
      <c r="F19" s="829">
        <v>18</v>
      </c>
      <c r="G19" s="830">
        <v>16</v>
      </c>
      <c r="H19" s="830">
        <v>8</v>
      </c>
      <c r="I19" s="831">
        <f t="shared" si="2"/>
        <v>0.5</v>
      </c>
      <c r="J19" s="832" t="s">
        <v>466</v>
      </c>
      <c r="K19" s="833">
        <v>8</v>
      </c>
      <c r="L19" s="834">
        <f t="shared" si="0"/>
        <v>0.5</v>
      </c>
      <c r="M19" s="834">
        <f t="shared" si="1"/>
        <v>1</v>
      </c>
      <c r="N19" s="618" t="s">
        <v>1564</v>
      </c>
      <c r="O19" s="835" t="s">
        <v>1565</v>
      </c>
      <c r="BA19" s="137"/>
      <c r="BB19" s="137"/>
      <c r="BE19" s="136"/>
      <c r="BF19" s="136"/>
      <c r="BM19" s="138"/>
      <c r="BU19" s="49"/>
      <c r="BV19" s="49"/>
      <c r="BW19" s="49"/>
      <c r="BX19" s="49"/>
      <c r="BY19" s="49"/>
      <c r="BZ19" s="49"/>
      <c r="CA19" s="49"/>
      <c r="CB19" s="49"/>
    </row>
    <row r="20" spans="1:81" ht="28.5" customHeight="1">
      <c r="A20" s="836" t="s">
        <v>338</v>
      </c>
      <c r="B20" s="827" t="s">
        <v>40</v>
      </c>
      <c r="C20" s="837" t="s">
        <v>1568</v>
      </c>
      <c r="D20" s="828" t="s">
        <v>1572</v>
      </c>
      <c r="E20" s="829">
        <v>2015</v>
      </c>
      <c r="F20" s="829">
        <v>33</v>
      </c>
      <c r="G20" s="830">
        <v>30</v>
      </c>
      <c r="H20" s="830">
        <v>25</v>
      </c>
      <c r="I20" s="831">
        <f t="shared" si="2"/>
        <v>0.83333333333333337</v>
      </c>
      <c r="J20" s="832" t="s">
        <v>466</v>
      </c>
      <c r="K20" s="833">
        <v>25</v>
      </c>
      <c r="L20" s="834">
        <f t="shared" si="0"/>
        <v>0.83333333333333337</v>
      </c>
      <c r="M20" s="834">
        <f t="shared" si="1"/>
        <v>1</v>
      </c>
      <c r="N20" s="618" t="s">
        <v>1564</v>
      </c>
      <c r="O20" s="835" t="s">
        <v>1565</v>
      </c>
      <c r="BA20" s="137"/>
      <c r="BB20" s="137"/>
      <c r="BE20" s="136"/>
      <c r="BF20" s="136"/>
      <c r="BM20" s="138"/>
      <c r="BU20" s="49"/>
      <c r="BV20" s="49"/>
      <c r="BW20" s="49"/>
      <c r="BX20" s="49"/>
      <c r="BY20" s="49"/>
      <c r="BZ20" s="49"/>
      <c r="CA20" s="49"/>
      <c r="CB20" s="49"/>
    </row>
    <row r="21" spans="1:81" ht="28.5" customHeight="1">
      <c r="A21" s="836" t="s">
        <v>338</v>
      </c>
      <c r="B21" s="827" t="s">
        <v>40</v>
      </c>
      <c r="C21" s="837" t="s">
        <v>1568</v>
      </c>
      <c r="D21" s="828" t="s">
        <v>1573</v>
      </c>
      <c r="E21" s="829">
        <v>2015</v>
      </c>
      <c r="F21" s="829">
        <v>12</v>
      </c>
      <c r="G21" s="830">
        <v>12</v>
      </c>
      <c r="H21" s="830">
        <v>12</v>
      </c>
      <c r="I21" s="831">
        <f t="shared" si="2"/>
        <v>1</v>
      </c>
      <c r="J21" s="832" t="s">
        <v>466</v>
      </c>
      <c r="K21" s="833">
        <v>12</v>
      </c>
      <c r="L21" s="834">
        <f t="shared" si="0"/>
        <v>1</v>
      </c>
      <c r="M21" s="834">
        <f t="shared" si="1"/>
        <v>1</v>
      </c>
      <c r="N21" s="618" t="s">
        <v>1564</v>
      </c>
      <c r="O21" s="835" t="s">
        <v>1565</v>
      </c>
      <c r="BA21" s="137"/>
      <c r="BB21" s="137"/>
      <c r="BE21" s="136"/>
      <c r="BF21" s="136"/>
      <c r="BM21" s="138"/>
      <c r="BU21" s="49"/>
      <c r="BV21" s="49"/>
      <c r="BW21" s="49"/>
      <c r="BX21" s="49"/>
      <c r="BY21" s="49"/>
      <c r="BZ21" s="49"/>
      <c r="CA21" s="49"/>
      <c r="CB21" s="49"/>
    </row>
    <row r="22" spans="1:81" ht="28.5" customHeight="1">
      <c r="A22" s="836" t="s">
        <v>338</v>
      </c>
      <c r="B22" s="827" t="s">
        <v>40</v>
      </c>
      <c r="C22" s="837" t="s">
        <v>226</v>
      </c>
      <c r="D22" s="828" t="s">
        <v>1573</v>
      </c>
      <c r="E22" s="829">
        <v>2015</v>
      </c>
      <c r="F22" s="829">
        <v>18</v>
      </c>
      <c r="G22" s="830">
        <v>18</v>
      </c>
      <c r="H22" s="830">
        <v>17</v>
      </c>
      <c r="I22" s="831">
        <f t="shared" si="2"/>
        <v>0.94444444444444442</v>
      </c>
      <c r="J22" s="832" t="s">
        <v>466</v>
      </c>
      <c r="K22" s="833">
        <v>17</v>
      </c>
      <c r="L22" s="834">
        <f t="shared" si="0"/>
        <v>0.94444444444444442</v>
      </c>
      <c r="M22" s="834">
        <f t="shared" si="1"/>
        <v>1</v>
      </c>
      <c r="N22" s="618" t="s">
        <v>1564</v>
      </c>
      <c r="O22" s="835" t="s">
        <v>1565</v>
      </c>
      <c r="BA22" s="137"/>
      <c r="BB22" s="137"/>
      <c r="BE22" s="136"/>
      <c r="BF22" s="136"/>
      <c r="BM22" s="138"/>
      <c r="BU22" s="49"/>
      <c r="BV22" s="49"/>
      <c r="BW22" s="49"/>
      <c r="BX22" s="49"/>
      <c r="BY22" s="49"/>
      <c r="BZ22" s="49"/>
      <c r="CA22" s="49"/>
      <c r="CB22" s="49"/>
    </row>
    <row r="23" spans="1:81" ht="28.5" customHeight="1">
      <c r="A23" s="836" t="s">
        <v>338</v>
      </c>
      <c r="B23" s="827" t="s">
        <v>40</v>
      </c>
      <c r="C23" s="837" t="s">
        <v>1574</v>
      </c>
      <c r="D23" s="828" t="s">
        <v>1563</v>
      </c>
      <c r="E23" s="829">
        <v>2015</v>
      </c>
      <c r="F23" s="829">
        <v>440</v>
      </c>
      <c r="G23" s="830">
        <v>440</v>
      </c>
      <c r="H23" s="830">
        <v>440</v>
      </c>
      <c r="I23" s="831">
        <f t="shared" si="2"/>
        <v>1</v>
      </c>
      <c r="J23" s="832" t="s">
        <v>464</v>
      </c>
      <c r="K23" s="833">
        <v>440</v>
      </c>
      <c r="L23" s="834">
        <f t="shared" si="0"/>
        <v>1</v>
      </c>
      <c r="M23" s="834">
        <f t="shared" si="1"/>
        <v>1</v>
      </c>
      <c r="N23" s="618" t="s">
        <v>1575</v>
      </c>
      <c r="O23" s="835" t="s">
        <v>1576</v>
      </c>
      <c r="BA23" s="137"/>
      <c r="BB23" s="137"/>
      <c r="BE23" s="136"/>
      <c r="BF23" s="136"/>
      <c r="BM23" s="138"/>
      <c r="BU23" s="49"/>
      <c r="BV23" s="49"/>
      <c r="BW23" s="49"/>
      <c r="BX23" s="49"/>
      <c r="BY23" s="49"/>
      <c r="BZ23" s="49"/>
      <c r="CA23" s="49"/>
      <c r="CB23" s="49"/>
    </row>
    <row r="24" spans="1:81" ht="28.5" customHeight="1">
      <c r="A24" s="836" t="s">
        <v>338</v>
      </c>
      <c r="B24" s="827" t="s">
        <v>40</v>
      </c>
      <c r="C24" s="837" t="s">
        <v>1574</v>
      </c>
      <c r="D24" s="828" t="s">
        <v>1567</v>
      </c>
      <c r="E24" s="829">
        <v>2015</v>
      </c>
      <c r="F24" s="829">
        <v>9</v>
      </c>
      <c r="G24" s="830">
        <v>9</v>
      </c>
      <c r="H24" s="830">
        <v>9</v>
      </c>
      <c r="I24" s="831">
        <f t="shared" si="2"/>
        <v>1</v>
      </c>
      <c r="J24" s="832" t="s">
        <v>464</v>
      </c>
      <c r="K24" s="833">
        <v>9</v>
      </c>
      <c r="L24" s="834">
        <f t="shared" si="0"/>
        <v>1</v>
      </c>
      <c r="M24" s="834">
        <f t="shared" si="1"/>
        <v>1</v>
      </c>
      <c r="N24" s="618" t="s">
        <v>1575</v>
      </c>
      <c r="O24" s="835" t="s">
        <v>1576</v>
      </c>
      <c r="BA24" s="137"/>
      <c r="BB24" s="137"/>
      <c r="BE24" s="136"/>
      <c r="BF24" s="136"/>
      <c r="BM24" s="138"/>
      <c r="BU24" s="49"/>
      <c r="BV24" s="49"/>
      <c r="BW24" s="49"/>
      <c r="BX24" s="49"/>
      <c r="BY24" s="49"/>
      <c r="BZ24" s="49"/>
      <c r="CA24" s="49"/>
      <c r="CB24" s="49"/>
    </row>
    <row r="25" spans="1:81" ht="28.5" customHeight="1">
      <c r="A25" s="836" t="s">
        <v>338</v>
      </c>
      <c r="B25" s="827" t="s">
        <v>40</v>
      </c>
      <c r="C25" s="837" t="s">
        <v>1574</v>
      </c>
      <c r="D25" s="828" t="s">
        <v>1569</v>
      </c>
      <c r="E25" s="829">
        <v>2015</v>
      </c>
      <c r="F25" s="829">
        <v>8</v>
      </c>
      <c r="G25" s="830">
        <v>8</v>
      </c>
      <c r="H25" s="830">
        <v>8</v>
      </c>
      <c r="I25" s="831">
        <f t="shared" si="2"/>
        <v>1</v>
      </c>
      <c r="J25" s="832" t="s">
        <v>464</v>
      </c>
      <c r="K25" s="833">
        <v>8</v>
      </c>
      <c r="L25" s="834">
        <f t="shared" si="0"/>
        <v>1</v>
      </c>
      <c r="M25" s="834">
        <f t="shared" si="1"/>
        <v>1</v>
      </c>
      <c r="N25" s="618" t="s">
        <v>1575</v>
      </c>
      <c r="O25" s="835" t="s">
        <v>1576</v>
      </c>
      <c r="BA25" s="137" t="s">
        <v>356</v>
      </c>
      <c r="BB25" s="137" t="s">
        <v>357</v>
      </c>
      <c r="BE25" s="136"/>
      <c r="BF25" s="136"/>
      <c r="BM25" s="138" t="s">
        <v>661</v>
      </c>
      <c r="BO25" s="54" t="s">
        <v>119</v>
      </c>
      <c r="BU25" s="49" t="s">
        <v>691</v>
      </c>
      <c r="BV25" s="49"/>
      <c r="BW25" s="49"/>
      <c r="BX25" s="49"/>
      <c r="BY25" s="49"/>
      <c r="BZ25" s="49" t="s">
        <v>729</v>
      </c>
      <c r="CA25" s="49"/>
      <c r="CB25" s="49"/>
      <c r="CC25" s="54" t="s">
        <v>204</v>
      </c>
    </row>
    <row r="26" spans="1:81" ht="28.5" customHeight="1">
      <c r="A26" s="836" t="s">
        <v>338</v>
      </c>
      <c r="B26" s="827" t="s">
        <v>40</v>
      </c>
      <c r="C26" s="837" t="s">
        <v>1574</v>
      </c>
      <c r="D26" s="828" t="s">
        <v>1570</v>
      </c>
      <c r="E26" s="829">
        <v>2015</v>
      </c>
      <c r="F26" s="829">
        <v>2</v>
      </c>
      <c r="G26" s="830">
        <v>2</v>
      </c>
      <c r="H26" s="830">
        <v>2</v>
      </c>
      <c r="I26" s="831">
        <f t="shared" si="2"/>
        <v>1</v>
      </c>
      <c r="J26" s="832" t="s">
        <v>464</v>
      </c>
      <c r="K26" s="833">
        <v>2</v>
      </c>
      <c r="L26" s="834">
        <f t="shared" si="0"/>
        <v>1</v>
      </c>
      <c r="M26" s="834">
        <f t="shared" si="1"/>
        <v>1</v>
      </c>
      <c r="N26" s="618" t="s">
        <v>1575</v>
      </c>
      <c r="O26" s="835" t="s">
        <v>1576</v>
      </c>
      <c r="BA26" s="137" t="s">
        <v>358</v>
      </c>
      <c r="BB26" s="137" t="s">
        <v>125</v>
      </c>
      <c r="BE26" s="136"/>
      <c r="BF26" s="136"/>
      <c r="BM26" s="138" t="s">
        <v>487</v>
      </c>
      <c r="BO26" s="54" t="s">
        <v>121</v>
      </c>
      <c r="BU26" s="49" t="s">
        <v>692</v>
      </c>
      <c r="BV26" s="49"/>
      <c r="BW26" s="49"/>
      <c r="BX26" s="49"/>
      <c r="BY26" s="49"/>
      <c r="BZ26" s="49" t="s">
        <v>194</v>
      </c>
      <c r="CA26" s="49"/>
      <c r="CB26" s="49"/>
    </row>
    <row r="27" spans="1:81" ht="28.5" customHeight="1">
      <c r="A27" s="836" t="s">
        <v>338</v>
      </c>
      <c r="B27" s="827" t="s">
        <v>40</v>
      </c>
      <c r="C27" s="837" t="s">
        <v>1574</v>
      </c>
      <c r="D27" s="828" t="s">
        <v>1572</v>
      </c>
      <c r="E27" s="829">
        <v>2015</v>
      </c>
      <c r="F27" s="829">
        <v>0</v>
      </c>
      <c r="G27" s="830">
        <v>0</v>
      </c>
      <c r="H27" s="830">
        <v>0</v>
      </c>
      <c r="I27" s="831" t="e">
        <f t="shared" si="2"/>
        <v>#DIV/0!</v>
      </c>
      <c r="J27" s="832" t="s">
        <v>464</v>
      </c>
      <c r="K27" s="833">
        <v>0</v>
      </c>
      <c r="L27" s="834" t="e">
        <f t="shared" si="0"/>
        <v>#DIV/0!</v>
      </c>
      <c r="M27" s="834" t="e">
        <f t="shared" si="1"/>
        <v>#DIV/0!</v>
      </c>
      <c r="N27" s="618" t="s">
        <v>1575</v>
      </c>
      <c r="O27" s="835" t="s">
        <v>1576</v>
      </c>
      <c r="BA27" s="137" t="s">
        <v>359</v>
      </c>
      <c r="BB27" s="137" t="s">
        <v>48</v>
      </c>
      <c r="BD27" s="134" t="s">
        <v>442</v>
      </c>
      <c r="BE27" s="136"/>
      <c r="BF27" s="136"/>
      <c r="BH27" s="134" t="s">
        <v>72</v>
      </c>
      <c r="BK27" s="134" t="s">
        <v>828</v>
      </c>
      <c r="BM27" s="138" t="s">
        <v>488</v>
      </c>
      <c r="BO27" s="54" t="s">
        <v>122</v>
      </c>
      <c r="BU27" s="49" t="s">
        <v>716</v>
      </c>
      <c r="BV27" s="49"/>
      <c r="BW27" s="49"/>
      <c r="BX27" s="49"/>
      <c r="BY27" s="49"/>
      <c r="BZ27" s="49" t="s">
        <v>730</v>
      </c>
      <c r="CA27" s="49"/>
      <c r="CB27" s="49"/>
    </row>
    <row r="28" spans="1:81" ht="28.5" customHeight="1">
      <c r="A28" s="836" t="s">
        <v>338</v>
      </c>
      <c r="B28" s="827" t="s">
        <v>40</v>
      </c>
      <c r="C28" s="837" t="s">
        <v>1574</v>
      </c>
      <c r="D28" s="828" t="s">
        <v>1577</v>
      </c>
      <c r="E28" s="829">
        <v>2015</v>
      </c>
      <c r="F28" s="829">
        <v>0</v>
      </c>
      <c r="G28" s="830">
        <v>0</v>
      </c>
      <c r="H28" s="830">
        <v>0</v>
      </c>
      <c r="I28" s="831" t="e">
        <f t="shared" si="2"/>
        <v>#DIV/0!</v>
      </c>
      <c r="J28" s="832" t="s">
        <v>464</v>
      </c>
      <c r="K28" s="833">
        <v>0</v>
      </c>
      <c r="L28" s="834" t="e">
        <f t="shared" si="0"/>
        <v>#DIV/0!</v>
      </c>
      <c r="M28" s="834" t="e">
        <f t="shared" si="1"/>
        <v>#DIV/0!</v>
      </c>
      <c r="N28" s="618" t="s">
        <v>1575</v>
      </c>
      <c r="O28" s="835" t="s">
        <v>1576</v>
      </c>
      <c r="BA28" s="137" t="s">
        <v>387</v>
      </c>
      <c r="BB28" s="137" t="s">
        <v>339</v>
      </c>
      <c r="BD28" s="54" t="s">
        <v>54</v>
      </c>
      <c r="BE28" s="136"/>
      <c r="BF28" s="136"/>
      <c r="BH28" s="54" t="s">
        <v>64</v>
      </c>
      <c r="BK28" s="681" t="s">
        <v>64</v>
      </c>
      <c r="BM28" s="138" t="s">
        <v>489</v>
      </c>
      <c r="BO28" s="54" t="s">
        <v>123</v>
      </c>
      <c r="BU28" s="49" t="s">
        <v>693</v>
      </c>
      <c r="BV28" s="49"/>
      <c r="BW28" s="49"/>
      <c r="BX28" s="49"/>
      <c r="BY28" s="49"/>
      <c r="BZ28" s="49" t="s">
        <v>740</v>
      </c>
      <c r="CA28" s="49"/>
      <c r="CB28" s="49"/>
    </row>
    <row r="29" spans="1:81" ht="28.5" customHeight="1">
      <c r="A29" s="839"/>
      <c r="B29" s="840"/>
      <c r="C29" s="841"/>
      <c r="D29" s="842"/>
      <c r="E29" s="843"/>
      <c r="F29" s="843"/>
      <c r="G29" s="843"/>
      <c r="H29" s="843"/>
      <c r="I29" s="844"/>
      <c r="J29" s="845"/>
      <c r="K29" s="846"/>
      <c r="L29" s="847"/>
      <c r="M29" s="847"/>
      <c r="N29" s="848"/>
      <c r="O29" s="848"/>
      <c r="BA29" s="137" t="s">
        <v>361</v>
      </c>
      <c r="BB29" s="137" t="s">
        <v>362</v>
      </c>
      <c r="BD29" s="54" t="s">
        <v>443</v>
      </c>
      <c r="BE29" s="136"/>
      <c r="BF29" s="136"/>
      <c r="BH29" s="54" t="s">
        <v>73</v>
      </c>
      <c r="BK29" s="681" t="s">
        <v>766</v>
      </c>
      <c r="BM29" s="138" t="s">
        <v>490</v>
      </c>
      <c r="BO29" s="54" t="s">
        <v>678</v>
      </c>
      <c r="BU29" s="49" t="s">
        <v>717</v>
      </c>
      <c r="BV29" s="49"/>
      <c r="BW29" s="49"/>
      <c r="BX29" s="49"/>
      <c r="BY29" s="49"/>
      <c r="BZ29" s="49" t="s">
        <v>731</v>
      </c>
      <c r="CA29" s="49"/>
      <c r="CB29" s="49"/>
    </row>
    <row r="30" spans="1:81" ht="23.25" customHeight="1">
      <c r="A30" s="1069" t="s">
        <v>285</v>
      </c>
      <c r="B30" s="1069"/>
      <c r="C30" s="1069"/>
      <c r="D30" s="66"/>
      <c r="E30" s="108"/>
      <c r="F30" s="67"/>
      <c r="G30" s="67"/>
      <c r="H30" s="67"/>
      <c r="I30" s="108"/>
      <c r="J30" s="68"/>
      <c r="K30" s="68"/>
      <c r="L30" s="108"/>
      <c r="M30" s="15"/>
      <c r="N30" s="15"/>
      <c r="O30" s="41"/>
      <c r="P30" s="15"/>
      <c r="BA30" s="137" t="s">
        <v>349</v>
      </c>
      <c r="BB30" s="137" t="s">
        <v>350</v>
      </c>
      <c r="BD30" s="54" t="s">
        <v>183</v>
      </c>
      <c r="BE30" s="136"/>
      <c r="BF30" s="136"/>
      <c r="BH30" s="54" t="s">
        <v>756</v>
      </c>
      <c r="BM30" s="138" t="s">
        <v>491</v>
      </c>
      <c r="BO30" s="54" t="s">
        <v>677</v>
      </c>
      <c r="BU30" s="49" t="s">
        <v>694</v>
      </c>
      <c r="BV30" s="49"/>
      <c r="BW30" s="49"/>
      <c r="BX30" s="49"/>
      <c r="BY30" s="49"/>
      <c r="BZ30" s="49" t="s">
        <v>732</v>
      </c>
      <c r="CA30" s="49"/>
      <c r="CB30" s="49"/>
    </row>
    <row r="31" spans="1:81" ht="15" customHeight="1">
      <c r="A31" s="69" t="s">
        <v>260</v>
      </c>
      <c r="B31" s="681"/>
      <c r="C31" s="70"/>
      <c r="D31" s="70"/>
      <c r="E31" s="70"/>
      <c r="F31" s="70"/>
      <c r="G31" s="70"/>
      <c r="H31" s="70"/>
      <c r="I31" s="70"/>
      <c r="J31" s="70"/>
      <c r="K31" s="70"/>
      <c r="L31" s="70"/>
      <c r="M31" s="70"/>
      <c r="O31" s="41"/>
      <c r="BA31" s="137" t="s">
        <v>363</v>
      </c>
      <c r="BB31" s="137" t="s">
        <v>364</v>
      </c>
      <c r="BD31" s="54" t="s">
        <v>444</v>
      </c>
      <c r="BE31" s="136"/>
      <c r="BF31" s="136"/>
      <c r="BM31" s="138" t="s">
        <v>662</v>
      </c>
      <c r="BO31" s="54" t="s">
        <v>679</v>
      </c>
      <c r="BU31" s="49" t="s">
        <v>143</v>
      </c>
      <c r="BV31" s="49"/>
      <c r="BW31" s="49"/>
      <c r="BX31" s="49"/>
      <c r="BY31" s="49"/>
      <c r="BZ31" s="49" t="s">
        <v>743</v>
      </c>
      <c r="CA31" s="49"/>
      <c r="CB31" s="49"/>
    </row>
    <row r="32" spans="1:81" ht="15" customHeight="1">
      <c r="A32" s="69" t="s">
        <v>42</v>
      </c>
      <c r="B32" s="681"/>
      <c r="C32" s="70"/>
      <c r="D32" s="70"/>
      <c r="E32" s="70"/>
      <c r="F32" s="70"/>
      <c r="G32" s="70"/>
      <c r="H32" s="70"/>
      <c r="I32" s="70"/>
      <c r="J32" s="70"/>
      <c r="K32" s="70"/>
      <c r="L32" s="70"/>
      <c r="M32" s="70"/>
      <c r="BA32" s="137" t="s">
        <v>365</v>
      </c>
      <c r="BB32" s="137" t="s">
        <v>366</v>
      </c>
      <c r="BD32" s="54" t="s">
        <v>194</v>
      </c>
      <c r="BE32" s="136"/>
      <c r="BF32" s="136"/>
      <c r="BM32" s="138" t="s">
        <v>98</v>
      </c>
      <c r="BO32" s="54" t="s">
        <v>680</v>
      </c>
      <c r="BU32" s="49" t="s">
        <v>718</v>
      </c>
      <c r="BV32" s="49"/>
      <c r="BW32" s="49"/>
      <c r="BX32" s="49"/>
      <c r="BY32" s="49"/>
      <c r="BZ32" s="49" t="s">
        <v>733</v>
      </c>
      <c r="CA32" s="49"/>
      <c r="CB32" s="49"/>
    </row>
    <row r="33" spans="1:86">
      <c r="A33" s="69" t="s">
        <v>190</v>
      </c>
      <c r="B33" s="681"/>
      <c r="BA33" s="137" t="s">
        <v>367</v>
      </c>
      <c r="BB33" s="137" t="s">
        <v>97</v>
      </c>
      <c r="BD33" s="54" t="s">
        <v>445</v>
      </c>
      <c r="BE33" s="136"/>
      <c r="BF33" s="136"/>
      <c r="BM33" s="138" t="s">
        <v>492</v>
      </c>
      <c r="BO33" s="54" t="s">
        <v>681</v>
      </c>
      <c r="BU33" s="49" t="s">
        <v>747</v>
      </c>
      <c r="BV33" s="49"/>
      <c r="BW33" s="49"/>
      <c r="BX33" s="49"/>
      <c r="BY33" s="49"/>
      <c r="BZ33" s="49" t="s">
        <v>734</v>
      </c>
      <c r="CA33" s="49"/>
      <c r="CB33" s="49"/>
    </row>
    <row r="34" spans="1:86" ht="15" customHeight="1">
      <c r="A34" s="69" t="s">
        <v>253</v>
      </c>
      <c r="B34" s="681"/>
      <c r="C34" s="70"/>
      <c r="D34" s="70"/>
      <c r="E34" s="70"/>
      <c r="F34" s="70"/>
      <c r="G34" s="70"/>
      <c r="H34" s="70"/>
      <c r="I34" s="70"/>
      <c r="J34" s="70"/>
      <c r="BA34" s="137" t="s">
        <v>369</v>
      </c>
      <c r="BB34" s="137" t="s">
        <v>341</v>
      </c>
      <c r="BD34" s="54" t="s">
        <v>446</v>
      </c>
      <c r="BE34" s="136"/>
      <c r="BF34" s="136"/>
      <c r="BM34" s="138" t="s">
        <v>493</v>
      </c>
      <c r="BO34" s="54" t="s">
        <v>682</v>
      </c>
      <c r="BU34" s="49" t="s">
        <v>748</v>
      </c>
      <c r="BV34" s="49"/>
      <c r="BW34" s="49"/>
      <c r="BX34" s="49"/>
      <c r="BY34" s="49"/>
      <c r="BZ34" s="49" t="s">
        <v>742</v>
      </c>
      <c r="CA34" s="49"/>
      <c r="CB34" s="49"/>
    </row>
    <row r="35" spans="1:86">
      <c r="B35" s="681"/>
      <c r="C35" s="66"/>
      <c r="BA35" s="137" t="s">
        <v>370</v>
      </c>
      <c r="BB35" s="137" t="s">
        <v>371</v>
      </c>
      <c r="BD35" s="54" t="s">
        <v>447</v>
      </c>
      <c r="BE35" s="136"/>
      <c r="BF35" s="136"/>
      <c r="BM35" s="138" t="s">
        <v>494</v>
      </c>
      <c r="BO35" s="54" t="s">
        <v>683</v>
      </c>
      <c r="BU35" s="49" t="s">
        <v>749</v>
      </c>
      <c r="BV35" s="49"/>
      <c r="BW35" s="49"/>
      <c r="BX35" s="49"/>
      <c r="BY35" s="49"/>
      <c r="BZ35" s="49" t="s">
        <v>741</v>
      </c>
      <c r="CA35" s="49"/>
      <c r="CB35" s="49"/>
    </row>
    <row r="36" spans="1:86">
      <c r="C36" s="66"/>
      <c r="BA36" s="137" t="s">
        <v>368</v>
      </c>
      <c r="BB36" s="137" t="s">
        <v>337</v>
      </c>
      <c r="BD36" s="54" t="s">
        <v>448</v>
      </c>
      <c r="BE36" s="136"/>
      <c r="BF36" s="136"/>
      <c r="BH36" s="147" t="s">
        <v>762</v>
      </c>
      <c r="BI36" s="681" t="s">
        <v>817</v>
      </c>
      <c r="BM36" s="138" t="s">
        <v>495</v>
      </c>
      <c r="BO36" s="54" t="s">
        <v>684</v>
      </c>
      <c r="BU36" s="49" t="s">
        <v>750</v>
      </c>
      <c r="BV36" s="49"/>
      <c r="BW36" s="49"/>
      <c r="BX36" s="49"/>
      <c r="BY36" s="49"/>
      <c r="BZ36" s="49" t="s">
        <v>735</v>
      </c>
      <c r="CA36" s="49"/>
      <c r="CB36" s="49"/>
    </row>
    <row r="37" spans="1:86">
      <c r="C37" s="66"/>
      <c r="BA37" s="137" t="s">
        <v>372</v>
      </c>
      <c r="BB37" s="137" t="s">
        <v>373</v>
      </c>
      <c r="BD37" s="54" t="s">
        <v>120</v>
      </c>
      <c r="BE37" s="136"/>
      <c r="BF37" s="136"/>
      <c r="BM37" s="138" t="s">
        <v>496</v>
      </c>
      <c r="BO37" s="54" t="s">
        <v>685</v>
      </c>
      <c r="BU37" s="49" t="s">
        <v>695</v>
      </c>
      <c r="BV37" s="49"/>
      <c r="BW37" s="49"/>
      <c r="BX37" s="49"/>
      <c r="BY37" s="49"/>
      <c r="BZ37" s="49" t="s">
        <v>461</v>
      </c>
      <c r="CA37" s="49"/>
      <c r="CB37" s="49"/>
    </row>
    <row r="38" spans="1:86">
      <c r="C38" s="66"/>
      <c r="BA38" s="137" t="s">
        <v>374</v>
      </c>
      <c r="BB38" s="137" t="s">
        <v>340</v>
      </c>
      <c r="BD38" s="54" t="s">
        <v>449</v>
      </c>
      <c r="BE38" s="136"/>
      <c r="BF38" s="136"/>
      <c r="BM38" s="138" t="s">
        <v>497</v>
      </c>
      <c r="BO38" s="54" t="s">
        <v>686</v>
      </c>
      <c r="BU38" s="49" t="s">
        <v>696</v>
      </c>
      <c r="BV38" s="49"/>
      <c r="BW38" s="49"/>
      <c r="BX38" s="49"/>
      <c r="BY38" s="49"/>
      <c r="BZ38" s="49" t="s">
        <v>736</v>
      </c>
      <c r="CA38" s="49"/>
      <c r="CB38" s="49"/>
    </row>
    <row r="39" spans="1:86">
      <c r="C39" s="66"/>
      <c r="BA39" s="137" t="s">
        <v>375</v>
      </c>
      <c r="BB39" s="137" t="s">
        <v>376</v>
      </c>
      <c r="BE39" s="136"/>
      <c r="BF39" s="136"/>
      <c r="BM39" s="138" t="s">
        <v>498</v>
      </c>
      <c r="BO39" s="54" t="s">
        <v>674</v>
      </c>
      <c r="BU39" s="49" t="s">
        <v>697</v>
      </c>
      <c r="BV39" s="49"/>
      <c r="BW39" s="49"/>
      <c r="BX39" s="49"/>
      <c r="BY39" s="49"/>
      <c r="CA39" s="49"/>
      <c r="CB39" s="49"/>
    </row>
    <row r="40" spans="1:86">
      <c r="C40" s="15"/>
      <c r="BA40" s="137" t="s">
        <v>377</v>
      </c>
      <c r="BB40" s="137" t="s">
        <v>378</v>
      </c>
      <c r="BE40" s="136"/>
      <c r="BF40" s="136"/>
      <c r="BM40" s="138" t="s">
        <v>499</v>
      </c>
      <c r="BO40" s="54" t="s">
        <v>687</v>
      </c>
      <c r="BU40" s="49" t="s">
        <v>698</v>
      </c>
      <c r="BV40" s="49"/>
      <c r="BW40" s="49"/>
      <c r="BX40" s="49"/>
      <c r="BY40" s="49"/>
      <c r="BZ40" s="49"/>
      <c r="CA40" s="49"/>
      <c r="CB40" s="49"/>
    </row>
    <row r="41" spans="1:86">
      <c r="BA41" s="137" t="s">
        <v>379</v>
      </c>
      <c r="BB41" s="137" t="s">
        <v>380</v>
      </c>
      <c r="BD41" s="134" t="s">
        <v>441</v>
      </c>
      <c r="BE41" s="136"/>
      <c r="BF41" s="136"/>
      <c r="BH41" s="134" t="s">
        <v>480</v>
      </c>
      <c r="BM41" s="138" t="s">
        <v>500</v>
      </c>
      <c r="BO41" s="54" t="s">
        <v>675</v>
      </c>
      <c r="BU41" s="49" t="s">
        <v>719</v>
      </c>
      <c r="BV41" s="49"/>
      <c r="BW41" s="49"/>
      <c r="BX41" s="49"/>
      <c r="BY41" s="49"/>
      <c r="BZ41" s="49" t="s">
        <v>744</v>
      </c>
      <c r="CA41" s="49"/>
      <c r="CB41" s="49"/>
      <c r="CD41" s="46" t="s">
        <v>220</v>
      </c>
      <c r="CE41" s="47"/>
      <c r="CF41" s="46" t="s">
        <v>221</v>
      </c>
      <c r="CG41" s="73"/>
      <c r="CH41" s="73"/>
    </row>
    <row r="42" spans="1:86">
      <c r="BA42" s="137" t="s">
        <v>381</v>
      </c>
      <c r="BB42" s="137" t="s">
        <v>382</v>
      </c>
      <c r="BD42" s="54" t="s">
        <v>450</v>
      </c>
      <c r="BE42" s="136"/>
      <c r="BF42" s="136"/>
      <c r="BH42" s="54" t="s">
        <v>479</v>
      </c>
      <c r="BM42" s="138" t="s">
        <v>501</v>
      </c>
      <c r="BU42" s="49" t="s">
        <v>699</v>
      </c>
      <c r="BV42" s="49"/>
      <c r="BW42" s="49"/>
      <c r="BX42" s="49"/>
      <c r="BY42" s="49"/>
      <c r="BZ42" s="49" t="s">
        <v>181</v>
      </c>
      <c r="CA42" s="49"/>
      <c r="CB42" s="49"/>
      <c r="CD42" s="47" t="s">
        <v>222</v>
      </c>
      <c r="CE42" s="47"/>
      <c r="CF42" s="47" t="s">
        <v>223</v>
      </c>
      <c r="CG42" s="73"/>
      <c r="CH42" s="73"/>
    </row>
    <row r="43" spans="1:86">
      <c r="BA43" s="137" t="s">
        <v>383</v>
      </c>
      <c r="BB43" s="137" t="s">
        <v>384</v>
      </c>
      <c r="BD43" s="54" t="s">
        <v>451</v>
      </c>
      <c r="BE43" s="136"/>
      <c r="BF43" s="136"/>
      <c r="BH43" s="54" t="s">
        <v>282</v>
      </c>
      <c r="BM43" s="138" t="s">
        <v>502</v>
      </c>
      <c r="BU43" s="49" t="s">
        <v>700</v>
      </c>
      <c r="BV43" s="49"/>
      <c r="BW43" s="49"/>
      <c r="BX43" s="49"/>
      <c r="BY43" s="49"/>
      <c r="BZ43" s="49" t="s">
        <v>738</v>
      </c>
      <c r="CA43" s="49"/>
      <c r="CB43" s="49"/>
      <c r="CD43" s="47" t="s">
        <v>224</v>
      </c>
      <c r="CE43" s="47"/>
      <c r="CF43" s="47" t="s">
        <v>225</v>
      </c>
      <c r="CG43" s="73"/>
      <c r="CH43" s="73"/>
    </row>
    <row r="44" spans="1:86">
      <c r="BA44" s="137" t="s">
        <v>386</v>
      </c>
      <c r="BB44" s="137" t="s">
        <v>4</v>
      </c>
      <c r="BD44" s="54" t="s">
        <v>56</v>
      </c>
      <c r="BE44" s="136"/>
      <c r="BF44" s="136"/>
      <c r="BH44" s="54" t="s">
        <v>478</v>
      </c>
      <c r="BM44" s="138" t="s">
        <v>503</v>
      </c>
      <c r="BU44" s="49" t="s">
        <v>701</v>
      </c>
      <c r="BV44" s="49"/>
      <c r="BW44" s="49"/>
      <c r="BX44" s="49"/>
      <c r="BY44" s="49"/>
      <c r="BZ44" s="49" t="s">
        <v>56</v>
      </c>
      <c r="CA44" s="49"/>
      <c r="CB44" s="49"/>
      <c r="CD44" s="47" t="s">
        <v>226</v>
      </c>
      <c r="CE44" s="47"/>
      <c r="CF44" s="47" t="s">
        <v>227</v>
      </c>
      <c r="CG44" s="73"/>
      <c r="CH44" s="73"/>
    </row>
    <row r="45" spans="1:86">
      <c r="BD45" s="54" t="s">
        <v>452</v>
      </c>
      <c r="BH45" s="54" t="s">
        <v>476</v>
      </c>
      <c r="BM45" s="138" t="s">
        <v>504</v>
      </c>
      <c r="BU45" s="49" t="s">
        <v>702</v>
      </c>
      <c r="BV45" s="49"/>
      <c r="BW45" s="49"/>
      <c r="BX45" s="49"/>
      <c r="BY45" s="49"/>
      <c r="BZ45" s="49" t="s">
        <v>746</v>
      </c>
      <c r="CA45" s="49"/>
      <c r="CB45" s="49"/>
      <c r="CD45" s="47" t="s">
        <v>228</v>
      </c>
      <c r="CE45" s="47"/>
      <c r="CF45" s="47" t="s">
        <v>229</v>
      </c>
      <c r="CG45" s="73"/>
      <c r="CH45" s="73"/>
    </row>
    <row r="46" spans="1:86">
      <c r="BD46" s="54" t="s">
        <v>453</v>
      </c>
      <c r="BH46" s="54" t="s">
        <v>477</v>
      </c>
      <c r="BM46" s="138" t="s">
        <v>505</v>
      </c>
      <c r="BU46" s="49" t="s">
        <v>703</v>
      </c>
      <c r="BV46" s="49"/>
      <c r="BW46" s="49"/>
      <c r="BX46" s="49"/>
      <c r="BY46" s="49"/>
      <c r="BZ46" s="49" t="s">
        <v>737</v>
      </c>
      <c r="CA46" s="49"/>
      <c r="CB46" s="49"/>
      <c r="CD46" s="47" t="s">
        <v>230</v>
      </c>
      <c r="CE46" s="47"/>
      <c r="CF46" s="47" t="s">
        <v>216</v>
      </c>
      <c r="CG46" s="73"/>
      <c r="CH46" s="73"/>
    </row>
    <row r="47" spans="1:86">
      <c r="BA47" s="134" t="s">
        <v>432</v>
      </c>
      <c r="BD47" s="54" t="s">
        <v>183</v>
      </c>
      <c r="BH47" s="54" t="s">
        <v>283</v>
      </c>
      <c r="BM47" s="138" t="s">
        <v>506</v>
      </c>
      <c r="BU47" s="49" t="s">
        <v>720</v>
      </c>
      <c r="BV47" s="49"/>
      <c r="BW47" s="49"/>
      <c r="BX47" s="49"/>
      <c r="BY47" s="49"/>
      <c r="BZ47" s="49" t="s">
        <v>183</v>
      </c>
      <c r="CA47" s="49"/>
      <c r="CB47" s="49"/>
      <c r="CD47" s="47" t="s">
        <v>231</v>
      </c>
      <c r="CE47" s="47"/>
      <c r="CF47" s="47" t="s">
        <v>214</v>
      </c>
      <c r="CG47" s="73"/>
      <c r="CH47" s="73"/>
    </row>
    <row r="48" spans="1:86">
      <c r="BA48" s="54" t="s">
        <v>18</v>
      </c>
      <c r="BD48" s="54" t="s">
        <v>444</v>
      </c>
      <c r="BM48" s="138" t="s">
        <v>507</v>
      </c>
      <c r="BU48" s="49" t="s">
        <v>704</v>
      </c>
      <c r="BV48" s="49"/>
      <c r="BW48" s="49"/>
      <c r="BX48" s="49"/>
      <c r="BY48" s="49"/>
      <c r="BZ48" s="49" t="s">
        <v>745</v>
      </c>
      <c r="CA48" s="49"/>
      <c r="CB48" s="49"/>
      <c r="CD48" s="47" t="s">
        <v>232</v>
      </c>
      <c r="CE48" s="47"/>
      <c r="CF48" s="47" t="s">
        <v>233</v>
      </c>
      <c r="CG48" s="73"/>
      <c r="CH48" s="73"/>
    </row>
    <row r="49" spans="53:86">
      <c r="BA49" s="54" t="s">
        <v>20</v>
      </c>
      <c r="BD49" s="54" t="s">
        <v>454</v>
      </c>
      <c r="BM49" s="138" t="s">
        <v>508</v>
      </c>
      <c r="BU49" s="49" t="s">
        <v>721</v>
      </c>
      <c r="BV49" s="49"/>
      <c r="BW49" s="49"/>
      <c r="BX49" s="49"/>
      <c r="BY49" s="49"/>
      <c r="BZ49" s="49" t="s">
        <v>194</v>
      </c>
      <c r="CA49" s="49"/>
      <c r="CB49" s="49"/>
      <c r="CD49" s="47" t="s">
        <v>234</v>
      </c>
      <c r="CE49" s="47"/>
      <c r="CF49" s="47" t="s">
        <v>215</v>
      </c>
      <c r="CG49" s="73"/>
      <c r="CH49" s="73"/>
    </row>
    <row r="50" spans="53:86">
      <c r="BA50" s="54" t="s">
        <v>22</v>
      </c>
      <c r="BD50" s="54" t="s">
        <v>455</v>
      </c>
      <c r="BH50" s="134" t="s">
        <v>650</v>
      </c>
      <c r="BM50" s="138" t="s">
        <v>509</v>
      </c>
      <c r="BU50" s="49" t="s">
        <v>705</v>
      </c>
      <c r="BV50" s="49"/>
      <c r="BW50" s="49"/>
      <c r="BX50" s="49"/>
      <c r="BY50" s="49"/>
      <c r="BZ50" s="49" t="s">
        <v>730</v>
      </c>
      <c r="CA50" s="49"/>
      <c r="CB50" s="49"/>
      <c r="CD50" s="47" t="s">
        <v>235</v>
      </c>
      <c r="CE50" s="47"/>
      <c r="CF50" s="47"/>
      <c r="CG50" s="73"/>
      <c r="CH50" s="73"/>
    </row>
    <row r="51" spans="53:86">
      <c r="BA51" s="54" t="s">
        <v>24</v>
      </c>
      <c r="BD51" s="49" t="s">
        <v>457</v>
      </c>
      <c r="BH51" s="54" t="s">
        <v>757</v>
      </c>
      <c r="BM51" s="138" t="s">
        <v>510</v>
      </c>
      <c r="BU51" s="49" t="s">
        <v>722</v>
      </c>
      <c r="BV51" s="49"/>
      <c r="BW51" s="49"/>
      <c r="BX51" s="49"/>
      <c r="BY51" s="49"/>
      <c r="BZ51" s="49" t="s">
        <v>740</v>
      </c>
      <c r="CA51" s="49"/>
      <c r="CB51" s="49"/>
      <c r="CD51" s="47" t="s">
        <v>236</v>
      </c>
      <c r="CE51" s="47"/>
      <c r="CF51" s="47"/>
      <c r="CG51" s="73"/>
      <c r="CH51" s="73"/>
    </row>
    <row r="52" spans="53:86">
      <c r="BA52" s="54" t="s">
        <v>421</v>
      </c>
      <c r="BD52" s="49" t="s">
        <v>456</v>
      </c>
      <c r="BH52" s="54" t="s">
        <v>651</v>
      </c>
      <c r="BM52" s="138" t="s">
        <v>511</v>
      </c>
      <c r="BU52" s="49" t="s">
        <v>706</v>
      </c>
      <c r="BV52" s="49"/>
      <c r="BW52" s="49"/>
      <c r="BX52" s="49"/>
      <c r="BY52" s="49"/>
      <c r="BZ52" s="49" t="s">
        <v>731</v>
      </c>
      <c r="CA52" s="49"/>
      <c r="CB52" s="49"/>
      <c r="CD52" s="47" t="s">
        <v>237</v>
      </c>
      <c r="CE52" s="47"/>
      <c r="CF52" s="47"/>
      <c r="CG52" s="73"/>
      <c r="CH52" s="73"/>
    </row>
    <row r="53" spans="53:86">
      <c r="BD53" s="49" t="s">
        <v>458</v>
      </c>
      <c r="BH53" s="54" t="s">
        <v>652</v>
      </c>
      <c r="BM53" s="138" t="s">
        <v>512</v>
      </c>
      <c r="BU53" s="49" t="s">
        <v>723</v>
      </c>
      <c r="BV53" s="49"/>
      <c r="BW53" s="49"/>
      <c r="BX53" s="49"/>
      <c r="BY53" s="49"/>
      <c r="BZ53" s="49" t="s">
        <v>732</v>
      </c>
      <c r="CA53" s="49"/>
      <c r="CB53" s="49"/>
      <c r="CD53" s="47" t="s">
        <v>238</v>
      </c>
      <c r="CE53" s="47"/>
      <c r="CF53" s="47"/>
      <c r="CG53" s="73"/>
      <c r="CH53" s="73"/>
    </row>
    <row r="54" spans="53:86">
      <c r="BD54" s="49" t="s">
        <v>459</v>
      </c>
      <c r="BH54" s="54" t="s">
        <v>653</v>
      </c>
      <c r="BM54" s="138" t="s">
        <v>513</v>
      </c>
      <c r="BU54" s="49" t="s">
        <v>724</v>
      </c>
      <c r="BV54" s="49"/>
      <c r="BW54" s="49"/>
      <c r="BX54" s="49"/>
      <c r="BY54" s="49"/>
      <c r="BZ54" s="49" t="s">
        <v>743</v>
      </c>
      <c r="CA54" s="49"/>
      <c r="CB54" s="49"/>
      <c r="CD54" s="47" t="s">
        <v>239</v>
      </c>
      <c r="CE54" s="47"/>
      <c r="CF54" s="47"/>
      <c r="CG54" s="73"/>
      <c r="CH54" s="73"/>
    </row>
    <row r="55" spans="53:86">
      <c r="BA55" s="54" t="s">
        <v>433</v>
      </c>
      <c r="BD55" s="49" t="s">
        <v>460</v>
      </c>
      <c r="BH55" s="54" t="s">
        <v>654</v>
      </c>
      <c r="BM55" s="138" t="s">
        <v>514</v>
      </c>
      <c r="BU55" s="49" t="s">
        <v>725</v>
      </c>
      <c r="BV55" s="49"/>
      <c r="BW55" s="49"/>
      <c r="BX55" s="49"/>
      <c r="BY55" s="49"/>
      <c r="BZ55" s="49" t="s">
        <v>733</v>
      </c>
      <c r="CA55" s="49"/>
      <c r="CB55" s="49"/>
    </row>
    <row r="56" spans="53:86">
      <c r="BA56" s="54" t="s">
        <v>40</v>
      </c>
      <c r="BD56" s="49" t="s">
        <v>461</v>
      </c>
      <c r="BH56" s="54" t="s">
        <v>655</v>
      </c>
      <c r="BM56" s="138" t="s">
        <v>515</v>
      </c>
      <c r="BU56" s="49" t="s">
        <v>707</v>
      </c>
      <c r="BV56" s="49"/>
      <c r="BW56" s="49"/>
      <c r="BX56" s="49"/>
      <c r="BY56" s="49"/>
      <c r="BZ56" s="49" t="s">
        <v>735</v>
      </c>
      <c r="CA56" s="49"/>
      <c r="CB56" s="49"/>
    </row>
    <row r="57" spans="53:86">
      <c r="BA57" s="54" t="s">
        <v>24</v>
      </c>
      <c r="BD57" s="49" t="s">
        <v>462</v>
      </c>
      <c r="BH57" s="54" t="s">
        <v>656</v>
      </c>
      <c r="BM57" s="138" t="s">
        <v>516</v>
      </c>
      <c r="BU57" s="49" t="s">
        <v>708</v>
      </c>
      <c r="BV57" s="49"/>
      <c r="BW57" s="49"/>
      <c r="BX57" s="49"/>
      <c r="BY57" s="49"/>
      <c r="BZ57" s="49" t="s">
        <v>461</v>
      </c>
      <c r="CA57" s="49"/>
      <c r="CB57" s="49"/>
    </row>
    <row r="58" spans="53:86">
      <c r="BA58" s="54" t="s">
        <v>421</v>
      </c>
      <c r="BD58" s="49" t="s">
        <v>463</v>
      </c>
      <c r="BH58" s="54" t="s">
        <v>657</v>
      </c>
      <c r="BM58" s="138" t="s">
        <v>517</v>
      </c>
      <c r="BU58" s="49" t="s">
        <v>710</v>
      </c>
      <c r="BV58" s="49"/>
      <c r="BW58" s="49"/>
      <c r="BX58" s="49"/>
      <c r="BY58" s="49"/>
      <c r="BZ58" s="49" t="s">
        <v>736</v>
      </c>
      <c r="CA58" s="49"/>
      <c r="CB58" s="49"/>
    </row>
    <row r="59" spans="53:86">
      <c r="BD59" s="54" t="s">
        <v>449</v>
      </c>
      <c r="BH59" s="54" t="s">
        <v>658</v>
      </c>
      <c r="BM59" s="138" t="s">
        <v>518</v>
      </c>
      <c r="BU59" s="49" t="s">
        <v>711</v>
      </c>
      <c r="BV59" s="49"/>
      <c r="BW59" s="49"/>
      <c r="BX59" s="49"/>
      <c r="BY59" s="49"/>
      <c r="CA59" s="49"/>
      <c r="CB59" s="49"/>
    </row>
    <row r="60" spans="53:86">
      <c r="BH60" s="54" t="s">
        <v>114</v>
      </c>
      <c r="BM60" s="138" t="s">
        <v>519</v>
      </c>
      <c r="BV60" s="49"/>
      <c r="BW60" s="49"/>
      <c r="BX60" s="49"/>
      <c r="BY60" s="49"/>
      <c r="CA60" s="49"/>
      <c r="CB60" s="49"/>
    </row>
    <row r="61" spans="53:86">
      <c r="BA61" s="134" t="s">
        <v>305</v>
      </c>
      <c r="BH61" s="54" t="s">
        <v>115</v>
      </c>
      <c r="BM61" s="138" t="s">
        <v>520</v>
      </c>
      <c r="BV61" s="49"/>
      <c r="BW61" s="49"/>
      <c r="BX61" s="49"/>
      <c r="BY61" s="49"/>
      <c r="BZ61" s="49"/>
      <c r="CA61" s="49"/>
      <c r="CB61" s="49"/>
    </row>
    <row r="62" spans="53:86">
      <c r="BA62" s="54" t="s">
        <v>7</v>
      </c>
      <c r="BD62" s="134" t="s">
        <v>290</v>
      </c>
      <c r="BH62" s="54" t="s">
        <v>116</v>
      </c>
      <c r="BM62" s="138" t="s">
        <v>521</v>
      </c>
      <c r="BU62" s="49"/>
      <c r="BV62" s="49"/>
      <c r="BW62" s="49"/>
      <c r="BX62" s="49"/>
      <c r="BY62" s="49"/>
      <c r="BZ62" s="49"/>
      <c r="CA62" s="49"/>
      <c r="CB62" s="49"/>
    </row>
    <row r="63" spans="53:86">
      <c r="BA63" s="54" t="s">
        <v>99</v>
      </c>
      <c r="BD63" s="54" t="s">
        <v>464</v>
      </c>
      <c r="BM63" s="138" t="s">
        <v>522</v>
      </c>
      <c r="BV63" s="49"/>
      <c r="BW63" s="49"/>
      <c r="BX63" s="49"/>
      <c r="BY63" s="49"/>
      <c r="BZ63" s="49"/>
      <c r="CA63" s="49"/>
      <c r="CB63" s="49"/>
    </row>
    <row r="64" spans="53:86">
      <c r="BA64" s="54" t="s">
        <v>211</v>
      </c>
      <c r="BD64" s="54" t="s">
        <v>465</v>
      </c>
      <c r="BM64" s="138" t="s">
        <v>523</v>
      </c>
      <c r="BV64" s="49"/>
      <c r="BW64" s="49"/>
      <c r="BX64" s="49"/>
      <c r="BY64" s="49"/>
      <c r="BZ64" s="49"/>
      <c r="CA64" s="49"/>
      <c r="CB64" s="49"/>
    </row>
    <row r="65" spans="53:80">
      <c r="BA65" s="54" t="s">
        <v>423</v>
      </c>
      <c r="BD65" s="54" t="s">
        <v>466</v>
      </c>
      <c r="BM65" s="138" t="s">
        <v>524</v>
      </c>
      <c r="BV65" s="49"/>
      <c r="BW65" s="49"/>
      <c r="BX65" s="49"/>
      <c r="BY65" s="49"/>
      <c r="BZ65" s="49"/>
      <c r="CA65" s="49"/>
      <c r="CB65" s="49"/>
    </row>
    <row r="66" spans="53:80">
      <c r="BA66" s="54" t="s">
        <v>424</v>
      </c>
      <c r="BM66" s="138" t="s">
        <v>93</v>
      </c>
      <c r="BV66" s="49"/>
      <c r="BW66" s="49"/>
      <c r="BX66" s="49"/>
      <c r="BY66" s="49"/>
      <c r="BZ66" s="49"/>
      <c r="CA66" s="49"/>
      <c r="CB66" s="49"/>
    </row>
    <row r="67" spans="53:80">
      <c r="BA67" s="54" t="s">
        <v>276</v>
      </c>
      <c r="BM67" s="138" t="s">
        <v>525</v>
      </c>
    </row>
    <row r="68" spans="53:80">
      <c r="BA68" s="54" t="s">
        <v>425</v>
      </c>
      <c r="BM68" s="138" t="s">
        <v>526</v>
      </c>
    </row>
    <row r="69" spans="53:80">
      <c r="BA69" s="54" t="s">
        <v>426</v>
      </c>
      <c r="BM69" s="138" t="s">
        <v>527</v>
      </c>
    </row>
    <row r="70" spans="53:80">
      <c r="BA70" s="54" t="s">
        <v>427</v>
      </c>
      <c r="BM70" s="138" t="s">
        <v>528</v>
      </c>
    </row>
    <row r="71" spans="53:80">
      <c r="BA71" s="54" t="s">
        <v>428</v>
      </c>
      <c r="BM71" s="138" t="s">
        <v>529</v>
      </c>
    </row>
    <row r="72" spans="53:80">
      <c r="BA72" s="54" t="s">
        <v>429</v>
      </c>
      <c r="BM72" s="138" t="s">
        <v>530</v>
      </c>
    </row>
    <row r="73" spans="53:80">
      <c r="BA73" s="54" t="s">
        <v>430</v>
      </c>
      <c r="BM73" s="138" t="s">
        <v>531</v>
      </c>
    </row>
    <row r="74" spans="53:80">
      <c r="BA74" s="54" t="s">
        <v>431</v>
      </c>
      <c r="BM74" s="138" t="s">
        <v>532</v>
      </c>
    </row>
    <row r="75" spans="53:80">
      <c r="BM75" s="138" t="s">
        <v>533</v>
      </c>
    </row>
    <row r="76" spans="53:80">
      <c r="BM76" s="138" t="s">
        <v>534</v>
      </c>
    </row>
    <row r="77" spans="53:80">
      <c r="BA77" s="150" t="s">
        <v>767</v>
      </c>
      <c r="BM77" s="138" t="s">
        <v>663</v>
      </c>
    </row>
    <row r="78" spans="53:80" ht="15">
      <c r="BA78" s="151" t="s">
        <v>768</v>
      </c>
      <c r="BM78" s="139" t="s">
        <v>535</v>
      </c>
    </row>
    <row r="79" spans="53:80">
      <c r="BA79" s="568" t="s">
        <v>210</v>
      </c>
      <c r="BM79" s="138" t="s">
        <v>536</v>
      </c>
    </row>
    <row r="80" spans="53:80" ht="25.5">
      <c r="BA80" s="568" t="s">
        <v>825</v>
      </c>
      <c r="BM80" s="138" t="s">
        <v>537</v>
      </c>
    </row>
    <row r="81" spans="53:65">
      <c r="BA81" s="568" t="s">
        <v>826</v>
      </c>
      <c r="BM81" s="138" t="s">
        <v>538</v>
      </c>
    </row>
    <row r="82" spans="53:65">
      <c r="BA82" s="568" t="s">
        <v>63</v>
      </c>
      <c r="BM82" s="138" t="s">
        <v>539</v>
      </c>
    </row>
    <row r="83" spans="53:65">
      <c r="BA83" s="568" t="s">
        <v>827</v>
      </c>
      <c r="BM83" s="138" t="s">
        <v>540</v>
      </c>
    </row>
    <row r="84" spans="53:65" ht="15">
      <c r="BA84" s="151" t="s">
        <v>769</v>
      </c>
      <c r="BM84" s="138" t="s">
        <v>541</v>
      </c>
    </row>
    <row r="85" spans="53:65">
      <c r="BA85" s="681" t="s">
        <v>770</v>
      </c>
      <c r="BM85" s="138" t="s">
        <v>542</v>
      </c>
    </row>
    <row r="86" spans="53:65">
      <c r="BA86" s="681" t="s">
        <v>771</v>
      </c>
      <c r="BM86" s="138" t="s">
        <v>543</v>
      </c>
    </row>
    <row r="87" spans="53:65">
      <c r="BA87" s="681" t="s">
        <v>772</v>
      </c>
      <c r="BM87" s="138" t="s">
        <v>544</v>
      </c>
    </row>
    <row r="88" spans="53:65">
      <c r="BA88" s="681" t="s">
        <v>773</v>
      </c>
      <c r="BM88" s="138" t="s">
        <v>545</v>
      </c>
    </row>
    <row r="89" spans="53:65">
      <c r="BA89" s="681" t="s">
        <v>774</v>
      </c>
      <c r="BM89" s="138" t="s">
        <v>546</v>
      </c>
    </row>
    <row r="90" spans="53:65">
      <c r="BA90" s="681" t="s">
        <v>775</v>
      </c>
      <c r="BM90" s="138" t="s">
        <v>547</v>
      </c>
    </row>
    <row r="91" spans="53:65">
      <c r="BA91" s="681" t="s">
        <v>776</v>
      </c>
      <c r="BM91" s="138" t="s">
        <v>548</v>
      </c>
    </row>
    <row r="92" spans="53:65">
      <c r="BA92" s="681" t="s">
        <v>777</v>
      </c>
      <c r="BM92" s="138" t="s">
        <v>549</v>
      </c>
    </row>
    <row r="93" spans="53:65">
      <c r="BA93" s="681" t="s">
        <v>778</v>
      </c>
      <c r="BM93" s="138" t="s">
        <v>550</v>
      </c>
    </row>
    <row r="94" spans="53:65" ht="15">
      <c r="BA94" s="151" t="s">
        <v>821</v>
      </c>
      <c r="BM94" s="138"/>
    </row>
    <row r="95" spans="53:65">
      <c r="BA95" s="681" t="s">
        <v>818</v>
      </c>
      <c r="BM95" s="138"/>
    </row>
    <row r="96" spans="53:65">
      <c r="BA96" s="681" t="s">
        <v>819</v>
      </c>
      <c r="BM96" s="138"/>
    </row>
    <row r="97" spans="53:65">
      <c r="BA97" s="681" t="s">
        <v>820</v>
      </c>
      <c r="BM97" s="138"/>
    </row>
    <row r="98" spans="53:65" ht="15">
      <c r="BA98" s="151" t="s">
        <v>779</v>
      </c>
      <c r="BM98" s="139" t="s">
        <v>551</v>
      </c>
    </row>
    <row r="99" spans="53:65">
      <c r="BA99" s="681" t="s">
        <v>780</v>
      </c>
      <c r="BM99" s="138" t="s">
        <v>552</v>
      </c>
    </row>
    <row r="100" spans="53:65">
      <c r="BA100" s="681" t="s">
        <v>781</v>
      </c>
      <c r="BM100" s="138" t="s">
        <v>553</v>
      </c>
    </row>
    <row r="101" spans="53:65">
      <c r="BA101" s="681" t="s">
        <v>782</v>
      </c>
      <c r="BM101" s="138" t="s">
        <v>554</v>
      </c>
    </row>
    <row r="102" spans="53:65">
      <c r="BA102" s="681" t="s">
        <v>783</v>
      </c>
      <c r="BM102" s="138" t="s">
        <v>555</v>
      </c>
    </row>
    <row r="103" spans="53:65">
      <c r="BA103" s="681" t="s">
        <v>81</v>
      </c>
      <c r="BM103" s="138" t="s">
        <v>100</v>
      </c>
    </row>
    <row r="104" spans="53:65">
      <c r="BA104" s="681" t="s">
        <v>784</v>
      </c>
      <c r="BM104" s="138" t="s">
        <v>664</v>
      </c>
    </row>
    <row r="105" spans="53:65">
      <c r="BA105" s="681" t="s">
        <v>785</v>
      </c>
      <c r="BM105" s="138" t="s">
        <v>556</v>
      </c>
    </row>
    <row r="106" spans="53:65">
      <c r="BA106" s="681" t="s">
        <v>786</v>
      </c>
      <c r="BM106" s="138" t="s">
        <v>557</v>
      </c>
    </row>
    <row r="107" spans="53:65">
      <c r="BA107" s="681" t="s">
        <v>787</v>
      </c>
      <c r="BM107" s="138" t="s">
        <v>558</v>
      </c>
    </row>
    <row r="108" spans="53:65">
      <c r="BA108" s="681" t="s">
        <v>788</v>
      </c>
      <c r="BM108" s="138" t="s">
        <v>559</v>
      </c>
    </row>
    <row r="109" spans="53:65">
      <c r="BA109" s="681" t="s">
        <v>789</v>
      </c>
      <c r="BM109" s="138" t="s">
        <v>560</v>
      </c>
    </row>
    <row r="110" spans="53:65">
      <c r="BA110" s="681" t="s">
        <v>790</v>
      </c>
      <c r="BM110" s="139" t="s">
        <v>561</v>
      </c>
    </row>
    <row r="111" spans="53:65">
      <c r="BA111" s="681" t="s">
        <v>791</v>
      </c>
      <c r="BM111" s="138" t="s">
        <v>562</v>
      </c>
    </row>
    <row r="112" spans="53:65">
      <c r="BA112" s="681" t="s">
        <v>792</v>
      </c>
      <c r="BM112" s="138" t="s">
        <v>563</v>
      </c>
    </row>
    <row r="113" spans="53:65">
      <c r="BA113" s="681" t="s">
        <v>793</v>
      </c>
      <c r="BM113" s="138" t="s">
        <v>564</v>
      </c>
    </row>
    <row r="114" spans="53:65">
      <c r="BA114" s="681" t="s">
        <v>794</v>
      </c>
      <c r="BM114" s="138" t="s">
        <v>565</v>
      </c>
    </row>
    <row r="115" spans="53:65">
      <c r="BA115" s="681" t="s">
        <v>795</v>
      </c>
      <c r="BM115" s="138" t="s">
        <v>566</v>
      </c>
    </row>
    <row r="116" spans="53:65">
      <c r="BA116" s="681" t="s">
        <v>796</v>
      </c>
      <c r="BM116" s="138" t="s">
        <v>665</v>
      </c>
    </row>
    <row r="117" spans="53:65">
      <c r="BA117" s="681" t="s">
        <v>797</v>
      </c>
      <c r="BM117" s="138" t="s">
        <v>567</v>
      </c>
    </row>
    <row r="118" spans="53:65" ht="15">
      <c r="BA118" s="151" t="s">
        <v>798</v>
      </c>
      <c r="BM118" s="138" t="s">
        <v>96</v>
      </c>
    </row>
    <row r="119" spans="53:65">
      <c r="BA119" s="681" t="s">
        <v>822</v>
      </c>
      <c r="BM119" s="138" t="s">
        <v>568</v>
      </c>
    </row>
    <row r="120" spans="53:65">
      <c r="BA120" s="681" t="s">
        <v>823</v>
      </c>
      <c r="BM120" s="138" t="s">
        <v>569</v>
      </c>
    </row>
    <row r="121" spans="53:65">
      <c r="BA121" s="681" t="s">
        <v>824</v>
      </c>
      <c r="BM121" s="138" t="s">
        <v>570</v>
      </c>
    </row>
    <row r="122" spans="53:65" ht="15">
      <c r="BA122" s="151" t="s">
        <v>799</v>
      </c>
      <c r="BM122" s="138" t="s">
        <v>571</v>
      </c>
    </row>
    <row r="123" spans="53:65">
      <c r="BA123" s="681" t="s">
        <v>800</v>
      </c>
      <c r="BM123" s="138" t="s">
        <v>572</v>
      </c>
    </row>
    <row r="124" spans="53:65" ht="15">
      <c r="BA124" s="151" t="s">
        <v>801</v>
      </c>
      <c r="BM124" s="138" t="s">
        <v>573</v>
      </c>
    </row>
    <row r="125" spans="53:65">
      <c r="BA125" s="681" t="s">
        <v>802</v>
      </c>
      <c r="BM125" s="138" t="s">
        <v>666</v>
      </c>
    </row>
    <row r="126" spans="53:65">
      <c r="BA126" s="681" t="s">
        <v>803</v>
      </c>
      <c r="BM126" s="138" t="s">
        <v>82</v>
      </c>
    </row>
    <row r="127" spans="53:65">
      <c r="BA127" s="681" t="s">
        <v>804</v>
      </c>
      <c r="BM127" s="138" t="s">
        <v>574</v>
      </c>
    </row>
    <row r="128" spans="53:65">
      <c r="BA128" s="681" t="s">
        <v>805</v>
      </c>
      <c r="BM128" s="138" t="s">
        <v>575</v>
      </c>
    </row>
    <row r="129" spans="53:65" ht="15">
      <c r="BA129" s="151" t="s">
        <v>806</v>
      </c>
      <c r="BM129" s="138" t="s">
        <v>576</v>
      </c>
    </row>
    <row r="130" spans="53:65">
      <c r="BA130" s="681" t="s">
        <v>807</v>
      </c>
      <c r="BM130" s="138" t="s">
        <v>577</v>
      </c>
    </row>
    <row r="131" spans="53:65">
      <c r="BA131" s="681" t="s">
        <v>808</v>
      </c>
      <c r="BM131" s="138" t="s">
        <v>578</v>
      </c>
    </row>
    <row r="132" spans="53:65">
      <c r="BA132" s="681" t="s">
        <v>809</v>
      </c>
      <c r="BM132" s="138" t="s">
        <v>579</v>
      </c>
    </row>
    <row r="133" spans="53:65">
      <c r="BA133" s="681" t="s">
        <v>810</v>
      </c>
      <c r="BM133" s="138" t="s">
        <v>580</v>
      </c>
    </row>
    <row r="134" spans="53:65">
      <c r="BA134" s="681" t="s">
        <v>811</v>
      </c>
      <c r="BM134" s="138" t="s">
        <v>83</v>
      </c>
    </row>
    <row r="135" spans="53:65">
      <c r="BA135" s="681" t="s">
        <v>812</v>
      </c>
      <c r="BM135" s="138" t="s">
        <v>581</v>
      </c>
    </row>
    <row r="136" spans="53:65" ht="15">
      <c r="BA136" s="151" t="s">
        <v>813</v>
      </c>
      <c r="BM136" s="138" t="s">
        <v>582</v>
      </c>
    </row>
    <row r="137" spans="53:65">
      <c r="BA137" s="681" t="s">
        <v>814</v>
      </c>
      <c r="BM137" s="138" t="s">
        <v>583</v>
      </c>
    </row>
    <row r="138" spans="53:65" ht="15">
      <c r="BA138" s="151" t="s">
        <v>815</v>
      </c>
      <c r="BM138" s="138" t="s">
        <v>584</v>
      </c>
    </row>
    <row r="139" spans="53:65">
      <c r="BA139" s="681" t="s">
        <v>816</v>
      </c>
      <c r="BM139" s="138" t="s">
        <v>585</v>
      </c>
    </row>
    <row r="140" spans="53:65">
      <c r="BM140" s="138" t="s">
        <v>586</v>
      </c>
    </row>
    <row r="141" spans="53:65">
      <c r="BM141" s="138" t="s">
        <v>587</v>
      </c>
    </row>
    <row r="142" spans="53:65">
      <c r="BM142" s="138" t="s">
        <v>588</v>
      </c>
    </row>
    <row r="143" spans="53:65">
      <c r="BM143" s="138" t="s">
        <v>589</v>
      </c>
    </row>
    <row r="144" spans="53:65">
      <c r="BM144" s="138" t="s">
        <v>590</v>
      </c>
    </row>
    <row r="145" spans="65:65">
      <c r="BM145" s="138" t="s">
        <v>591</v>
      </c>
    </row>
    <row r="146" spans="65:65">
      <c r="BM146" s="138" t="s">
        <v>592</v>
      </c>
    </row>
    <row r="147" spans="65:65">
      <c r="BM147" s="138" t="s">
        <v>593</v>
      </c>
    </row>
    <row r="148" spans="65:65">
      <c r="BM148" s="138" t="s">
        <v>594</v>
      </c>
    </row>
    <row r="149" spans="65:65">
      <c r="BM149" s="138" t="s">
        <v>595</v>
      </c>
    </row>
    <row r="150" spans="65:65">
      <c r="BM150" s="138" t="s">
        <v>596</v>
      </c>
    </row>
    <row r="151" spans="65:65">
      <c r="BM151" s="138" t="s">
        <v>597</v>
      </c>
    </row>
    <row r="152" spans="65:65">
      <c r="BM152" s="138" t="s">
        <v>667</v>
      </c>
    </row>
    <row r="153" spans="65:65">
      <c r="BM153" s="138" t="s">
        <v>598</v>
      </c>
    </row>
    <row r="154" spans="65:65">
      <c r="BM154" s="139" t="s">
        <v>599</v>
      </c>
    </row>
    <row r="155" spans="65:65">
      <c r="BM155" s="138" t="s">
        <v>600</v>
      </c>
    </row>
    <row r="156" spans="65:65">
      <c r="BM156" s="138" t="s">
        <v>601</v>
      </c>
    </row>
    <row r="157" spans="65:65">
      <c r="BM157" s="138" t="s">
        <v>602</v>
      </c>
    </row>
    <row r="158" spans="65:65">
      <c r="BM158" s="138" t="s">
        <v>603</v>
      </c>
    </row>
    <row r="159" spans="65:65">
      <c r="BM159" s="138" t="s">
        <v>604</v>
      </c>
    </row>
    <row r="160" spans="65:65">
      <c r="BM160" s="138" t="s">
        <v>605</v>
      </c>
    </row>
    <row r="161" spans="65:65">
      <c r="BM161" s="138" t="s">
        <v>606</v>
      </c>
    </row>
    <row r="162" spans="65:65">
      <c r="BM162" s="138" t="s">
        <v>607</v>
      </c>
    </row>
    <row r="163" spans="65:65">
      <c r="BM163" s="138" t="s">
        <v>608</v>
      </c>
    </row>
    <row r="164" spans="65:65">
      <c r="BM164" s="138" t="s">
        <v>609</v>
      </c>
    </row>
    <row r="165" spans="65:65">
      <c r="BM165" s="138" t="s">
        <v>610</v>
      </c>
    </row>
    <row r="166" spans="65:65">
      <c r="BM166" s="138" t="s">
        <v>611</v>
      </c>
    </row>
    <row r="167" spans="65:65">
      <c r="BM167" s="138" t="s">
        <v>612</v>
      </c>
    </row>
    <row r="168" spans="65:65">
      <c r="BM168" s="138" t="s">
        <v>668</v>
      </c>
    </row>
    <row r="169" spans="65:65">
      <c r="BM169" s="138" t="s">
        <v>613</v>
      </c>
    </row>
    <row r="170" spans="65:65">
      <c r="BM170" s="138" t="s">
        <v>614</v>
      </c>
    </row>
    <row r="171" spans="65:65">
      <c r="BM171" s="138" t="s">
        <v>615</v>
      </c>
    </row>
    <row r="172" spans="65:65">
      <c r="BM172" s="138" t="s">
        <v>616</v>
      </c>
    </row>
    <row r="173" spans="65:65">
      <c r="BM173" s="138" t="s">
        <v>617</v>
      </c>
    </row>
    <row r="174" spans="65:65">
      <c r="BM174" s="138" t="s">
        <v>669</v>
      </c>
    </row>
    <row r="175" spans="65:65">
      <c r="BM175" s="138" t="s">
        <v>618</v>
      </c>
    </row>
    <row r="176" spans="65:65">
      <c r="BM176" s="138" t="s">
        <v>619</v>
      </c>
    </row>
    <row r="177" spans="65:65">
      <c r="BM177" s="139" t="s">
        <v>620</v>
      </c>
    </row>
    <row r="178" spans="65:65">
      <c r="BM178" s="138" t="s">
        <v>80</v>
      </c>
    </row>
    <row r="179" spans="65:65">
      <c r="BM179" s="139" t="s">
        <v>621</v>
      </c>
    </row>
    <row r="180" spans="65:65">
      <c r="BM180" s="138" t="s">
        <v>622</v>
      </c>
    </row>
    <row r="181" spans="65:65">
      <c r="BM181" s="138" t="s">
        <v>623</v>
      </c>
    </row>
    <row r="182" spans="65:65">
      <c r="BM182" s="138" t="s">
        <v>624</v>
      </c>
    </row>
    <row r="183" spans="65:65">
      <c r="BM183" s="138" t="s">
        <v>625</v>
      </c>
    </row>
    <row r="184" spans="65:65">
      <c r="BM184" s="138" t="s">
        <v>626</v>
      </c>
    </row>
    <row r="185" spans="65:65">
      <c r="BM185" s="138" t="s">
        <v>627</v>
      </c>
    </row>
    <row r="186" spans="65:65">
      <c r="BM186" s="138" t="s">
        <v>628</v>
      </c>
    </row>
    <row r="187" spans="65:65">
      <c r="BM187" s="139" t="s">
        <v>629</v>
      </c>
    </row>
    <row r="188" spans="65:65">
      <c r="BM188" s="138" t="s">
        <v>630</v>
      </c>
    </row>
    <row r="189" spans="65:65">
      <c r="BM189" s="138" t="s">
        <v>631</v>
      </c>
    </row>
    <row r="190" spans="65:65">
      <c r="BM190" s="138" t="s">
        <v>632</v>
      </c>
    </row>
    <row r="191" spans="65:65">
      <c r="BM191" s="138" t="s">
        <v>633</v>
      </c>
    </row>
    <row r="192" spans="65:65">
      <c r="BM192" s="138" t="s">
        <v>634</v>
      </c>
    </row>
    <row r="193" spans="65:65">
      <c r="BM193" s="138" t="s">
        <v>635</v>
      </c>
    </row>
    <row r="194" spans="65:65">
      <c r="BM194" s="138" t="s">
        <v>636</v>
      </c>
    </row>
    <row r="195" spans="65:65">
      <c r="BM195" s="138" t="s">
        <v>637</v>
      </c>
    </row>
    <row r="196" spans="65:65">
      <c r="BM196" s="138" t="s">
        <v>638</v>
      </c>
    </row>
    <row r="197" spans="65:65">
      <c r="BM197" s="138" t="s">
        <v>639</v>
      </c>
    </row>
    <row r="198" spans="65:65">
      <c r="BM198" s="138" t="s">
        <v>640</v>
      </c>
    </row>
    <row r="199" spans="65:65">
      <c r="BM199" s="138" t="s">
        <v>641</v>
      </c>
    </row>
    <row r="200" spans="65:65">
      <c r="BM200" s="138" t="s">
        <v>642</v>
      </c>
    </row>
    <row r="201" spans="65:65">
      <c r="BM201" s="138" t="s">
        <v>670</v>
      </c>
    </row>
    <row r="202" spans="65:65">
      <c r="BM202" s="138" t="s">
        <v>643</v>
      </c>
    </row>
    <row r="203" spans="65:65">
      <c r="BM203" s="138" t="s">
        <v>644</v>
      </c>
    </row>
    <row r="204" spans="65:65">
      <c r="BM204" s="138" t="s">
        <v>645</v>
      </c>
    </row>
    <row r="205" spans="65:65">
      <c r="BM205" s="138" t="s">
        <v>671</v>
      </c>
    </row>
    <row r="206" spans="65:65">
      <c r="BM206" s="139" t="s">
        <v>646</v>
      </c>
    </row>
    <row r="207" spans="65:65">
      <c r="BM207" s="138" t="s">
        <v>647</v>
      </c>
    </row>
    <row r="208" spans="65:65">
      <c r="BM208" s="138" t="s">
        <v>648</v>
      </c>
    </row>
  </sheetData>
  <mergeCells count="1">
    <mergeCell ref="A30:C30"/>
  </mergeCells>
  <dataValidations count="4">
    <dataValidation type="textLength" showInputMessage="1" showErrorMessage="1" sqref="O4:O31">
      <formula1>0</formula1>
      <formula2>150</formula2>
    </dataValidation>
    <dataValidation type="list" allowBlank="1" showInputMessage="1" showErrorMessage="1" sqref="J4:J28">
      <formula1>$BD$63:$BD$66</formula1>
    </dataValidation>
    <dataValidation type="list" allowBlank="1" showInputMessage="1" showErrorMessage="1" sqref="D4:D28">
      <formula1>$BD$2:$BD$25</formula1>
    </dataValidation>
    <dataValidation type="list" allowBlank="1" showInputMessage="1" showErrorMessage="1" sqref="A4:A28">
      <formula1>$BB$2:$BB$45</formula1>
    </dataValidation>
  </dataValidations>
  <pageMargins left="0.78740157480314965" right="0.78740157480314965" top="1.0629921259842521" bottom="1.0629921259842521" header="0.78740157480314965" footer="0.78740157480314965"/>
  <pageSetup paperSize="9" scale="59" firstPageNumber="0" orientation="landscape" horizontalDpi="300" verticalDpi="300"/>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[4]Custom_lists!#REF!</xm:f>
          </x14:formula1>
          <xm:sqref>J4:J28</xm:sqref>
        </x14:dataValidation>
        <x14:dataValidation type="list" allowBlank="1" showInputMessage="1" showErrorMessage="1">
          <x14:formula1>
            <xm:f>[4]Custom_lists!#REF!</xm:f>
          </x14:formula1>
          <xm:sqref>D4:D28</xm:sqref>
        </x14:dataValidation>
        <x14:dataValidation type="list" allowBlank="1" showInputMessage="1" showErrorMessage="1">
          <x14:formula1>
            <xm:f>[4]Custom_lists!#REF!</xm:f>
          </x14:formula1>
          <xm:sqref>B4:B28</xm:sqref>
        </x14:dataValidation>
        <x14:dataValidation type="list" allowBlank="1" showInputMessage="1" showErrorMessage="1">
          <x14:formula1>
            <xm:f>[4]Custom_lists!#REF!</xm:f>
          </x14:formula1>
          <xm:sqref>A4:A28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CH186"/>
  <sheetViews>
    <sheetView zoomScaleSheetLayoutView="70" workbookViewId="0">
      <selection sqref="A1:XFD1048576"/>
    </sheetView>
  </sheetViews>
  <sheetFormatPr defaultColWidth="11.42578125" defaultRowHeight="12.75"/>
  <cols>
    <col min="1" max="1" width="6.7109375" style="54" customWidth="1"/>
    <col min="2" max="2" width="32.7109375" style="54" customWidth="1"/>
    <col min="3" max="3" width="10.7109375" style="54" customWidth="1"/>
    <col min="4" max="4" width="20.42578125" style="54" customWidth="1"/>
    <col min="5" max="5" width="22.42578125" style="54" customWidth="1"/>
    <col min="6" max="6" width="22.28515625" style="54" customWidth="1"/>
    <col min="7" max="7" width="20.42578125" style="54" customWidth="1"/>
    <col min="8" max="8" width="18.7109375" style="54" customWidth="1"/>
    <col min="9" max="9" width="30.7109375" style="54" customWidth="1"/>
    <col min="10" max="52" width="11.42578125" style="54" customWidth="1"/>
    <col min="53" max="16384" width="11.42578125" style="54"/>
  </cols>
  <sheetData>
    <row r="1" spans="1:81" ht="36" customHeight="1" thickBot="1">
      <c r="A1" s="62" t="s">
        <v>43</v>
      </c>
      <c r="B1" s="15"/>
      <c r="C1" s="62"/>
      <c r="D1" s="62"/>
      <c r="E1" s="62"/>
      <c r="F1" s="26"/>
      <c r="G1" s="142"/>
      <c r="H1" s="813" t="s">
        <v>0</v>
      </c>
      <c r="I1" s="814" t="s">
        <v>1836</v>
      </c>
      <c r="BA1" s="135" t="s">
        <v>422</v>
      </c>
      <c r="BB1" s="232" t="s">
        <v>835</v>
      </c>
      <c r="BD1" s="134" t="s">
        <v>434</v>
      </c>
      <c r="BE1" s="136"/>
      <c r="BF1" s="136"/>
      <c r="BH1" s="54" t="s">
        <v>469</v>
      </c>
      <c r="BM1" s="134" t="s">
        <v>649</v>
      </c>
      <c r="BO1" s="54" t="s">
        <v>672</v>
      </c>
      <c r="BU1" s="134" t="s">
        <v>709</v>
      </c>
      <c r="BZ1" s="54" t="s">
        <v>726</v>
      </c>
      <c r="CC1" s="54" t="s">
        <v>754</v>
      </c>
    </row>
    <row r="2" spans="1:81" ht="41.25" customHeight="1" thickBot="1">
      <c r="A2" s="817"/>
      <c r="B2" s="815"/>
      <c r="C2" s="815"/>
      <c r="D2" s="106"/>
      <c r="E2" s="815"/>
      <c r="F2" s="106"/>
      <c r="G2" s="849"/>
      <c r="H2" s="850" t="s">
        <v>256</v>
      </c>
      <c r="I2" s="819">
        <v>2016</v>
      </c>
      <c r="BA2" s="137" t="s">
        <v>343</v>
      </c>
      <c r="BB2" s="137" t="s">
        <v>344</v>
      </c>
      <c r="BD2" s="54" t="s">
        <v>439</v>
      </c>
      <c r="BE2" s="136"/>
      <c r="BF2" s="136"/>
      <c r="BH2" s="54" t="s">
        <v>468</v>
      </c>
      <c r="BM2" s="138" t="s">
        <v>481</v>
      </c>
      <c r="BO2" s="54" t="s">
        <v>118</v>
      </c>
      <c r="BU2" s="49" t="s">
        <v>712</v>
      </c>
      <c r="BV2" s="49"/>
      <c r="BW2" s="49"/>
      <c r="BX2" s="49"/>
      <c r="BY2" s="49"/>
      <c r="BZ2" s="49" t="s">
        <v>181</v>
      </c>
      <c r="CA2" s="49"/>
      <c r="CB2" s="49"/>
      <c r="CC2" s="54" t="s">
        <v>271</v>
      </c>
    </row>
    <row r="3" spans="1:81" ht="63" customHeight="1" thickBot="1">
      <c r="A3" s="851" t="s">
        <v>1</v>
      </c>
      <c r="B3" s="851" t="s">
        <v>35</v>
      </c>
      <c r="C3" s="852" t="s">
        <v>209</v>
      </c>
      <c r="D3" s="853" t="s">
        <v>44</v>
      </c>
      <c r="E3" s="854" t="s">
        <v>45</v>
      </c>
      <c r="F3" s="855" t="s">
        <v>46</v>
      </c>
      <c r="G3" s="826" t="s">
        <v>47</v>
      </c>
      <c r="H3" s="109" t="s">
        <v>758</v>
      </c>
      <c r="I3" s="109" t="s">
        <v>308</v>
      </c>
      <c r="BA3" s="137" t="s">
        <v>345</v>
      </c>
      <c r="BB3" s="137" t="s">
        <v>346</v>
      </c>
      <c r="BD3" s="54" t="s">
        <v>223</v>
      </c>
      <c r="BE3" s="136"/>
      <c r="BF3" s="136"/>
      <c r="BH3" s="54" t="s">
        <v>470</v>
      </c>
      <c r="BM3" s="138" t="s">
        <v>482</v>
      </c>
      <c r="BO3" s="54" t="s">
        <v>120</v>
      </c>
      <c r="BU3" s="49" t="s">
        <v>713</v>
      </c>
      <c r="BV3" s="49"/>
      <c r="BW3" s="49"/>
      <c r="BX3" s="49"/>
      <c r="BY3" s="49"/>
      <c r="BZ3" s="49" t="s">
        <v>738</v>
      </c>
      <c r="CA3" s="49"/>
      <c r="CB3" s="49"/>
      <c r="CC3" s="54" t="s">
        <v>272</v>
      </c>
    </row>
    <row r="4" spans="1:81" ht="36" customHeight="1">
      <c r="A4" s="1070" t="s">
        <v>338</v>
      </c>
      <c r="B4" s="1071" t="s">
        <v>40</v>
      </c>
      <c r="C4" s="1072">
        <v>2015</v>
      </c>
      <c r="D4" s="1073" t="s">
        <v>1578</v>
      </c>
      <c r="E4" s="1074">
        <v>11</v>
      </c>
      <c r="F4" s="696" t="s">
        <v>1579</v>
      </c>
      <c r="G4" s="856">
        <v>1</v>
      </c>
      <c r="H4" s="857"/>
      <c r="I4" s="858" t="s">
        <v>1580</v>
      </c>
      <c r="BA4" s="137" t="s">
        <v>347</v>
      </c>
      <c r="BB4" s="137" t="s">
        <v>348</v>
      </c>
      <c r="BD4" s="54" t="s">
        <v>440</v>
      </c>
      <c r="BE4" s="136"/>
      <c r="BF4" s="136"/>
      <c r="BH4" s="54" t="s">
        <v>475</v>
      </c>
      <c r="BM4" s="138" t="s">
        <v>483</v>
      </c>
      <c r="BO4" s="54" t="s">
        <v>124</v>
      </c>
      <c r="BU4" s="49" t="s">
        <v>714</v>
      </c>
      <c r="BV4" s="49"/>
      <c r="BW4" s="49"/>
      <c r="BX4" s="49"/>
      <c r="BY4" s="49"/>
      <c r="BZ4" s="49" t="s">
        <v>56</v>
      </c>
      <c r="CA4" s="49"/>
      <c r="CB4" s="49"/>
      <c r="CC4" s="54" t="s">
        <v>273</v>
      </c>
    </row>
    <row r="5" spans="1:81" ht="36" customHeight="1">
      <c r="A5" s="1070"/>
      <c r="B5" s="1071"/>
      <c r="C5" s="1072"/>
      <c r="D5" s="1072"/>
      <c r="E5" s="1074"/>
      <c r="F5" s="859" t="s">
        <v>1581</v>
      </c>
      <c r="G5" s="856">
        <v>10</v>
      </c>
      <c r="H5" s="619" t="s">
        <v>1582</v>
      </c>
      <c r="I5" s="619"/>
      <c r="BA5" s="137" t="s">
        <v>351</v>
      </c>
      <c r="BB5" s="137" t="s">
        <v>352</v>
      </c>
      <c r="BD5" s="54" t="s">
        <v>227</v>
      </c>
      <c r="BE5" s="136"/>
      <c r="BF5" s="136"/>
      <c r="BH5" s="54" t="s">
        <v>467</v>
      </c>
      <c r="BM5" s="139" t="s">
        <v>484</v>
      </c>
      <c r="BU5" s="49" t="s">
        <v>688</v>
      </c>
      <c r="BV5" s="49"/>
      <c r="BW5" s="49"/>
      <c r="BX5" s="49"/>
      <c r="BY5" s="49"/>
      <c r="BZ5" s="49" t="s">
        <v>739</v>
      </c>
      <c r="CA5" s="49"/>
      <c r="CB5" s="49"/>
      <c r="CC5" s="54" t="s">
        <v>274</v>
      </c>
    </row>
    <row r="6" spans="1:81" ht="36" customHeight="1">
      <c r="A6" s="1070" t="s">
        <v>338</v>
      </c>
      <c r="B6" s="1071" t="s">
        <v>40</v>
      </c>
      <c r="C6" s="1072">
        <v>2015</v>
      </c>
      <c r="D6" s="1073" t="s">
        <v>1583</v>
      </c>
      <c r="E6" s="1074">
        <v>51</v>
      </c>
      <c r="F6" s="696" t="s">
        <v>1584</v>
      </c>
      <c r="G6" s="856">
        <v>9</v>
      </c>
      <c r="H6" s="857"/>
      <c r="I6" s="858" t="s">
        <v>1580</v>
      </c>
      <c r="BA6" s="137" t="s">
        <v>353</v>
      </c>
      <c r="BB6" s="137" t="s">
        <v>354</v>
      </c>
      <c r="BD6" s="54" t="s">
        <v>435</v>
      </c>
      <c r="BE6" s="136"/>
      <c r="BF6" s="136"/>
      <c r="BH6" s="54" t="s">
        <v>471</v>
      </c>
      <c r="BM6" s="138" t="s">
        <v>659</v>
      </c>
      <c r="BU6" s="49" t="s">
        <v>689</v>
      </c>
      <c r="BV6" s="49"/>
      <c r="BW6" s="49"/>
      <c r="BX6" s="49"/>
      <c r="BY6" s="49"/>
      <c r="BZ6" s="49" t="s">
        <v>737</v>
      </c>
      <c r="CA6" s="49"/>
      <c r="CB6" s="49"/>
      <c r="CC6" s="54" t="s">
        <v>751</v>
      </c>
    </row>
    <row r="7" spans="1:81" ht="36" customHeight="1">
      <c r="A7" s="1070"/>
      <c r="B7" s="1071"/>
      <c r="C7" s="1072"/>
      <c r="D7" s="1072"/>
      <c r="E7" s="1074"/>
      <c r="F7" s="859" t="s">
        <v>1585</v>
      </c>
      <c r="G7" s="856">
        <v>42</v>
      </c>
      <c r="H7" s="619" t="s">
        <v>1586</v>
      </c>
      <c r="I7" s="619"/>
      <c r="BA7" s="137" t="s">
        <v>360</v>
      </c>
      <c r="BB7" s="137" t="s">
        <v>342</v>
      </c>
      <c r="BD7" s="54" t="s">
        <v>436</v>
      </c>
      <c r="BE7" s="136"/>
      <c r="BF7" s="136"/>
      <c r="BH7" s="54" t="s">
        <v>472</v>
      </c>
      <c r="BM7" s="138" t="s">
        <v>485</v>
      </c>
      <c r="BO7" s="54" t="s">
        <v>673</v>
      </c>
      <c r="BU7" s="49" t="s">
        <v>715</v>
      </c>
      <c r="BV7" s="49"/>
      <c r="BW7" s="49"/>
      <c r="BX7" s="49"/>
      <c r="BY7" s="49"/>
      <c r="BZ7" s="49" t="s">
        <v>183</v>
      </c>
      <c r="CA7" s="49"/>
      <c r="CB7" s="49"/>
      <c r="CC7" s="54" t="s">
        <v>752</v>
      </c>
    </row>
    <row r="8" spans="1:81" ht="36" customHeight="1">
      <c r="A8" s="1070" t="s">
        <v>338</v>
      </c>
      <c r="B8" s="1071" t="s">
        <v>40</v>
      </c>
      <c r="C8" s="1072">
        <v>2015</v>
      </c>
      <c r="D8" s="1073" t="s">
        <v>1587</v>
      </c>
      <c r="E8" s="1074">
        <v>17</v>
      </c>
      <c r="F8" s="696" t="s">
        <v>1588</v>
      </c>
      <c r="G8" s="856">
        <v>8</v>
      </c>
      <c r="H8" s="619" t="s">
        <v>1590</v>
      </c>
      <c r="I8" s="858"/>
      <c r="BA8" s="137" t="s">
        <v>355</v>
      </c>
      <c r="BB8" s="137" t="s">
        <v>338</v>
      </c>
      <c r="BD8" s="54" t="s">
        <v>437</v>
      </c>
      <c r="BE8" s="136"/>
      <c r="BF8" s="136"/>
      <c r="BH8" s="54" t="s">
        <v>473</v>
      </c>
      <c r="BM8" s="138" t="s">
        <v>486</v>
      </c>
      <c r="BO8" s="54" t="s">
        <v>119</v>
      </c>
      <c r="BU8" s="49" t="s">
        <v>690</v>
      </c>
      <c r="BV8" s="49"/>
      <c r="BW8" s="49"/>
      <c r="BX8" s="49"/>
      <c r="BY8" s="49"/>
      <c r="BZ8" s="49" t="s">
        <v>727</v>
      </c>
      <c r="CA8" s="49"/>
      <c r="CB8" s="49"/>
      <c r="CC8" s="54" t="s">
        <v>753</v>
      </c>
    </row>
    <row r="9" spans="1:81" ht="36" customHeight="1">
      <c r="A9" s="1070"/>
      <c r="B9" s="1071"/>
      <c r="C9" s="1072"/>
      <c r="D9" s="1073"/>
      <c r="E9" s="1074"/>
      <c r="F9" s="859" t="s">
        <v>1589</v>
      </c>
      <c r="G9" s="856">
        <v>3</v>
      </c>
      <c r="H9" s="619"/>
      <c r="I9" s="858" t="s">
        <v>1580</v>
      </c>
      <c r="BA9" s="137"/>
      <c r="BB9" s="137"/>
      <c r="BE9" s="136"/>
      <c r="BF9" s="136"/>
      <c r="BM9" s="138"/>
      <c r="BU9" s="49"/>
      <c r="BV9" s="49"/>
      <c r="BW9" s="49"/>
      <c r="BX9" s="49"/>
      <c r="BY9" s="49"/>
      <c r="BZ9" s="49"/>
      <c r="CA9" s="49"/>
      <c r="CB9" s="49"/>
    </row>
    <row r="10" spans="1:81" ht="36" customHeight="1">
      <c r="A10" s="1070"/>
      <c r="B10" s="1071"/>
      <c r="C10" s="1072"/>
      <c r="D10" s="1072"/>
      <c r="E10" s="1074"/>
      <c r="F10" s="859" t="s">
        <v>1855</v>
      </c>
      <c r="G10" s="856">
        <v>6</v>
      </c>
      <c r="H10" s="619"/>
      <c r="I10" s="858" t="s">
        <v>1580</v>
      </c>
      <c r="BA10" s="137" t="s">
        <v>385</v>
      </c>
      <c r="BB10" s="137" t="s">
        <v>39</v>
      </c>
      <c r="BD10" s="54" t="s">
        <v>438</v>
      </c>
      <c r="BE10" s="136"/>
      <c r="BF10" s="136"/>
      <c r="BH10" s="54" t="s">
        <v>474</v>
      </c>
      <c r="BM10" s="138" t="s">
        <v>660</v>
      </c>
      <c r="BO10" s="54" t="s">
        <v>676</v>
      </c>
      <c r="BU10" s="49" t="s">
        <v>140</v>
      </c>
      <c r="BV10" s="49"/>
      <c r="BW10" s="49"/>
      <c r="BX10" s="49"/>
      <c r="BY10" s="49"/>
      <c r="BZ10" s="49" t="s">
        <v>728</v>
      </c>
      <c r="CA10" s="49"/>
      <c r="CB10" s="49"/>
      <c r="CC10" s="54" t="s">
        <v>203</v>
      </c>
    </row>
    <row r="11" spans="1:81" ht="36" customHeight="1">
      <c r="A11" s="1070" t="s">
        <v>338</v>
      </c>
      <c r="B11" s="1071" t="s">
        <v>40</v>
      </c>
      <c r="C11" s="1072">
        <v>2015</v>
      </c>
      <c r="D11" s="1072" t="s">
        <v>1591</v>
      </c>
      <c r="E11" s="1074">
        <v>33</v>
      </c>
      <c r="F11" s="696" t="s">
        <v>1592</v>
      </c>
      <c r="G11" s="856">
        <v>5</v>
      </c>
      <c r="H11" s="857"/>
      <c r="I11" s="858" t="s">
        <v>1580</v>
      </c>
      <c r="BA11" s="137" t="s">
        <v>356</v>
      </c>
      <c r="BB11" s="137" t="s">
        <v>357</v>
      </c>
      <c r="BE11" s="136"/>
      <c r="BF11" s="136"/>
      <c r="BM11" s="138" t="s">
        <v>661</v>
      </c>
      <c r="BO11" s="54" t="s">
        <v>119</v>
      </c>
      <c r="BU11" s="49" t="s">
        <v>691</v>
      </c>
      <c r="BV11" s="49"/>
      <c r="BW11" s="49"/>
      <c r="BX11" s="49"/>
      <c r="BY11" s="49"/>
      <c r="BZ11" s="49" t="s">
        <v>729</v>
      </c>
      <c r="CA11" s="49"/>
      <c r="CB11" s="49"/>
      <c r="CC11" s="54" t="s">
        <v>204</v>
      </c>
    </row>
    <row r="12" spans="1:81" ht="36" customHeight="1">
      <c r="A12" s="1075"/>
      <c r="B12" s="1076"/>
      <c r="C12" s="1077"/>
      <c r="D12" s="1078"/>
      <c r="E12" s="1079"/>
      <c r="F12" s="860" t="s">
        <v>1593</v>
      </c>
      <c r="G12" s="861">
        <v>28</v>
      </c>
      <c r="H12" s="620" t="s">
        <v>1594</v>
      </c>
      <c r="I12" s="620"/>
      <c r="BA12" s="137" t="s">
        <v>358</v>
      </c>
      <c r="BB12" s="137" t="s">
        <v>125</v>
      </c>
      <c r="BE12" s="136"/>
      <c r="BF12" s="136"/>
      <c r="BM12" s="138" t="s">
        <v>487</v>
      </c>
      <c r="BO12" s="54" t="s">
        <v>121</v>
      </c>
      <c r="BU12" s="49" t="s">
        <v>692</v>
      </c>
      <c r="BV12" s="49"/>
      <c r="BW12" s="49"/>
      <c r="BX12" s="49"/>
      <c r="BY12" s="49"/>
      <c r="BZ12" s="49" t="s">
        <v>194</v>
      </c>
      <c r="CA12" s="49"/>
      <c r="CB12" s="49"/>
    </row>
    <row r="13" spans="1:81" ht="36" customHeight="1">
      <c r="A13" s="1070" t="s">
        <v>338</v>
      </c>
      <c r="B13" s="1071" t="s">
        <v>40</v>
      </c>
      <c r="C13" s="1072">
        <v>2015</v>
      </c>
      <c r="D13" s="1073" t="s">
        <v>1595</v>
      </c>
      <c r="E13" s="1074">
        <v>12</v>
      </c>
      <c r="F13" s="807" t="s">
        <v>1596</v>
      </c>
      <c r="G13" s="861">
        <v>0</v>
      </c>
      <c r="H13" s="857"/>
      <c r="I13" s="858" t="s">
        <v>1580</v>
      </c>
      <c r="BA13" s="137" t="s">
        <v>359</v>
      </c>
      <c r="BB13" s="137" t="s">
        <v>48</v>
      </c>
      <c r="BD13" s="134" t="s">
        <v>442</v>
      </c>
      <c r="BE13" s="136"/>
      <c r="BF13" s="136"/>
      <c r="BH13" s="134" t="s">
        <v>72</v>
      </c>
      <c r="BK13" s="134" t="s">
        <v>828</v>
      </c>
      <c r="BM13" s="138" t="s">
        <v>488</v>
      </c>
      <c r="BO13" s="54" t="s">
        <v>122</v>
      </c>
      <c r="BU13" s="49" t="s">
        <v>716</v>
      </c>
      <c r="BV13" s="49"/>
      <c r="BW13" s="49"/>
      <c r="BX13" s="49"/>
      <c r="BY13" s="49"/>
      <c r="BZ13" s="49" t="s">
        <v>730</v>
      </c>
      <c r="CA13" s="49"/>
      <c r="CB13" s="49"/>
    </row>
    <row r="14" spans="1:81" s="49" customFormat="1" ht="25.5">
      <c r="A14" s="1070"/>
      <c r="B14" s="1071"/>
      <c r="C14" s="1072"/>
      <c r="D14" s="1072"/>
      <c r="E14" s="1074"/>
      <c r="F14" s="807" t="s">
        <v>1597</v>
      </c>
      <c r="G14" s="856">
        <v>12</v>
      </c>
      <c r="H14" s="857" t="s">
        <v>1598</v>
      </c>
      <c r="I14" s="620"/>
      <c r="BA14" s="204" t="s">
        <v>387</v>
      </c>
      <c r="BB14" s="204" t="s">
        <v>339</v>
      </c>
      <c r="BD14" s="49" t="s">
        <v>54</v>
      </c>
      <c r="BE14" s="172"/>
      <c r="BF14" s="172"/>
      <c r="BH14" s="49" t="s">
        <v>64</v>
      </c>
      <c r="BK14" s="176" t="s">
        <v>64</v>
      </c>
      <c r="BM14" s="174" t="s">
        <v>489</v>
      </c>
      <c r="BO14" s="49" t="s">
        <v>123</v>
      </c>
      <c r="BU14" s="49" t="s">
        <v>693</v>
      </c>
      <c r="BZ14" s="49" t="s">
        <v>740</v>
      </c>
    </row>
    <row r="15" spans="1:81">
      <c r="A15" s="841"/>
      <c r="B15" s="841"/>
      <c r="C15" s="841"/>
      <c r="D15" s="841"/>
      <c r="E15" s="848"/>
      <c r="F15" s="848"/>
      <c r="G15" s="848"/>
      <c r="H15" s="862"/>
      <c r="I15" s="841"/>
      <c r="BA15" s="137" t="s">
        <v>361</v>
      </c>
      <c r="BB15" s="137" t="s">
        <v>362</v>
      </c>
      <c r="BD15" s="54" t="s">
        <v>443</v>
      </c>
      <c r="BE15" s="136"/>
      <c r="BF15" s="136"/>
      <c r="BH15" s="54" t="s">
        <v>73</v>
      </c>
      <c r="BK15" s="681" t="s">
        <v>766</v>
      </c>
      <c r="BM15" s="138" t="s">
        <v>490</v>
      </c>
      <c r="BO15" s="54" t="s">
        <v>678</v>
      </c>
      <c r="BU15" s="49" t="s">
        <v>717</v>
      </c>
      <c r="BV15" s="49"/>
      <c r="BW15" s="49"/>
      <c r="BX15" s="49"/>
      <c r="BY15" s="49"/>
      <c r="BZ15" s="49" t="s">
        <v>731</v>
      </c>
      <c r="CA15" s="49"/>
      <c r="CB15" s="49"/>
    </row>
    <row r="16" spans="1:81">
      <c r="A16" s="841"/>
      <c r="B16" s="841"/>
      <c r="C16" s="841"/>
      <c r="D16" s="841"/>
      <c r="E16" s="848"/>
      <c r="F16" s="848"/>
      <c r="G16" s="848"/>
      <c r="H16" s="862"/>
      <c r="I16" s="841"/>
      <c r="BA16" s="137" t="s">
        <v>349</v>
      </c>
      <c r="BB16" s="137" t="s">
        <v>350</v>
      </c>
      <c r="BD16" s="54" t="s">
        <v>183</v>
      </c>
      <c r="BE16" s="136"/>
      <c r="BF16" s="136"/>
      <c r="BH16" s="54" t="s">
        <v>756</v>
      </c>
      <c r="BM16" s="138" t="s">
        <v>491</v>
      </c>
      <c r="BO16" s="54" t="s">
        <v>677</v>
      </c>
      <c r="BU16" s="49" t="s">
        <v>694</v>
      </c>
      <c r="BV16" s="49"/>
      <c r="BW16" s="49"/>
      <c r="BX16" s="49"/>
      <c r="BY16" s="49"/>
      <c r="BZ16" s="49" t="s">
        <v>732</v>
      </c>
      <c r="CA16" s="49"/>
      <c r="CB16" s="49"/>
    </row>
    <row r="17" spans="1:86">
      <c r="A17" s="841"/>
      <c r="B17" s="841"/>
      <c r="C17" s="841"/>
      <c r="D17" s="841"/>
      <c r="E17" s="848"/>
      <c r="F17" s="848"/>
      <c r="G17" s="848"/>
      <c r="H17" s="841"/>
      <c r="I17" s="841"/>
      <c r="BA17" s="137" t="s">
        <v>372</v>
      </c>
      <c r="BB17" s="137" t="s">
        <v>373</v>
      </c>
      <c r="BD17" s="54" t="s">
        <v>120</v>
      </c>
      <c r="BE17" s="136"/>
      <c r="BF17" s="136"/>
      <c r="BM17" s="138" t="s">
        <v>496</v>
      </c>
      <c r="BO17" s="54" t="s">
        <v>685</v>
      </c>
      <c r="BU17" s="49" t="s">
        <v>695</v>
      </c>
      <c r="BV17" s="49"/>
      <c r="BW17" s="49"/>
      <c r="BX17" s="49"/>
      <c r="BY17" s="49"/>
      <c r="BZ17" s="49" t="s">
        <v>461</v>
      </c>
      <c r="CA17" s="49"/>
      <c r="CB17" s="49"/>
    </row>
    <row r="18" spans="1:86">
      <c r="A18" s="841"/>
      <c r="B18" s="841"/>
      <c r="C18" s="841"/>
      <c r="D18" s="841"/>
      <c r="E18" s="848"/>
      <c r="F18" s="848"/>
      <c r="G18" s="848"/>
      <c r="H18" s="841"/>
      <c r="I18" s="841"/>
      <c r="BA18" s="137" t="s">
        <v>374</v>
      </c>
      <c r="BB18" s="137" t="s">
        <v>340</v>
      </c>
      <c r="BD18" s="54" t="s">
        <v>449</v>
      </c>
      <c r="BE18" s="136"/>
      <c r="BF18" s="136"/>
      <c r="BM18" s="138" t="s">
        <v>497</v>
      </c>
      <c r="BO18" s="54" t="s">
        <v>686</v>
      </c>
      <c r="BU18" s="49" t="s">
        <v>696</v>
      </c>
      <c r="BV18" s="49"/>
      <c r="BW18" s="49"/>
      <c r="BX18" s="49"/>
      <c r="BY18" s="49"/>
      <c r="BZ18" s="49" t="s">
        <v>736</v>
      </c>
      <c r="CA18" s="49"/>
      <c r="CB18" s="49"/>
    </row>
    <row r="19" spans="1:86">
      <c r="A19" s="841"/>
      <c r="B19" s="841"/>
      <c r="C19" s="841"/>
      <c r="D19" s="841"/>
      <c r="E19" s="848"/>
      <c r="F19" s="848"/>
      <c r="G19" s="848"/>
      <c r="H19" s="841"/>
      <c r="I19" s="841"/>
      <c r="BA19" s="137" t="s">
        <v>375</v>
      </c>
      <c r="BB19" s="137" t="s">
        <v>376</v>
      </c>
      <c r="BE19" s="136"/>
      <c r="BF19" s="136"/>
      <c r="BM19" s="138" t="s">
        <v>498</v>
      </c>
      <c r="BO19" s="54" t="s">
        <v>674</v>
      </c>
      <c r="BU19" s="49" t="s">
        <v>697</v>
      </c>
      <c r="BV19" s="49"/>
      <c r="BW19" s="49"/>
      <c r="BX19" s="49"/>
      <c r="BY19" s="49"/>
      <c r="CA19" s="49"/>
      <c r="CB19" s="49"/>
    </row>
    <row r="20" spans="1:86">
      <c r="A20" s="841"/>
      <c r="B20" s="841"/>
      <c r="C20" s="841"/>
      <c r="D20" s="841"/>
      <c r="E20" s="848"/>
      <c r="F20" s="848"/>
      <c r="G20" s="848"/>
      <c r="H20" s="841"/>
      <c r="I20" s="841"/>
      <c r="BA20" s="137" t="s">
        <v>377</v>
      </c>
      <c r="BB20" s="137" t="s">
        <v>378</v>
      </c>
      <c r="BE20" s="136"/>
      <c r="BF20" s="136"/>
      <c r="BM20" s="138" t="s">
        <v>499</v>
      </c>
      <c r="BO20" s="54" t="s">
        <v>687</v>
      </c>
      <c r="BU20" s="49" t="s">
        <v>698</v>
      </c>
      <c r="BV20" s="49"/>
      <c r="BW20" s="49"/>
      <c r="BX20" s="49"/>
      <c r="BY20" s="49"/>
      <c r="BZ20" s="49"/>
      <c r="CA20" s="49"/>
      <c r="CB20" s="49"/>
    </row>
    <row r="21" spans="1:86">
      <c r="A21" s="841"/>
      <c r="B21" s="841"/>
      <c r="C21" s="841"/>
      <c r="D21" s="841"/>
      <c r="E21" s="848"/>
      <c r="F21" s="848"/>
      <c r="G21" s="848"/>
      <c r="H21" s="841"/>
      <c r="I21" s="841"/>
      <c r="BA21" s="137" t="s">
        <v>379</v>
      </c>
      <c r="BB21" s="137" t="s">
        <v>380</v>
      </c>
      <c r="BD21" s="134" t="s">
        <v>441</v>
      </c>
      <c r="BE21" s="136"/>
      <c r="BF21" s="136"/>
      <c r="BH21" s="134" t="s">
        <v>480</v>
      </c>
      <c r="BM21" s="138" t="s">
        <v>500</v>
      </c>
      <c r="BO21" s="54" t="s">
        <v>675</v>
      </c>
      <c r="BU21" s="49" t="s">
        <v>719</v>
      </c>
      <c r="BV21" s="49"/>
      <c r="BW21" s="49"/>
      <c r="BX21" s="49"/>
      <c r="BY21" s="49"/>
      <c r="BZ21" s="49" t="s">
        <v>744</v>
      </c>
      <c r="CA21" s="49"/>
      <c r="CB21" s="49"/>
      <c r="CD21" s="46" t="s">
        <v>220</v>
      </c>
      <c r="CE21" s="47"/>
      <c r="CF21" s="46" t="s">
        <v>221</v>
      </c>
      <c r="CG21" s="73"/>
      <c r="CH21" s="73"/>
    </row>
    <row r="22" spans="1:86">
      <c r="A22" s="841"/>
      <c r="B22" s="841"/>
      <c r="C22" s="841"/>
      <c r="D22" s="841"/>
      <c r="E22" s="848"/>
      <c r="F22" s="848"/>
      <c r="G22" s="848"/>
      <c r="H22" s="841"/>
      <c r="I22" s="841"/>
      <c r="BA22" s="137" t="s">
        <v>386</v>
      </c>
      <c r="BB22" s="137" t="s">
        <v>4</v>
      </c>
      <c r="BD22" s="54" t="s">
        <v>56</v>
      </c>
      <c r="BE22" s="136"/>
      <c r="BF22" s="136"/>
      <c r="BH22" s="54" t="s">
        <v>478</v>
      </c>
      <c r="BM22" s="138" t="s">
        <v>503</v>
      </c>
      <c r="BU22" s="49" t="s">
        <v>701</v>
      </c>
      <c r="BV22" s="49"/>
      <c r="BW22" s="49"/>
      <c r="BX22" s="49"/>
      <c r="BY22" s="49"/>
      <c r="BZ22" s="49" t="s">
        <v>56</v>
      </c>
      <c r="CA22" s="49"/>
      <c r="CB22" s="49"/>
      <c r="CD22" s="47" t="s">
        <v>226</v>
      </c>
      <c r="CE22" s="47"/>
      <c r="CF22" s="47" t="s">
        <v>227</v>
      </c>
      <c r="CG22" s="73"/>
      <c r="CH22" s="73"/>
    </row>
    <row r="23" spans="1:86">
      <c r="E23" s="29"/>
      <c r="F23" s="29"/>
      <c r="G23" s="29"/>
      <c r="BD23" s="54" t="s">
        <v>452</v>
      </c>
      <c r="BH23" s="54" t="s">
        <v>476</v>
      </c>
      <c r="BM23" s="138" t="s">
        <v>504</v>
      </c>
      <c r="BU23" s="49" t="s">
        <v>702</v>
      </c>
      <c r="BV23" s="49"/>
      <c r="BW23" s="49"/>
      <c r="BX23" s="49"/>
      <c r="BY23" s="49"/>
      <c r="BZ23" s="49" t="s">
        <v>746</v>
      </c>
      <c r="CA23" s="49"/>
      <c r="CB23" s="49"/>
      <c r="CD23" s="47" t="s">
        <v>228</v>
      </c>
      <c r="CE23" s="47"/>
      <c r="CF23" s="47" t="s">
        <v>229</v>
      </c>
      <c r="CG23" s="73"/>
      <c r="CH23" s="73"/>
    </row>
    <row r="24" spans="1:86">
      <c r="BD24" s="54" t="s">
        <v>453</v>
      </c>
      <c r="BH24" s="54" t="s">
        <v>477</v>
      </c>
      <c r="BM24" s="138" t="s">
        <v>505</v>
      </c>
      <c r="BU24" s="49" t="s">
        <v>703</v>
      </c>
      <c r="BV24" s="49"/>
      <c r="BW24" s="49"/>
      <c r="BX24" s="49"/>
      <c r="BY24" s="49"/>
      <c r="BZ24" s="49" t="s">
        <v>737</v>
      </c>
      <c r="CA24" s="49"/>
      <c r="CB24" s="49"/>
      <c r="CD24" s="47" t="s">
        <v>230</v>
      </c>
      <c r="CE24" s="47"/>
      <c r="CF24" s="47" t="s">
        <v>216</v>
      </c>
      <c r="CG24" s="73"/>
      <c r="CH24" s="73"/>
    </row>
    <row r="25" spans="1:86">
      <c r="BA25" s="134" t="s">
        <v>432</v>
      </c>
      <c r="BD25" s="54" t="s">
        <v>183</v>
      </c>
      <c r="BH25" s="54" t="s">
        <v>283</v>
      </c>
      <c r="BM25" s="138" t="s">
        <v>506</v>
      </c>
      <c r="BU25" s="49" t="s">
        <v>720</v>
      </c>
      <c r="BV25" s="49"/>
      <c r="BW25" s="49"/>
      <c r="BX25" s="49"/>
      <c r="BY25" s="49"/>
      <c r="BZ25" s="49" t="s">
        <v>183</v>
      </c>
      <c r="CA25" s="49"/>
      <c r="CB25" s="49"/>
      <c r="CD25" s="47" t="s">
        <v>231</v>
      </c>
      <c r="CE25" s="47"/>
      <c r="CF25" s="47" t="s">
        <v>214</v>
      </c>
      <c r="CG25" s="73"/>
      <c r="CH25" s="73"/>
    </row>
    <row r="26" spans="1:86">
      <c r="BA26" s="54" t="s">
        <v>18</v>
      </c>
      <c r="BD26" s="54" t="s">
        <v>444</v>
      </c>
      <c r="BM26" s="138" t="s">
        <v>507</v>
      </c>
      <c r="BU26" s="49" t="s">
        <v>704</v>
      </c>
      <c r="BV26" s="49"/>
      <c r="BW26" s="49"/>
      <c r="BX26" s="49"/>
      <c r="BY26" s="49"/>
      <c r="BZ26" s="49" t="s">
        <v>745</v>
      </c>
      <c r="CA26" s="49"/>
      <c r="CB26" s="49"/>
      <c r="CD26" s="47" t="s">
        <v>232</v>
      </c>
      <c r="CE26" s="47"/>
      <c r="CF26" s="47" t="s">
        <v>233</v>
      </c>
      <c r="CG26" s="73"/>
      <c r="CH26" s="73"/>
    </row>
    <row r="27" spans="1:86">
      <c r="BA27" s="54" t="s">
        <v>20</v>
      </c>
      <c r="BD27" s="54" t="s">
        <v>454</v>
      </c>
      <c r="BM27" s="138" t="s">
        <v>508</v>
      </c>
      <c r="BU27" s="49" t="s">
        <v>721</v>
      </c>
      <c r="BV27" s="49"/>
      <c r="BW27" s="49"/>
      <c r="BX27" s="49"/>
      <c r="BY27" s="49"/>
      <c r="BZ27" s="49" t="s">
        <v>194</v>
      </c>
      <c r="CA27" s="49"/>
      <c r="CB27" s="49"/>
      <c r="CD27" s="47" t="s">
        <v>234</v>
      </c>
      <c r="CE27" s="47"/>
      <c r="CF27" s="47" t="s">
        <v>215</v>
      </c>
      <c r="CG27" s="73"/>
      <c r="CH27" s="73"/>
    </row>
    <row r="28" spans="1:86">
      <c r="BA28" s="54" t="s">
        <v>22</v>
      </c>
      <c r="BD28" s="54" t="s">
        <v>455</v>
      </c>
      <c r="BH28" s="134" t="s">
        <v>650</v>
      </c>
      <c r="BM28" s="138" t="s">
        <v>509</v>
      </c>
      <c r="BU28" s="49" t="s">
        <v>705</v>
      </c>
      <c r="BV28" s="49"/>
      <c r="BW28" s="49"/>
      <c r="BX28" s="49"/>
      <c r="BY28" s="49"/>
      <c r="BZ28" s="49" t="s">
        <v>730</v>
      </c>
      <c r="CA28" s="49"/>
      <c r="CB28" s="49"/>
      <c r="CD28" s="47" t="s">
        <v>235</v>
      </c>
      <c r="CE28" s="47"/>
      <c r="CF28" s="47"/>
      <c r="CG28" s="73"/>
      <c r="CH28" s="73"/>
    </row>
    <row r="29" spans="1:86">
      <c r="BA29" s="54" t="s">
        <v>24</v>
      </c>
      <c r="BD29" s="49" t="s">
        <v>457</v>
      </c>
      <c r="BH29" s="54" t="s">
        <v>757</v>
      </c>
      <c r="BM29" s="138" t="s">
        <v>510</v>
      </c>
      <c r="BU29" s="49" t="s">
        <v>722</v>
      </c>
      <c r="BV29" s="49"/>
      <c r="BW29" s="49"/>
      <c r="BX29" s="49"/>
      <c r="BY29" s="49"/>
      <c r="BZ29" s="49" t="s">
        <v>740</v>
      </c>
      <c r="CA29" s="49"/>
      <c r="CB29" s="49"/>
      <c r="CD29" s="47" t="s">
        <v>236</v>
      </c>
      <c r="CE29" s="47"/>
      <c r="CF29" s="47"/>
      <c r="CG29" s="73"/>
      <c r="CH29" s="73"/>
    </row>
    <row r="30" spans="1:86">
      <c r="BA30" s="54" t="s">
        <v>421</v>
      </c>
      <c r="BD30" s="49" t="s">
        <v>456</v>
      </c>
      <c r="BH30" s="54" t="s">
        <v>651</v>
      </c>
      <c r="BM30" s="138" t="s">
        <v>511</v>
      </c>
      <c r="BU30" s="49" t="s">
        <v>706</v>
      </c>
      <c r="BV30" s="49"/>
      <c r="BW30" s="49"/>
      <c r="BX30" s="49"/>
      <c r="BY30" s="49"/>
      <c r="BZ30" s="49" t="s">
        <v>731</v>
      </c>
      <c r="CA30" s="49"/>
      <c r="CB30" s="49"/>
      <c r="CD30" s="47" t="s">
        <v>237</v>
      </c>
      <c r="CE30" s="47"/>
      <c r="CF30" s="47"/>
      <c r="CG30" s="73"/>
      <c r="CH30" s="73"/>
    </row>
    <row r="31" spans="1:86">
      <c r="BD31" s="49" t="s">
        <v>458</v>
      </c>
      <c r="BH31" s="54" t="s">
        <v>652</v>
      </c>
      <c r="BM31" s="138" t="s">
        <v>512</v>
      </c>
      <c r="BU31" s="49" t="s">
        <v>723</v>
      </c>
      <c r="BV31" s="49"/>
      <c r="BW31" s="49"/>
      <c r="BX31" s="49"/>
      <c r="BY31" s="49"/>
      <c r="BZ31" s="49" t="s">
        <v>732</v>
      </c>
      <c r="CA31" s="49"/>
      <c r="CB31" s="49"/>
      <c r="CD31" s="47" t="s">
        <v>238</v>
      </c>
      <c r="CE31" s="47"/>
      <c r="CF31" s="47"/>
      <c r="CG31" s="73"/>
      <c r="CH31" s="73"/>
    </row>
    <row r="32" spans="1:86">
      <c r="BD32" s="49" t="s">
        <v>459</v>
      </c>
      <c r="BH32" s="54" t="s">
        <v>653</v>
      </c>
      <c r="BM32" s="138" t="s">
        <v>513</v>
      </c>
      <c r="BU32" s="49" t="s">
        <v>724</v>
      </c>
      <c r="BV32" s="49"/>
      <c r="BW32" s="49"/>
      <c r="BX32" s="49"/>
      <c r="BY32" s="49"/>
      <c r="BZ32" s="49" t="s">
        <v>743</v>
      </c>
      <c r="CA32" s="49"/>
      <c r="CB32" s="49"/>
      <c r="CD32" s="47" t="s">
        <v>239</v>
      </c>
      <c r="CE32" s="47"/>
      <c r="CF32" s="47"/>
      <c r="CG32" s="73"/>
      <c r="CH32" s="73"/>
    </row>
    <row r="33" spans="53:80">
      <c r="BA33" s="54" t="s">
        <v>433</v>
      </c>
      <c r="BD33" s="49" t="s">
        <v>460</v>
      </c>
      <c r="BH33" s="54" t="s">
        <v>654</v>
      </c>
      <c r="BM33" s="138" t="s">
        <v>514</v>
      </c>
      <c r="BU33" s="49" t="s">
        <v>725</v>
      </c>
      <c r="BV33" s="49"/>
      <c r="BW33" s="49"/>
      <c r="BX33" s="49"/>
      <c r="BY33" s="49"/>
      <c r="BZ33" s="49" t="s">
        <v>733</v>
      </c>
      <c r="CA33" s="49"/>
      <c r="CB33" s="49"/>
    </row>
    <row r="34" spans="53:80">
      <c r="BA34" s="54" t="s">
        <v>40</v>
      </c>
      <c r="BD34" s="49" t="s">
        <v>461</v>
      </c>
      <c r="BH34" s="54" t="s">
        <v>655</v>
      </c>
      <c r="BM34" s="138" t="s">
        <v>515</v>
      </c>
      <c r="BU34" s="49" t="s">
        <v>707</v>
      </c>
      <c r="BV34" s="49"/>
      <c r="BW34" s="49"/>
      <c r="BX34" s="49"/>
      <c r="BY34" s="49"/>
      <c r="BZ34" s="49" t="s">
        <v>735</v>
      </c>
      <c r="CA34" s="49"/>
      <c r="CB34" s="49"/>
    </row>
    <row r="35" spans="53:80">
      <c r="BA35" s="54" t="s">
        <v>24</v>
      </c>
      <c r="BD35" s="49" t="s">
        <v>462</v>
      </c>
      <c r="BH35" s="54" t="s">
        <v>656</v>
      </c>
      <c r="BM35" s="138" t="s">
        <v>516</v>
      </c>
      <c r="BU35" s="49" t="s">
        <v>708</v>
      </c>
      <c r="BV35" s="49"/>
      <c r="BW35" s="49"/>
      <c r="BX35" s="49"/>
      <c r="BY35" s="49"/>
      <c r="BZ35" s="49" t="s">
        <v>461</v>
      </c>
      <c r="CA35" s="49"/>
      <c r="CB35" s="49"/>
    </row>
    <row r="36" spans="53:80">
      <c r="BA36" s="54" t="s">
        <v>421</v>
      </c>
      <c r="BD36" s="49" t="s">
        <v>463</v>
      </c>
      <c r="BH36" s="54" t="s">
        <v>657</v>
      </c>
      <c r="BM36" s="138" t="s">
        <v>517</v>
      </c>
      <c r="BU36" s="49" t="s">
        <v>710</v>
      </c>
      <c r="BV36" s="49"/>
      <c r="BW36" s="49"/>
      <c r="BX36" s="49"/>
      <c r="BY36" s="49"/>
      <c r="BZ36" s="49" t="s">
        <v>736</v>
      </c>
      <c r="CA36" s="49"/>
      <c r="CB36" s="49"/>
    </row>
    <row r="37" spans="53:80">
      <c r="BD37" s="54" t="s">
        <v>449</v>
      </c>
      <c r="BH37" s="54" t="s">
        <v>658</v>
      </c>
      <c r="BM37" s="138" t="s">
        <v>518</v>
      </c>
      <c r="BU37" s="49" t="s">
        <v>711</v>
      </c>
      <c r="BV37" s="49"/>
      <c r="BW37" s="49"/>
      <c r="BX37" s="49"/>
      <c r="BY37" s="49"/>
      <c r="CA37" s="49"/>
      <c r="CB37" s="49"/>
    </row>
    <row r="38" spans="53:80">
      <c r="BH38" s="54" t="s">
        <v>114</v>
      </c>
      <c r="BM38" s="138" t="s">
        <v>519</v>
      </c>
      <c r="BV38" s="49"/>
      <c r="BW38" s="49"/>
      <c r="BX38" s="49"/>
      <c r="BY38" s="49"/>
      <c r="CA38" s="49"/>
      <c r="CB38" s="49"/>
    </row>
    <row r="39" spans="53:80">
      <c r="BA39" s="134" t="s">
        <v>305</v>
      </c>
      <c r="BH39" s="54" t="s">
        <v>115</v>
      </c>
      <c r="BM39" s="138" t="s">
        <v>520</v>
      </c>
      <c r="BV39" s="49"/>
      <c r="BW39" s="49"/>
      <c r="BX39" s="49"/>
      <c r="BY39" s="49"/>
      <c r="BZ39" s="49"/>
      <c r="CA39" s="49"/>
      <c r="CB39" s="49"/>
    </row>
    <row r="40" spans="53:80">
      <c r="BA40" s="54" t="s">
        <v>7</v>
      </c>
      <c r="BD40" s="134" t="s">
        <v>290</v>
      </c>
      <c r="BH40" s="54" t="s">
        <v>116</v>
      </c>
      <c r="BM40" s="138" t="s">
        <v>521</v>
      </c>
      <c r="BU40" s="49"/>
      <c r="BV40" s="49"/>
      <c r="BW40" s="49"/>
      <c r="BX40" s="49"/>
      <c r="BY40" s="49"/>
      <c r="BZ40" s="49"/>
      <c r="CA40" s="49"/>
      <c r="CB40" s="49"/>
    </row>
    <row r="41" spans="53:80">
      <c r="BA41" s="54" t="s">
        <v>99</v>
      </c>
      <c r="BD41" s="54" t="s">
        <v>464</v>
      </c>
      <c r="BM41" s="138" t="s">
        <v>522</v>
      </c>
      <c r="BV41" s="49"/>
      <c r="BW41" s="49"/>
      <c r="BX41" s="49"/>
      <c r="BY41" s="49"/>
      <c r="BZ41" s="49"/>
      <c r="CA41" s="49"/>
      <c r="CB41" s="49"/>
    </row>
    <row r="42" spans="53:80">
      <c r="BA42" s="54" t="s">
        <v>211</v>
      </c>
      <c r="BD42" s="54" t="s">
        <v>465</v>
      </c>
      <c r="BM42" s="138" t="s">
        <v>523</v>
      </c>
      <c r="BV42" s="49"/>
      <c r="BW42" s="49"/>
      <c r="BX42" s="49"/>
      <c r="BY42" s="49"/>
      <c r="BZ42" s="49"/>
      <c r="CA42" s="49"/>
      <c r="CB42" s="49"/>
    </row>
    <row r="43" spans="53:80">
      <c r="BA43" s="54" t="s">
        <v>423</v>
      </c>
      <c r="BD43" s="54" t="s">
        <v>466</v>
      </c>
      <c r="BM43" s="138" t="s">
        <v>524</v>
      </c>
      <c r="BV43" s="49"/>
      <c r="BW43" s="49"/>
      <c r="BX43" s="49"/>
      <c r="BY43" s="49"/>
      <c r="BZ43" s="49"/>
      <c r="CA43" s="49"/>
      <c r="CB43" s="49"/>
    </row>
    <row r="44" spans="53:80">
      <c r="BA44" s="54" t="s">
        <v>424</v>
      </c>
      <c r="BM44" s="138" t="s">
        <v>93</v>
      </c>
      <c r="BV44" s="49"/>
      <c r="BW44" s="49"/>
      <c r="BX44" s="49"/>
      <c r="BY44" s="49"/>
      <c r="BZ44" s="49"/>
      <c r="CA44" s="49"/>
      <c r="CB44" s="49"/>
    </row>
    <row r="45" spans="53:80">
      <c r="BA45" s="54" t="s">
        <v>276</v>
      </c>
      <c r="BM45" s="138" t="s">
        <v>525</v>
      </c>
    </row>
    <row r="46" spans="53:80">
      <c r="BA46" s="54" t="s">
        <v>425</v>
      </c>
      <c r="BM46" s="138" t="s">
        <v>526</v>
      </c>
    </row>
    <row r="47" spans="53:80">
      <c r="BA47" s="54" t="s">
        <v>426</v>
      </c>
      <c r="BM47" s="138" t="s">
        <v>527</v>
      </c>
    </row>
    <row r="48" spans="53:80">
      <c r="BA48" s="54" t="s">
        <v>427</v>
      </c>
      <c r="BM48" s="138" t="s">
        <v>528</v>
      </c>
    </row>
    <row r="49" spans="53:65">
      <c r="BA49" s="54" t="s">
        <v>428</v>
      </c>
      <c r="BM49" s="138" t="s">
        <v>529</v>
      </c>
    </row>
    <row r="50" spans="53:65">
      <c r="BA50" s="54" t="s">
        <v>429</v>
      </c>
      <c r="BM50" s="138" t="s">
        <v>530</v>
      </c>
    </row>
    <row r="51" spans="53:65">
      <c r="BA51" s="54" t="s">
        <v>430</v>
      </c>
      <c r="BM51" s="138" t="s">
        <v>531</v>
      </c>
    </row>
    <row r="52" spans="53:65">
      <c r="BA52" s="54" t="s">
        <v>431</v>
      </c>
      <c r="BM52" s="138" t="s">
        <v>532</v>
      </c>
    </row>
    <row r="53" spans="53:65">
      <c r="BM53" s="138" t="s">
        <v>533</v>
      </c>
    </row>
    <row r="54" spans="53:65">
      <c r="BM54" s="138" t="s">
        <v>534</v>
      </c>
    </row>
    <row r="55" spans="53:65">
      <c r="BA55" s="150" t="s">
        <v>767</v>
      </c>
      <c r="BM55" s="138" t="s">
        <v>663</v>
      </c>
    </row>
    <row r="56" spans="53:65" ht="15">
      <c r="BA56" s="151" t="s">
        <v>768</v>
      </c>
      <c r="BM56" s="139" t="s">
        <v>535</v>
      </c>
    </row>
    <row r="57" spans="53:65">
      <c r="BA57" s="568" t="s">
        <v>210</v>
      </c>
      <c r="BM57" s="138" t="s">
        <v>536</v>
      </c>
    </row>
    <row r="58" spans="53:65" ht="25.5">
      <c r="BA58" s="568" t="s">
        <v>825</v>
      </c>
      <c r="BM58" s="138" t="s">
        <v>537</v>
      </c>
    </row>
    <row r="59" spans="53:65">
      <c r="BA59" s="568" t="s">
        <v>826</v>
      </c>
      <c r="BM59" s="138" t="s">
        <v>538</v>
      </c>
    </row>
    <row r="60" spans="53:65">
      <c r="BA60" s="568" t="s">
        <v>63</v>
      </c>
      <c r="BM60" s="138" t="s">
        <v>539</v>
      </c>
    </row>
    <row r="61" spans="53:65">
      <c r="BA61" s="568" t="s">
        <v>827</v>
      </c>
      <c r="BM61" s="138" t="s">
        <v>540</v>
      </c>
    </row>
    <row r="62" spans="53:65" ht="15">
      <c r="BA62" s="151" t="s">
        <v>769</v>
      </c>
      <c r="BM62" s="138" t="s">
        <v>541</v>
      </c>
    </row>
    <row r="63" spans="53:65">
      <c r="BA63" s="681" t="s">
        <v>770</v>
      </c>
      <c r="BM63" s="138" t="s">
        <v>542</v>
      </c>
    </row>
    <row r="64" spans="53:65">
      <c r="BA64" s="681" t="s">
        <v>771</v>
      </c>
      <c r="BM64" s="138" t="s">
        <v>543</v>
      </c>
    </row>
    <row r="65" spans="53:65">
      <c r="BA65" s="681" t="s">
        <v>772</v>
      </c>
      <c r="BM65" s="138" t="s">
        <v>544</v>
      </c>
    </row>
    <row r="66" spans="53:65">
      <c r="BA66" s="681" t="s">
        <v>773</v>
      </c>
      <c r="BM66" s="138" t="s">
        <v>545</v>
      </c>
    </row>
    <row r="67" spans="53:65">
      <c r="BA67" s="681" t="s">
        <v>774</v>
      </c>
      <c r="BM67" s="138" t="s">
        <v>546</v>
      </c>
    </row>
    <row r="68" spans="53:65">
      <c r="BA68" s="681" t="s">
        <v>775</v>
      </c>
      <c r="BM68" s="138" t="s">
        <v>547</v>
      </c>
    </row>
    <row r="69" spans="53:65">
      <c r="BA69" s="681" t="s">
        <v>776</v>
      </c>
      <c r="BM69" s="138" t="s">
        <v>548</v>
      </c>
    </row>
    <row r="70" spans="53:65">
      <c r="BA70" s="681" t="s">
        <v>777</v>
      </c>
      <c r="BM70" s="138" t="s">
        <v>549</v>
      </c>
    </row>
    <row r="71" spans="53:65">
      <c r="BA71" s="681" t="s">
        <v>778</v>
      </c>
      <c r="BM71" s="138" t="s">
        <v>550</v>
      </c>
    </row>
    <row r="72" spans="53:65" ht="15">
      <c r="BA72" s="151" t="s">
        <v>821</v>
      </c>
      <c r="BM72" s="138"/>
    </row>
    <row r="73" spans="53:65">
      <c r="BA73" s="681" t="s">
        <v>818</v>
      </c>
      <c r="BM73" s="138"/>
    </row>
    <row r="74" spans="53:65">
      <c r="BA74" s="681" t="s">
        <v>819</v>
      </c>
      <c r="BM74" s="138"/>
    </row>
    <row r="75" spans="53:65">
      <c r="BA75" s="681" t="s">
        <v>820</v>
      </c>
      <c r="BM75" s="138"/>
    </row>
    <row r="76" spans="53:65" ht="15">
      <c r="BA76" s="151" t="s">
        <v>779</v>
      </c>
      <c r="BM76" s="139" t="s">
        <v>551</v>
      </c>
    </row>
    <row r="77" spans="53:65">
      <c r="BA77" s="681" t="s">
        <v>780</v>
      </c>
      <c r="BM77" s="138" t="s">
        <v>552</v>
      </c>
    </row>
    <row r="78" spans="53:65">
      <c r="BA78" s="681" t="s">
        <v>781</v>
      </c>
      <c r="BM78" s="138" t="s">
        <v>553</v>
      </c>
    </row>
    <row r="79" spans="53:65">
      <c r="BA79" s="681" t="s">
        <v>782</v>
      </c>
      <c r="BM79" s="138" t="s">
        <v>554</v>
      </c>
    </row>
    <row r="80" spans="53:65">
      <c r="BA80" s="681" t="s">
        <v>783</v>
      </c>
      <c r="BM80" s="138" t="s">
        <v>555</v>
      </c>
    </row>
    <row r="81" spans="53:65">
      <c r="BA81" s="681" t="s">
        <v>81</v>
      </c>
      <c r="BM81" s="138" t="s">
        <v>100</v>
      </c>
    </row>
    <row r="82" spans="53:65">
      <c r="BA82" s="681" t="s">
        <v>784</v>
      </c>
      <c r="BM82" s="138" t="s">
        <v>664</v>
      </c>
    </row>
    <row r="83" spans="53:65">
      <c r="BA83" s="681" t="s">
        <v>785</v>
      </c>
      <c r="BM83" s="138" t="s">
        <v>556</v>
      </c>
    </row>
    <row r="84" spans="53:65">
      <c r="BA84" s="681" t="s">
        <v>786</v>
      </c>
      <c r="BM84" s="138" t="s">
        <v>557</v>
      </c>
    </row>
    <row r="85" spans="53:65">
      <c r="BA85" s="681" t="s">
        <v>787</v>
      </c>
      <c r="BM85" s="138" t="s">
        <v>558</v>
      </c>
    </row>
    <row r="86" spans="53:65">
      <c r="BA86" s="681" t="s">
        <v>788</v>
      </c>
      <c r="BM86" s="138" t="s">
        <v>559</v>
      </c>
    </row>
    <row r="87" spans="53:65">
      <c r="BA87" s="681" t="s">
        <v>789</v>
      </c>
      <c r="BM87" s="138" t="s">
        <v>560</v>
      </c>
    </row>
    <row r="88" spans="53:65">
      <c r="BA88" s="681" t="s">
        <v>790</v>
      </c>
      <c r="BM88" s="139" t="s">
        <v>561</v>
      </c>
    </row>
    <row r="89" spans="53:65">
      <c r="BA89" s="681" t="s">
        <v>791</v>
      </c>
      <c r="BM89" s="138" t="s">
        <v>562</v>
      </c>
    </row>
    <row r="90" spans="53:65">
      <c r="BA90" s="681" t="s">
        <v>792</v>
      </c>
      <c r="BM90" s="138" t="s">
        <v>563</v>
      </c>
    </row>
    <row r="91" spans="53:65">
      <c r="BA91" s="681" t="s">
        <v>793</v>
      </c>
      <c r="BM91" s="138" t="s">
        <v>564</v>
      </c>
    </row>
    <row r="92" spans="53:65">
      <c r="BA92" s="681" t="s">
        <v>794</v>
      </c>
      <c r="BM92" s="138" t="s">
        <v>565</v>
      </c>
    </row>
    <row r="93" spans="53:65">
      <c r="BA93" s="681" t="s">
        <v>795</v>
      </c>
      <c r="BM93" s="138" t="s">
        <v>566</v>
      </c>
    </row>
    <row r="94" spans="53:65">
      <c r="BA94" s="681" t="s">
        <v>796</v>
      </c>
      <c r="BM94" s="138" t="s">
        <v>665</v>
      </c>
    </row>
    <row r="95" spans="53:65">
      <c r="BA95" s="681" t="s">
        <v>797</v>
      </c>
      <c r="BM95" s="138" t="s">
        <v>567</v>
      </c>
    </row>
    <row r="96" spans="53:65" ht="15">
      <c r="BA96" s="151" t="s">
        <v>798</v>
      </c>
      <c r="BM96" s="138" t="s">
        <v>96</v>
      </c>
    </row>
    <row r="97" spans="53:65">
      <c r="BA97" s="681" t="s">
        <v>822</v>
      </c>
      <c r="BM97" s="138" t="s">
        <v>568</v>
      </c>
    </row>
    <row r="98" spans="53:65">
      <c r="BA98" s="681" t="s">
        <v>823</v>
      </c>
      <c r="BM98" s="138" t="s">
        <v>569</v>
      </c>
    </row>
    <row r="99" spans="53:65">
      <c r="BA99" s="681" t="s">
        <v>824</v>
      </c>
      <c r="BM99" s="138" t="s">
        <v>570</v>
      </c>
    </row>
    <row r="100" spans="53:65" ht="15">
      <c r="BA100" s="151" t="s">
        <v>799</v>
      </c>
      <c r="BM100" s="138" t="s">
        <v>571</v>
      </c>
    </row>
    <row r="101" spans="53:65">
      <c r="BA101" s="681" t="s">
        <v>800</v>
      </c>
      <c r="BM101" s="138" t="s">
        <v>572</v>
      </c>
    </row>
    <row r="102" spans="53:65" ht="15">
      <c r="BA102" s="151" t="s">
        <v>801</v>
      </c>
      <c r="BM102" s="138" t="s">
        <v>573</v>
      </c>
    </row>
    <row r="103" spans="53:65">
      <c r="BA103" s="681" t="s">
        <v>802</v>
      </c>
      <c r="BM103" s="138" t="s">
        <v>666</v>
      </c>
    </row>
    <row r="104" spans="53:65">
      <c r="BA104" s="681" t="s">
        <v>803</v>
      </c>
      <c r="BM104" s="138" t="s">
        <v>82</v>
      </c>
    </row>
    <row r="105" spans="53:65">
      <c r="BA105" s="681" t="s">
        <v>804</v>
      </c>
      <c r="BM105" s="138" t="s">
        <v>574</v>
      </c>
    </row>
    <row r="106" spans="53:65">
      <c r="BA106" s="681" t="s">
        <v>805</v>
      </c>
      <c r="BM106" s="138" t="s">
        <v>575</v>
      </c>
    </row>
    <row r="107" spans="53:65" ht="15">
      <c r="BA107" s="151" t="s">
        <v>806</v>
      </c>
      <c r="BM107" s="138" t="s">
        <v>576</v>
      </c>
    </row>
    <row r="108" spans="53:65">
      <c r="BA108" s="681" t="s">
        <v>807</v>
      </c>
      <c r="BM108" s="138" t="s">
        <v>577</v>
      </c>
    </row>
    <row r="109" spans="53:65">
      <c r="BA109" s="681" t="s">
        <v>808</v>
      </c>
      <c r="BM109" s="138" t="s">
        <v>578</v>
      </c>
    </row>
    <row r="110" spans="53:65">
      <c r="BA110" s="681" t="s">
        <v>809</v>
      </c>
      <c r="BM110" s="138" t="s">
        <v>579</v>
      </c>
    </row>
    <row r="111" spans="53:65">
      <c r="BA111" s="681" t="s">
        <v>810</v>
      </c>
      <c r="BM111" s="138" t="s">
        <v>580</v>
      </c>
    </row>
    <row r="112" spans="53:65">
      <c r="BA112" s="681" t="s">
        <v>811</v>
      </c>
      <c r="BM112" s="138" t="s">
        <v>83</v>
      </c>
    </row>
    <row r="113" spans="53:65">
      <c r="BA113" s="681" t="s">
        <v>812</v>
      </c>
      <c r="BM113" s="138" t="s">
        <v>581</v>
      </c>
    </row>
    <row r="114" spans="53:65" ht="15">
      <c r="BA114" s="151" t="s">
        <v>813</v>
      </c>
      <c r="BM114" s="138" t="s">
        <v>582</v>
      </c>
    </row>
    <row r="115" spans="53:65">
      <c r="BA115" s="681" t="s">
        <v>814</v>
      </c>
      <c r="BM115" s="138" t="s">
        <v>583</v>
      </c>
    </row>
    <row r="116" spans="53:65" ht="15">
      <c r="BA116" s="151" t="s">
        <v>815</v>
      </c>
      <c r="BM116" s="138" t="s">
        <v>584</v>
      </c>
    </row>
    <row r="117" spans="53:65">
      <c r="BA117" s="681" t="s">
        <v>816</v>
      </c>
      <c r="BM117" s="138" t="s">
        <v>585</v>
      </c>
    </row>
    <row r="118" spans="53:65">
      <c r="BM118" s="138" t="s">
        <v>586</v>
      </c>
    </row>
    <row r="119" spans="53:65">
      <c r="BM119" s="138" t="s">
        <v>587</v>
      </c>
    </row>
    <row r="120" spans="53:65">
      <c r="BM120" s="138" t="s">
        <v>588</v>
      </c>
    </row>
    <row r="121" spans="53:65">
      <c r="BM121" s="138" t="s">
        <v>589</v>
      </c>
    </row>
    <row r="122" spans="53:65">
      <c r="BM122" s="138" t="s">
        <v>590</v>
      </c>
    </row>
    <row r="123" spans="53:65">
      <c r="BM123" s="138" t="s">
        <v>591</v>
      </c>
    </row>
    <row r="124" spans="53:65">
      <c r="BM124" s="138" t="s">
        <v>592</v>
      </c>
    </row>
    <row r="125" spans="53:65">
      <c r="BM125" s="138" t="s">
        <v>593</v>
      </c>
    </row>
    <row r="126" spans="53:65">
      <c r="BM126" s="138" t="s">
        <v>594</v>
      </c>
    </row>
    <row r="127" spans="53:65">
      <c r="BM127" s="138" t="s">
        <v>595</v>
      </c>
    </row>
    <row r="128" spans="53:65">
      <c r="BM128" s="138" t="s">
        <v>596</v>
      </c>
    </row>
    <row r="129" spans="65:65">
      <c r="BM129" s="138" t="s">
        <v>597</v>
      </c>
    </row>
    <row r="130" spans="65:65">
      <c r="BM130" s="138" t="s">
        <v>667</v>
      </c>
    </row>
    <row r="131" spans="65:65">
      <c r="BM131" s="138" t="s">
        <v>598</v>
      </c>
    </row>
    <row r="132" spans="65:65">
      <c r="BM132" s="139" t="s">
        <v>599</v>
      </c>
    </row>
    <row r="133" spans="65:65">
      <c r="BM133" s="138" t="s">
        <v>600</v>
      </c>
    </row>
    <row r="134" spans="65:65">
      <c r="BM134" s="138" t="s">
        <v>601</v>
      </c>
    </row>
    <row r="135" spans="65:65">
      <c r="BM135" s="138" t="s">
        <v>602</v>
      </c>
    </row>
    <row r="136" spans="65:65">
      <c r="BM136" s="138" t="s">
        <v>603</v>
      </c>
    </row>
    <row r="137" spans="65:65">
      <c r="BM137" s="138" t="s">
        <v>604</v>
      </c>
    </row>
    <row r="138" spans="65:65">
      <c r="BM138" s="138" t="s">
        <v>605</v>
      </c>
    </row>
    <row r="139" spans="65:65">
      <c r="BM139" s="138" t="s">
        <v>606</v>
      </c>
    </row>
    <row r="140" spans="65:65">
      <c r="BM140" s="138" t="s">
        <v>607</v>
      </c>
    </row>
    <row r="141" spans="65:65">
      <c r="BM141" s="138" t="s">
        <v>608</v>
      </c>
    </row>
    <row r="142" spans="65:65">
      <c r="BM142" s="138" t="s">
        <v>609</v>
      </c>
    </row>
    <row r="143" spans="65:65">
      <c r="BM143" s="138" t="s">
        <v>610</v>
      </c>
    </row>
    <row r="144" spans="65:65">
      <c r="BM144" s="138" t="s">
        <v>611</v>
      </c>
    </row>
    <row r="145" spans="65:65">
      <c r="BM145" s="138" t="s">
        <v>612</v>
      </c>
    </row>
    <row r="146" spans="65:65">
      <c r="BM146" s="138" t="s">
        <v>668</v>
      </c>
    </row>
    <row r="147" spans="65:65">
      <c r="BM147" s="138" t="s">
        <v>613</v>
      </c>
    </row>
    <row r="148" spans="65:65">
      <c r="BM148" s="138" t="s">
        <v>614</v>
      </c>
    </row>
    <row r="149" spans="65:65">
      <c r="BM149" s="138" t="s">
        <v>615</v>
      </c>
    </row>
    <row r="150" spans="65:65">
      <c r="BM150" s="138" t="s">
        <v>616</v>
      </c>
    </row>
    <row r="151" spans="65:65">
      <c r="BM151" s="138" t="s">
        <v>617</v>
      </c>
    </row>
    <row r="152" spans="65:65">
      <c r="BM152" s="138" t="s">
        <v>669</v>
      </c>
    </row>
    <row r="153" spans="65:65">
      <c r="BM153" s="138" t="s">
        <v>618</v>
      </c>
    </row>
    <row r="154" spans="65:65">
      <c r="BM154" s="138" t="s">
        <v>619</v>
      </c>
    </row>
    <row r="155" spans="65:65">
      <c r="BM155" s="139" t="s">
        <v>620</v>
      </c>
    </row>
    <row r="156" spans="65:65">
      <c r="BM156" s="138" t="s">
        <v>80</v>
      </c>
    </row>
    <row r="157" spans="65:65">
      <c r="BM157" s="139" t="s">
        <v>621</v>
      </c>
    </row>
    <row r="158" spans="65:65">
      <c r="BM158" s="138" t="s">
        <v>622</v>
      </c>
    </row>
    <row r="159" spans="65:65">
      <c r="BM159" s="138" t="s">
        <v>623</v>
      </c>
    </row>
    <row r="160" spans="65:65">
      <c r="BM160" s="138" t="s">
        <v>624</v>
      </c>
    </row>
    <row r="161" spans="65:65">
      <c r="BM161" s="138" t="s">
        <v>625</v>
      </c>
    </row>
    <row r="162" spans="65:65">
      <c r="BM162" s="138" t="s">
        <v>626</v>
      </c>
    </row>
    <row r="163" spans="65:65">
      <c r="BM163" s="138" t="s">
        <v>627</v>
      </c>
    </row>
    <row r="164" spans="65:65">
      <c r="BM164" s="138" t="s">
        <v>628</v>
      </c>
    </row>
    <row r="165" spans="65:65">
      <c r="BM165" s="139" t="s">
        <v>629</v>
      </c>
    </row>
    <row r="166" spans="65:65">
      <c r="BM166" s="138" t="s">
        <v>630</v>
      </c>
    </row>
    <row r="167" spans="65:65">
      <c r="BM167" s="138" t="s">
        <v>631</v>
      </c>
    </row>
    <row r="168" spans="65:65">
      <c r="BM168" s="138" t="s">
        <v>632</v>
      </c>
    </row>
    <row r="169" spans="65:65">
      <c r="BM169" s="138" t="s">
        <v>633</v>
      </c>
    </row>
    <row r="170" spans="65:65">
      <c r="BM170" s="138" t="s">
        <v>634</v>
      </c>
    </row>
    <row r="171" spans="65:65">
      <c r="BM171" s="138" t="s">
        <v>635</v>
      </c>
    </row>
    <row r="172" spans="65:65">
      <c r="BM172" s="138" t="s">
        <v>636</v>
      </c>
    </row>
    <row r="173" spans="65:65">
      <c r="BM173" s="138" t="s">
        <v>637</v>
      </c>
    </row>
    <row r="174" spans="65:65">
      <c r="BM174" s="138" t="s">
        <v>638</v>
      </c>
    </row>
    <row r="175" spans="65:65">
      <c r="BM175" s="138" t="s">
        <v>639</v>
      </c>
    </row>
    <row r="176" spans="65:65">
      <c r="BM176" s="138" t="s">
        <v>640</v>
      </c>
    </row>
    <row r="177" spans="65:65">
      <c r="BM177" s="138" t="s">
        <v>641</v>
      </c>
    </row>
    <row r="178" spans="65:65">
      <c r="BM178" s="138" t="s">
        <v>642</v>
      </c>
    </row>
    <row r="179" spans="65:65">
      <c r="BM179" s="138" t="s">
        <v>670</v>
      </c>
    </row>
    <row r="180" spans="65:65">
      <c r="BM180" s="138" t="s">
        <v>643</v>
      </c>
    </row>
    <row r="181" spans="65:65">
      <c r="BM181" s="138" t="s">
        <v>644</v>
      </c>
    </row>
    <row r="182" spans="65:65">
      <c r="BM182" s="138" t="s">
        <v>645</v>
      </c>
    </row>
    <row r="183" spans="65:65">
      <c r="BM183" s="138" t="s">
        <v>671</v>
      </c>
    </row>
    <row r="184" spans="65:65">
      <c r="BM184" s="139" t="s">
        <v>646</v>
      </c>
    </row>
    <row r="185" spans="65:65">
      <c r="BM185" s="138" t="s">
        <v>647</v>
      </c>
    </row>
    <row r="186" spans="65:65">
      <c r="BM186" s="138" t="s">
        <v>648</v>
      </c>
    </row>
  </sheetData>
  <mergeCells count="25">
    <mergeCell ref="A11:A12"/>
    <mergeCell ref="B11:B12"/>
    <mergeCell ref="C11:C12"/>
    <mergeCell ref="D11:D12"/>
    <mergeCell ref="E11:E12"/>
    <mergeCell ref="A13:A14"/>
    <mergeCell ref="B13:B14"/>
    <mergeCell ref="C13:C14"/>
    <mergeCell ref="D13:D14"/>
    <mergeCell ref="E13:E14"/>
    <mergeCell ref="E4:E5"/>
    <mergeCell ref="A4:A5"/>
    <mergeCell ref="B4:B5"/>
    <mergeCell ref="C4:C5"/>
    <mergeCell ref="D4:D5"/>
    <mergeCell ref="A8:A10"/>
    <mergeCell ref="B8:B10"/>
    <mergeCell ref="C8:C10"/>
    <mergeCell ref="D8:D10"/>
    <mergeCell ref="E8:E10"/>
    <mergeCell ref="A6:A7"/>
    <mergeCell ref="B6:B7"/>
    <mergeCell ref="C6:C7"/>
    <mergeCell ref="D6:D7"/>
    <mergeCell ref="E6:E7"/>
  </mergeCells>
  <dataValidations count="2">
    <dataValidation type="list" allowBlank="1" showInputMessage="1" showErrorMessage="1" sqref="A4:A14">
      <formula1>$BB$2:$BB$23</formula1>
    </dataValidation>
    <dataValidation type="list" allowBlank="1" showInputMessage="1" showErrorMessage="1" sqref="B4:B14">
      <formula1>$BA$34:$BA$37</formula1>
    </dataValidation>
  </dataValidations>
  <pageMargins left="0.70833333333333337" right="0.70833333333333337" top="0.78749999999999998" bottom="0.78749999999999998" header="0.51180555555555551" footer="0.51180555555555551"/>
  <pageSetup paperSize="9" scale="47"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[4]Custom_lists!#REF!</xm:f>
          </x14:formula1>
          <xm:sqref>B4:B14</xm:sqref>
        </x14:dataValidation>
        <x14:dataValidation type="list" allowBlank="1" showInputMessage="1" showErrorMessage="1">
          <x14:formula1>
            <xm:f>[4]Custom_lists!#REF!</xm:f>
          </x14:formula1>
          <xm:sqref>A4:A14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A1:CH569"/>
  <sheetViews>
    <sheetView topLeftCell="D1" zoomScaleSheetLayoutView="100" workbookViewId="0">
      <selection sqref="A1:XFD1048576"/>
    </sheetView>
  </sheetViews>
  <sheetFormatPr defaultColWidth="11.42578125" defaultRowHeight="12.75"/>
  <cols>
    <col min="1" max="1" width="11.42578125" style="73" customWidth="1"/>
    <col min="2" max="2" width="32.7109375" style="73" customWidth="1"/>
    <col min="3" max="3" width="16.42578125" style="73" customWidth="1"/>
    <col min="4" max="4" width="26.28515625" style="73" customWidth="1"/>
    <col min="5" max="5" width="13.140625" style="73" customWidth="1"/>
    <col min="6" max="6" width="17.42578125" style="73" bestFit="1" customWidth="1"/>
    <col min="7" max="7" width="28" style="73" customWidth="1"/>
    <col min="8" max="8" width="19.28515625" style="73" customWidth="1"/>
    <col min="9" max="9" width="18" style="73" customWidth="1"/>
    <col min="10" max="10" width="15.42578125" style="73" customWidth="1"/>
    <col min="11" max="11" width="17.28515625" style="73" customWidth="1"/>
    <col min="12" max="12" width="12.28515625" style="78" customWidth="1"/>
    <col min="13" max="52" width="11.42578125" style="73" customWidth="1"/>
    <col min="53" max="16384" width="11.42578125" style="73"/>
  </cols>
  <sheetData>
    <row r="1" spans="1:86" ht="30.95" customHeight="1" thickBot="1">
      <c r="A1" s="72" t="s">
        <v>49</v>
      </c>
      <c r="B1" s="72"/>
      <c r="C1" s="72"/>
      <c r="D1" s="72"/>
      <c r="E1" s="72"/>
      <c r="F1" s="72"/>
      <c r="G1" s="72"/>
      <c r="H1" s="72"/>
      <c r="I1" s="72"/>
      <c r="K1" s="813" t="s">
        <v>0</v>
      </c>
      <c r="L1" s="814" t="s">
        <v>1836</v>
      </c>
      <c r="BA1" s="135" t="s">
        <v>422</v>
      </c>
      <c r="BB1" s="232" t="s">
        <v>835</v>
      </c>
      <c r="BC1" s="54"/>
      <c r="BD1" s="134" t="s">
        <v>434</v>
      </c>
      <c r="BE1" s="136"/>
      <c r="BF1" s="136"/>
      <c r="BG1" s="54"/>
      <c r="BH1" s="54" t="s">
        <v>469</v>
      </c>
      <c r="BI1" s="54"/>
      <c r="BJ1" s="54"/>
      <c r="BK1" s="54"/>
      <c r="BL1" s="54"/>
      <c r="BM1" s="134" t="s">
        <v>649</v>
      </c>
      <c r="BN1" s="54"/>
      <c r="BO1" s="54" t="s">
        <v>672</v>
      </c>
      <c r="BP1" s="54"/>
      <c r="BQ1" s="54"/>
      <c r="BR1" s="54"/>
      <c r="BS1" s="54"/>
      <c r="BT1" s="54"/>
      <c r="BU1" s="134" t="s">
        <v>709</v>
      </c>
      <c r="BV1" s="54"/>
      <c r="BW1" s="54"/>
      <c r="BX1" s="54"/>
      <c r="BY1" s="54"/>
      <c r="BZ1" s="54" t="s">
        <v>726</v>
      </c>
      <c r="CA1" s="54"/>
      <c r="CB1" s="54"/>
      <c r="CC1" s="54" t="s">
        <v>754</v>
      </c>
      <c r="CD1" s="54"/>
      <c r="CE1" s="54"/>
      <c r="CF1" s="54"/>
      <c r="CG1" s="54"/>
      <c r="CH1" s="54"/>
    </row>
    <row r="2" spans="1:86" ht="30.95" customHeight="1" thickBot="1">
      <c r="A2" s="863"/>
      <c r="B2" s="863"/>
      <c r="C2" s="863"/>
      <c r="D2" s="863"/>
      <c r="E2" s="863"/>
      <c r="F2" s="863"/>
      <c r="G2" s="863"/>
      <c r="H2" s="863"/>
      <c r="I2" s="863"/>
      <c r="K2" s="850" t="s">
        <v>256</v>
      </c>
      <c r="L2" s="864" t="s">
        <v>1836</v>
      </c>
      <c r="P2" s="46"/>
      <c r="Q2" s="47"/>
      <c r="R2" s="46"/>
      <c r="BA2" s="137" t="s">
        <v>343</v>
      </c>
      <c r="BB2" s="137" t="s">
        <v>344</v>
      </c>
      <c r="BC2" s="54"/>
      <c r="BD2" s="54" t="s">
        <v>439</v>
      </c>
      <c r="BE2" s="136"/>
      <c r="BF2" s="136"/>
      <c r="BG2" s="54"/>
      <c r="BH2" s="54" t="s">
        <v>468</v>
      </c>
      <c r="BI2" s="54"/>
      <c r="BJ2" s="54"/>
      <c r="BK2" s="54"/>
      <c r="BL2" s="54"/>
      <c r="BM2" s="138" t="s">
        <v>481</v>
      </c>
      <c r="BN2" s="54"/>
      <c r="BO2" s="54" t="s">
        <v>118</v>
      </c>
      <c r="BP2" s="54"/>
      <c r="BQ2" s="54"/>
      <c r="BR2" s="54"/>
      <c r="BS2" s="54"/>
      <c r="BT2" s="54"/>
      <c r="BU2" s="49" t="s">
        <v>712</v>
      </c>
      <c r="BV2" s="49"/>
      <c r="BW2" s="49"/>
      <c r="BX2" s="49"/>
      <c r="BY2" s="49"/>
      <c r="BZ2" s="49" t="s">
        <v>181</v>
      </c>
      <c r="CA2" s="49"/>
      <c r="CB2" s="49"/>
      <c r="CC2" s="54" t="s">
        <v>271</v>
      </c>
      <c r="CD2" s="54"/>
      <c r="CE2" s="54"/>
      <c r="CF2" s="54"/>
      <c r="CG2" s="54"/>
      <c r="CH2" s="54"/>
    </row>
    <row r="3" spans="1:86" ht="44.1" customHeight="1" thickBot="1">
      <c r="A3" s="865" t="s">
        <v>1</v>
      </c>
      <c r="B3" s="851" t="s">
        <v>35</v>
      </c>
      <c r="C3" s="865" t="s">
        <v>217</v>
      </c>
      <c r="D3" s="865" t="s">
        <v>52</v>
      </c>
      <c r="E3" s="865" t="s">
        <v>209</v>
      </c>
      <c r="F3" s="865" t="s">
        <v>53</v>
      </c>
      <c r="G3" s="823" t="s">
        <v>323</v>
      </c>
      <c r="H3" s="823" t="s">
        <v>324</v>
      </c>
      <c r="I3" s="865" t="s">
        <v>218</v>
      </c>
      <c r="J3" s="866" t="s">
        <v>250</v>
      </c>
      <c r="K3" s="867" t="s">
        <v>251</v>
      </c>
      <c r="L3" s="109" t="s">
        <v>308</v>
      </c>
      <c r="P3" s="46"/>
      <c r="Q3" s="47"/>
      <c r="R3" s="46"/>
      <c r="BA3" s="137" t="s">
        <v>345</v>
      </c>
      <c r="BB3" s="137" t="s">
        <v>346</v>
      </c>
      <c r="BC3" s="54"/>
      <c r="BD3" s="54" t="s">
        <v>223</v>
      </c>
      <c r="BE3" s="136"/>
      <c r="BF3" s="136"/>
      <c r="BG3" s="54"/>
      <c r="BH3" s="54" t="s">
        <v>470</v>
      </c>
      <c r="BI3" s="54"/>
      <c r="BJ3" s="54"/>
      <c r="BK3" s="54"/>
      <c r="BL3" s="54"/>
      <c r="BM3" s="138" t="s">
        <v>482</v>
      </c>
      <c r="BN3" s="54"/>
      <c r="BO3" s="54" t="s">
        <v>120</v>
      </c>
      <c r="BP3" s="54"/>
      <c r="BQ3" s="54"/>
      <c r="BR3" s="54"/>
      <c r="BS3" s="54"/>
      <c r="BT3" s="54"/>
      <c r="BU3" s="49" t="s">
        <v>713</v>
      </c>
      <c r="BV3" s="49"/>
      <c r="BW3" s="49"/>
      <c r="BX3" s="49"/>
      <c r="BY3" s="49"/>
      <c r="BZ3" s="49" t="s">
        <v>738</v>
      </c>
      <c r="CA3" s="49"/>
      <c r="CB3" s="49"/>
      <c r="CC3" s="54" t="s">
        <v>272</v>
      </c>
      <c r="CD3" s="54"/>
      <c r="CE3" s="54"/>
      <c r="CF3" s="54"/>
      <c r="CG3" s="54"/>
      <c r="CH3" s="54"/>
    </row>
    <row r="4" spans="1:86" ht="30.95" customHeight="1">
      <c r="A4" s="836" t="s">
        <v>338</v>
      </c>
      <c r="B4" s="868" t="s">
        <v>40</v>
      </c>
      <c r="C4" s="869" t="s">
        <v>1599</v>
      </c>
      <c r="D4" s="870" t="s">
        <v>1600</v>
      </c>
      <c r="E4" s="871">
        <v>2015</v>
      </c>
      <c r="F4" s="872" t="s">
        <v>1601</v>
      </c>
      <c r="G4" s="873" t="s">
        <v>224</v>
      </c>
      <c r="H4" s="874" t="s">
        <v>1563</v>
      </c>
      <c r="I4" s="872" t="s">
        <v>466</v>
      </c>
      <c r="J4" s="621">
        <f>ROUND([4]III_B_1!K4/[4]III_B_1!G4,2)</f>
        <v>0.2</v>
      </c>
      <c r="K4" s="621">
        <f>ROUND([4]III_B_1!K4/[4]III_B_1!H4,2)</f>
        <v>0.5</v>
      </c>
      <c r="L4" s="875"/>
      <c r="P4" s="47"/>
      <c r="Q4" s="47"/>
      <c r="R4" s="47"/>
      <c r="BA4" s="137" t="s">
        <v>347</v>
      </c>
      <c r="BB4" s="137" t="s">
        <v>348</v>
      </c>
      <c r="BC4" s="54"/>
      <c r="BD4" s="54" t="s">
        <v>440</v>
      </c>
      <c r="BE4" s="136"/>
      <c r="BF4" s="136"/>
      <c r="BG4" s="54"/>
      <c r="BH4" s="54" t="s">
        <v>475</v>
      </c>
      <c r="BI4" s="54"/>
      <c r="BJ4" s="54"/>
      <c r="BK4" s="54"/>
      <c r="BL4" s="54"/>
      <c r="BM4" s="138" t="s">
        <v>483</v>
      </c>
      <c r="BN4" s="54"/>
      <c r="BO4" s="54" t="s">
        <v>124</v>
      </c>
      <c r="BP4" s="54"/>
      <c r="BQ4" s="54"/>
      <c r="BR4" s="54"/>
      <c r="BS4" s="54"/>
      <c r="BT4" s="54"/>
      <c r="BU4" s="49" t="s">
        <v>714</v>
      </c>
      <c r="BV4" s="49"/>
      <c r="BW4" s="49"/>
      <c r="BX4" s="49"/>
      <c r="BY4" s="49"/>
      <c r="BZ4" s="49" t="s">
        <v>56</v>
      </c>
      <c r="CA4" s="49"/>
      <c r="CB4" s="49"/>
      <c r="CC4" s="54" t="s">
        <v>273</v>
      </c>
      <c r="CD4" s="54"/>
      <c r="CE4" s="54"/>
      <c r="CF4" s="54"/>
      <c r="CG4" s="54"/>
      <c r="CH4" s="54"/>
    </row>
    <row r="5" spans="1:86" ht="30.95" customHeight="1">
      <c r="A5" s="836" t="s">
        <v>338</v>
      </c>
      <c r="B5" s="868" t="s">
        <v>40</v>
      </c>
      <c r="C5" s="869" t="s">
        <v>1599</v>
      </c>
      <c r="D5" s="870" t="s">
        <v>1600</v>
      </c>
      <c r="E5" s="871">
        <v>2015</v>
      </c>
      <c r="F5" s="872" t="s">
        <v>1601</v>
      </c>
      <c r="G5" s="873" t="s">
        <v>1566</v>
      </c>
      <c r="H5" s="874" t="s">
        <v>1563</v>
      </c>
      <c r="I5" s="872" t="s">
        <v>466</v>
      </c>
      <c r="J5" s="621">
        <f>ROUND([4]III_B_1!K5/[4]III_B_1!G5,2)</f>
        <v>0.24</v>
      </c>
      <c r="K5" s="621">
        <f>ROUND([4]III_B_1!K5/[4]III_B_1!H5,2)</f>
        <v>0.95</v>
      </c>
      <c r="L5" s="622"/>
      <c r="P5" s="47"/>
      <c r="Q5" s="47"/>
      <c r="R5" s="47"/>
      <c r="BA5" s="137" t="s">
        <v>351</v>
      </c>
      <c r="BB5" s="137" t="s">
        <v>352</v>
      </c>
      <c r="BC5" s="54"/>
      <c r="BD5" s="54" t="s">
        <v>227</v>
      </c>
      <c r="BE5" s="136"/>
      <c r="BF5" s="136"/>
      <c r="BG5" s="54"/>
      <c r="BH5" s="54" t="s">
        <v>467</v>
      </c>
      <c r="BI5" s="54"/>
      <c r="BJ5" s="54"/>
      <c r="BK5" s="54"/>
      <c r="BL5" s="54"/>
      <c r="BM5" s="139" t="s">
        <v>484</v>
      </c>
      <c r="BN5" s="54"/>
      <c r="BO5" s="54"/>
      <c r="BP5" s="54"/>
      <c r="BQ5" s="54"/>
      <c r="BR5" s="54"/>
      <c r="BS5" s="54"/>
      <c r="BT5" s="54"/>
      <c r="BU5" s="49" t="s">
        <v>688</v>
      </c>
      <c r="BV5" s="49"/>
      <c r="BW5" s="49"/>
      <c r="BX5" s="49"/>
      <c r="BY5" s="49"/>
      <c r="BZ5" s="49" t="s">
        <v>739</v>
      </c>
      <c r="CA5" s="49"/>
      <c r="CB5" s="49"/>
      <c r="CC5" s="54" t="s">
        <v>274</v>
      </c>
      <c r="CD5" s="54"/>
      <c r="CE5" s="54"/>
      <c r="CF5" s="54"/>
      <c r="CG5" s="54"/>
      <c r="CH5" s="54"/>
    </row>
    <row r="6" spans="1:86" ht="30.95" customHeight="1">
      <c r="A6" s="836" t="s">
        <v>338</v>
      </c>
      <c r="B6" s="868" t="s">
        <v>40</v>
      </c>
      <c r="C6" s="869" t="s">
        <v>1599</v>
      </c>
      <c r="D6" s="870" t="s">
        <v>1600</v>
      </c>
      <c r="E6" s="871">
        <v>2015</v>
      </c>
      <c r="F6" s="872" t="s">
        <v>1601</v>
      </c>
      <c r="G6" s="873" t="s">
        <v>239</v>
      </c>
      <c r="H6" s="874" t="s">
        <v>1563</v>
      </c>
      <c r="I6" s="872" t="s">
        <v>466</v>
      </c>
      <c r="J6" s="621">
        <f>ROUND([4]III_B_1!K6/[4]III_B_1!G6,2)</f>
        <v>0.4</v>
      </c>
      <c r="K6" s="621">
        <f>ROUND([4]III_B_1!K6/[4]III_B_1!H6,2)</f>
        <v>1.1399999999999999</v>
      </c>
      <c r="L6" s="622"/>
      <c r="P6" s="47"/>
      <c r="Q6" s="47"/>
      <c r="R6" s="47"/>
      <c r="BA6" s="137" t="s">
        <v>353</v>
      </c>
      <c r="BB6" s="137" t="s">
        <v>354</v>
      </c>
      <c r="BC6" s="54"/>
      <c r="BD6" s="54" t="s">
        <v>435</v>
      </c>
      <c r="BE6" s="136"/>
      <c r="BF6" s="136"/>
      <c r="BG6" s="54"/>
      <c r="BH6" s="54" t="s">
        <v>471</v>
      </c>
      <c r="BI6" s="54"/>
      <c r="BJ6" s="54"/>
      <c r="BK6" s="54"/>
      <c r="BL6" s="54"/>
      <c r="BM6" s="138" t="s">
        <v>659</v>
      </c>
      <c r="BN6" s="54"/>
      <c r="BO6" s="54"/>
      <c r="BP6" s="54"/>
      <c r="BQ6" s="54"/>
      <c r="BR6" s="54"/>
      <c r="BS6" s="54"/>
      <c r="BT6" s="54"/>
      <c r="BU6" s="49" t="s">
        <v>689</v>
      </c>
      <c r="BV6" s="49"/>
      <c r="BW6" s="49"/>
      <c r="BX6" s="49"/>
      <c r="BY6" s="49"/>
      <c r="BZ6" s="49" t="s">
        <v>737</v>
      </c>
      <c r="CA6" s="49"/>
      <c r="CB6" s="49"/>
      <c r="CC6" s="54" t="s">
        <v>751</v>
      </c>
      <c r="CD6" s="54"/>
      <c r="CE6" s="54"/>
      <c r="CF6" s="54"/>
      <c r="CG6" s="54"/>
      <c r="CH6" s="54"/>
    </row>
    <row r="7" spans="1:86" ht="30.95" customHeight="1">
      <c r="A7" s="836" t="s">
        <v>338</v>
      </c>
      <c r="B7" s="868" t="s">
        <v>40</v>
      </c>
      <c r="C7" s="869" t="s">
        <v>1599</v>
      </c>
      <c r="D7" s="870" t="s">
        <v>1600</v>
      </c>
      <c r="E7" s="871">
        <v>2015</v>
      </c>
      <c r="F7" s="872" t="s">
        <v>1601</v>
      </c>
      <c r="G7" s="873" t="s">
        <v>230</v>
      </c>
      <c r="H7" s="874" t="s">
        <v>1567</v>
      </c>
      <c r="I7" s="872" t="s">
        <v>466</v>
      </c>
      <c r="J7" s="621">
        <f>ROUND([4]III_B_1!K7/[4]III_B_1!G7,2)</f>
        <v>0.5</v>
      </c>
      <c r="K7" s="621">
        <f>ROUND([4]III_B_1!K7/[4]III_B_1!H7,2)</f>
        <v>1.4</v>
      </c>
      <c r="L7" s="622"/>
      <c r="P7" s="47"/>
      <c r="Q7" s="47"/>
      <c r="R7" s="47"/>
      <c r="BA7" s="137" t="s">
        <v>360</v>
      </c>
      <c r="BB7" s="137" t="s">
        <v>342</v>
      </c>
      <c r="BC7" s="54"/>
      <c r="BD7" s="54" t="s">
        <v>436</v>
      </c>
      <c r="BE7" s="136"/>
      <c r="BF7" s="136"/>
      <c r="BG7" s="54"/>
      <c r="BH7" s="54" t="s">
        <v>472</v>
      </c>
      <c r="BI7" s="54"/>
      <c r="BJ7" s="54"/>
      <c r="BK7" s="54"/>
      <c r="BL7" s="54"/>
      <c r="BM7" s="138" t="s">
        <v>485</v>
      </c>
      <c r="BN7" s="54"/>
      <c r="BO7" s="54" t="s">
        <v>673</v>
      </c>
      <c r="BP7" s="54"/>
      <c r="BQ7" s="54"/>
      <c r="BR7" s="54"/>
      <c r="BS7" s="54"/>
      <c r="BT7" s="54"/>
      <c r="BU7" s="49" t="s">
        <v>715</v>
      </c>
      <c r="BV7" s="49"/>
      <c r="BW7" s="49"/>
      <c r="BX7" s="49"/>
      <c r="BY7" s="49"/>
      <c r="BZ7" s="49" t="s">
        <v>183</v>
      </c>
      <c r="CA7" s="49"/>
      <c r="CB7" s="49"/>
      <c r="CC7" s="54" t="s">
        <v>752</v>
      </c>
      <c r="CD7" s="54"/>
      <c r="CE7" s="54"/>
      <c r="CF7" s="54"/>
      <c r="CG7" s="54"/>
      <c r="CH7" s="54"/>
    </row>
    <row r="8" spans="1:86" ht="30.95" customHeight="1">
      <c r="A8" s="836" t="s">
        <v>338</v>
      </c>
      <c r="B8" s="868" t="s">
        <v>40</v>
      </c>
      <c r="C8" s="869" t="s">
        <v>1599</v>
      </c>
      <c r="D8" s="870" t="s">
        <v>1600</v>
      </c>
      <c r="E8" s="871">
        <v>2015</v>
      </c>
      <c r="F8" s="872" t="s">
        <v>1601</v>
      </c>
      <c r="G8" s="873" t="s">
        <v>1568</v>
      </c>
      <c r="H8" s="874" t="s">
        <v>1567</v>
      </c>
      <c r="I8" s="872" t="s">
        <v>466</v>
      </c>
      <c r="J8" s="621">
        <f>ROUND([4]III_B_1!K8/[4]III_B_1!G8,2)</f>
        <v>0.63</v>
      </c>
      <c r="K8" s="621">
        <f>ROUND([4]III_B_1!K8/[4]III_B_1!H8,2)</f>
        <v>1.25</v>
      </c>
      <c r="L8" s="622"/>
      <c r="P8" s="47"/>
      <c r="Q8" s="47"/>
      <c r="R8" s="47"/>
      <c r="BA8" s="137"/>
      <c r="BB8" s="137"/>
      <c r="BC8" s="54"/>
      <c r="BD8" s="54"/>
      <c r="BE8" s="136"/>
      <c r="BF8" s="136"/>
      <c r="BG8" s="54"/>
      <c r="BH8" s="54"/>
      <c r="BI8" s="54"/>
      <c r="BJ8" s="54"/>
      <c r="BK8" s="54"/>
      <c r="BL8" s="54"/>
      <c r="BM8" s="138"/>
      <c r="BN8" s="54"/>
      <c r="BO8" s="54"/>
      <c r="BP8" s="54"/>
      <c r="BQ8" s="54"/>
      <c r="BR8" s="54"/>
      <c r="BS8" s="54"/>
      <c r="BT8" s="54"/>
      <c r="BU8" s="49"/>
      <c r="BV8" s="49"/>
      <c r="BW8" s="49"/>
      <c r="BX8" s="49"/>
      <c r="BY8" s="49"/>
      <c r="BZ8" s="49"/>
      <c r="CA8" s="49"/>
      <c r="CB8" s="49"/>
      <c r="CC8" s="54"/>
      <c r="CD8" s="54"/>
      <c r="CE8" s="54"/>
      <c r="CF8" s="54"/>
      <c r="CG8" s="54"/>
      <c r="CH8" s="54"/>
    </row>
    <row r="9" spans="1:86" ht="30.95" customHeight="1">
      <c r="A9" s="836" t="s">
        <v>338</v>
      </c>
      <c r="B9" s="868" t="s">
        <v>40</v>
      </c>
      <c r="C9" s="869" t="s">
        <v>1599</v>
      </c>
      <c r="D9" s="870" t="s">
        <v>1600</v>
      </c>
      <c r="E9" s="871">
        <v>2015</v>
      </c>
      <c r="F9" s="872" t="s">
        <v>1601</v>
      </c>
      <c r="G9" s="873" t="s">
        <v>1566</v>
      </c>
      <c r="H9" s="874" t="s">
        <v>1567</v>
      </c>
      <c r="I9" s="872" t="s">
        <v>466</v>
      </c>
      <c r="J9" s="621">
        <f>ROUND([4]III_B_1!K9/[4]III_B_1!G9,2)</f>
        <v>0.4</v>
      </c>
      <c r="K9" s="621">
        <f>ROUND([4]III_B_1!K9/[4]III_B_1!H9,2)</f>
        <v>1</v>
      </c>
      <c r="L9" s="622"/>
      <c r="P9" s="47"/>
      <c r="Q9" s="47"/>
      <c r="R9" s="47"/>
      <c r="BA9" s="137"/>
      <c r="BB9" s="137"/>
      <c r="BC9" s="54"/>
      <c r="BD9" s="54"/>
      <c r="BE9" s="136"/>
      <c r="BF9" s="136"/>
      <c r="BG9" s="54"/>
      <c r="BH9" s="54"/>
      <c r="BI9" s="54"/>
      <c r="BJ9" s="54"/>
      <c r="BK9" s="54"/>
      <c r="BL9" s="54"/>
      <c r="BM9" s="138"/>
      <c r="BN9" s="54"/>
      <c r="BO9" s="54"/>
      <c r="BP9" s="54"/>
      <c r="BQ9" s="54"/>
      <c r="BR9" s="54"/>
      <c r="BS9" s="54"/>
      <c r="BT9" s="54"/>
      <c r="BU9" s="49"/>
      <c r="BV9" s="49"/>
      <c r="BW9" s="49"/>
      <c r="BX9" s="49"/>
      <c r="BY9" s="49"/>
      <c r="BZ9" s="49"/>
      <c r="CA9" s="49"/>
      <c r="CB9" s="49"/>
      <c r="CC9" s="54"/>
      <c r="CD9" s="54"/>
      <c r="CE9" s="54"/>
      <c r="CF9" s="54"/>
      <c r="CG9" s="54"/>
      <c r="CH9" s="54"/>
    </row>
    <row r="10" spans="1:86" ht="30.95" customHeight="1">
      <c r="A10" s="836" t="s">
        <v>338</v>
      </c>
      <c r="B10" s="868" t="s">
        <v>40</v>
      </c>
      <c r="C10" s="869" t="s">
        <v>1599</v>
      </c>
      <c r="D10" s="870" t="s">
        <v>1600</v>
      </c>
      <c r="E10" s="871">
        <v>2015</v>
      </c>
      <c r="F10" s="872" t="s">
        <v>1601</v>
      </c>
      <c r="G10" s="873" t="s">
        <v>239</v>
      </c>
      <c r="H10" s="874" t="s">
        <v>1567</v>
      </c>
      <c r="I10" s="872" t="s">
        <v>466</v>
      </c>
      <c r="J10" s="621">
        <f>ROUND([4]III_B_1!K10/[4]III_B_1!G10,2)</f>
        <v>0.36</v>
      </c>
      <c r="K10" s="621">
        <f>ROUND([4]III_B_1!K10/[4]III_B_1!H10,2)</f>
        <v>1</v>
      </c>
      <c r="L10" s="622"/>
      <c r="P10" s="47"/>
      <c r="Q10" s="47"/>
      <c r="R10" s="47"/>
      <c r="BA10" s="137"/>
      <c r="BB10" s="137"/>
      <c r="BC10" s="54"/>
      <c r="BD10" s="54"/>
      <c r="BE10" s="136"/>
      <c r="BF10" s="136"/>
      <c r="BG10" s="54"/>
      <c r="BH10" s="54"/>
      <c r="BI10" s="54"/>
      <c r="BJ10" s="54"/>
      <c r="BK10" s="54"/>
      <c r="BL10" s="54"/>
      <c r="BM10" s="138"/>
      <c r="BN10" s="54"/>
      <c r="BO10" s="54"/>
      <c r="BP10" s="54"/>
      <c r="BQ10" s="54"/>
      <c r="BR10" s="54"/>
      <c r="BS10" s="54"/>
      <c r="BT10" s="54"/>
      <c r="BU10" s="49"/>
      <c r="BV10" s="49"/>
      <c r="BW10" s="49"/>
      <c r="BX10" s="49"/>
      <c r="BY10" s="49"/>
      <c r="BZ10" s="49"/>
      <c r="CA10" s="49"/>
      <c r="CB10" s="49"/>
      <c r="CC10" s="54"/>
      <c r="CD10" s="54"/>
      <c r="CE10" s="54"/>
      <c r="CF10" s="54"/>
      <c r="CG10" s="54"/>
      <c r="CH10" s="54"/>
    </row>
    <row r="11" spans="1:86" ht="30.95" customHeight="1">
      <c r="A11" s="836" t="s">
        <v>338</v>
      </c>
      <c r="B11" s="868" t="s">
        <v>40</v>
      </c>
      <c r="C11" s="869" t="s">
        <v>1599</v>
      </c>
      <c r="D11" s="870" t="s">
        <v>1600</v>
      </c>
      <c r="E11" s="871">
        <v>2015</v>
      </c>
      <c r="F11" s="872" t="s">
        <v>1601</v>
      </c>
      <c r="G11" s="873" t="s">
        <v>230</v>
      </c>
      <c r="H11" s="874" t="s">
        <v>1569</v>
      </c>
      <c r="I11" s="872" t="s">
        <v>466</v>
      </c>
      <c r="J11" s="621">
        <f>ROUND([4]III_B_1!K11/[4]III_B_1!G11,2)</f>
        <v>0.1</v>
      </c>
      <c r="K11" s="621">
        <f>ROUND([4]III_B_1!K11/[4]III_B_1!H11,2)</f>
        <v>0.4</v>
      </c>
      <c r="L11" s="622"/>
      <c r="P11" s="47"/>
      <c r="Q11" s="47"/>
      <c r="R11" s="47"/>
      <c r="BA11" s="137"/>
      <c r="BB11" s="137"/>
      <c r="BC11" s="54"/>
      <c r="BD11" s="54"/>
      <c r="BE11" s="136"/>
      <c r="BF11" s="136"/>
      <c r="BG11" s="54"/>
      <c r="BH11" s="54"/>
      <c r="BI11" s="54"/>
      <c r="BJ11" s="54"/>
      <c r="BK11" s="54"/>
      <c r="BL11" s="54"/>
      <c r="BM11" s="138"/>
      <c r="BN11" s="54"/>
      <c r="BO11" s="54"/>
      <c r="BP11" s="54"/>
      <c r="BQ11" s="54"/>
      <c r="BR11" s="54"/>
      <c r="BS11" s="54"/>
      <c r="BT11" s="54"/>
      <c r="BU11" s="49"/>
      <c r="BV11" s="49"/>
      <c r="BW11" s="49"/>
      <c r="BX11" s="49"/>
      <c r="BY11" s="49"/>
      <c r="BZ11" s="49"/>
      <c r="CA11" s="49"/>
      <c r="CB11" s="49"/>
      <c r="CC11" s="54"/>
      <c r="CD11" s="54"/>
      <c r="CE11" s="54"/>
      <c r="CF11" s="54"/>
      <c r="CG11" s="54"/>
      <c r="CH11" s="54"/>
    </row>
    <row r="12" spans="1:86" ht="30.95" customHeight="1">
      <c r="A12" s="836" t="s">
        <v>338</v>
      </c>
      <c r="B12" s="868" t="s">
        <v>40</v>
      </c>
      <c r="C12" s="869" t="s">
        <v>1599</v>
      </c>
      <c r="D12" s="870" t="s">
        <v>1600</v>
      </c>
      <c r="E12" s="871">
        <v>2015</v>
      </c>
      <c r="F12" s="872" t="s">
        <v>1601</v>
      </c>
      <c r="G12" s="873" t="s">
        <v>224</v>
      </c>
      <c r="H12" s="874" t="s">
        <v>1569</v>
      </c>
      <c r="I12" s="872" t="s">
        <v>466</v>
      </c>
      <c r="J12" s="621">
        <f>ROUND([4]III_B_1!K12/[4]III_B_1!G12,2)</f>
        <v>0.53</v>
      </c>
      <c r="K12" s="621">
        <f>ROUND([4]III_B_1!K12/[4]III_B_1!H12,2)</f>
        <v>1.05</v>
      </c>
      <c r="L12" s="622"/>
      <c r="P12" s="47"/>
      <c r="Q12" s="47"/>
      <c r="R12" s="47"/>
      <c r="BA12" s="137"/>
      <c r="BB12" s="137"/>
      <c r="BC12" s="54"/>
      <c r="BD12" s="54"/>
      <c r="BE12" s="136"/>
      <c r="BF12" s="136"/>
      <c r="BG12" s="54"/>
      <c r="BH12" s="54"/>
      <c r="BI12" s="54"/>
      <c r="BJ12" s="54"/>
      <c r="BK12" s="54"/>
      <c r="BL12" s="54"/>
      <c r="BM12" s="138"/>
      <c r="BN12" s="54"/>
      <c r="BO12" s="54"/>
      <c r="BP12" s="54"/>
      <c r="BQ12" s="54"/>
      <c r="BR12" s="54"/>
      <c r="BS12" s="54"/>
      <c r="BT12" s="54"/>
      <c r="BU12" s="49"/>
      <c r="BV12" s="49"/>
      <c r="BW12" s="49"/>
      <c r="BX12" s="49"/>
      <c r="BY12" s="49"/>
      <c r="BZ12" s="49"/>
      <c r="CA12" s="49"/>
      <c r="CB12" s="49"/>
      <c r="CC12" s="54"/>
      <c r="CD12" s="54"/>
      <c r="CE12" s="54"/>
      <c r="CF12" s="54"/>
      <c r="CG12" s="54"/>
      <c r="CH12" s="54"/>
    </row>
    <row r="13" spans="1:86" ht="30.95" customHeight="1">
      <c r="A13" s="836" t="s">
        <v>338</v>
      </c>
      <c r="B13" s="868" t="s">
        <v>40</v>
      </c>
      <c r="C13" s="869" t="s">
        <v>1599</v>
      </c>
      <c r="D13" s="870" t="s">
        <v>1600</v>
      </c>
      <c r="E13" s="871">
        <v>2015</v>
      </c>
      <c r="F13" s="872" t="s">
        <v>1601</v>
      </c>
      <c r="G13" s="873" t="s">
        <v>1566</v>
      </c>
      <c r="H13" s="874" t="s">
        <v>1569</v>
      </c>
      <c r="I13" s="872" t="s">
        <v>466</v>
      </c>
      <c r="J13" s="621">
        <f>ROUND([4]III_B_1!K13/[4]III_B_1!G13,2)</f>
        <v>0.44</v>
      </c>
      <c r="K13" s="621">
        <f>ROUND([4]III_B_1!K13/[4]III_B_1!H13,2)</f>
        <v>0.92</v>
      </c>
      <c r="L13" s="622"/>
      <c r="P13" s="47"/>
      <c r="Q13" s="47"/>
      <c r="R13" s="47"/>
      <c r="BA13" s="137"/>
      <c r="BB13" s="137"/>
      <c r="BC13" s="54"/>
      <c r="BD13" s="54"/>
      <c r="BE13" s="136"/>
      <c r="BF13" s="136"/>
      <c r="BG13" s="54"/>
      <c r="BH13" s="54"/>
      <c r="BI13" s="54"/>
      <c r="BJ13" s="54"/>
      <c r="BK13" s="54"/>
      <c r="BL13" s="54"/>
      <c r="BM13" s="138"/>
      <c r="BN13" s="54"/>
      <c r="BO13" s="54"/>
      <c r="BP13" s="54"/>
      <c r="BQ13" s="54"/>
      <c r="BR13" s="54"/>
      <c r="BS13" s="54"/>
      <c r="BT13" s="54"/>
      <c r="BU13" s="49"/>
      <c r="BV13" s="49"/>
      <c r="BW13" s="49"/>
      <c r="BX13" s="49"/>
      <c r="BY13" s="49"/>
      <c r="BZ13" s="49"/>
      <c r="CA13" s="49"/>
      <c r="CB13" s="49"/>
      <c r="CC13" s="54"/>
      <c r="CD13" s="54"/>
      <c r="CE13" s="54"/>
      <c r="CF13" s="54"/>
      <c r="CG13" s="54"/>
      <c r="CH13" s="54"/>
    </row>
    <row r="14" spans="1:86" ht="30.95" customHeight="1">
      <c r="A14" s="836" t="s">
        <v>338</v>
      </c>
      <c r="B14" s="868" t="s">
        <v>40</v>
      </c>
      <c r="C14" s="869" t="s">
        <v>1599</v>
      </c>
      <c r="D14" s="870" t="s">
        <v>1600</v>
      </c>
      <c r="E14" s="871">
        <v>2015</v>
      </c>
      <c r="F14" s="872" t="s">
        <v>1601</v>
      </c>
      <c r="G14" s="873" t="s">
        <v>239</v>
      </c>
      <c r="H14" s="874" t="s">
        <v>1569</v>
      </c>
      <c r="I14" s="872" t="s">
        <v>466</v>
      </c>
      <c r="J14" s="621">
        <f>ROUND([4]III_B_1!K14/[4]III_B_1!G14,2)</f>
        <v>0.5</v>
      </c>
      <c r="K14" s="621">
        <f>ROUND([4]III_B_1!K14/[4]III_B_1!H14,2)</f>
        <v>1</v>
      </c>
      <c r="L14" s="622"/>
      <c r="P14" s="47"/>
      <c r="Q14" s="47"/>
      <c r="R14" s="47"/>
      <c r="BA14" s="137"/>
      <c r="BB14" s="137"/>
      <c r="BC14" s="54"/>
      <c r="BD14" s="54"/>
      <c r="BE14" s="136"/>
      <c r="BF14" s="136"/>
      <c r="BG14" s="54"/>
      <c r="BH14" s="54"/>
      <c r="BI14" s="54"/>
      <c r="BJ14" s="54"/>
      <c r="BK14" s="54"/>
      <c r="BL14" s="54"/>
      <c r="BM14" s="138"/>
      <c r="BN14" s="54"/>
      <c r="BO14" s="54"/>
      <c r="BP14" s="54"/>
      <c r="BQ14" s="54"/>
      <c r="BR14" s="54"/>
      <c r="BS14" s="54"/>
      <c r="BT14" s="54"/>
      <c r="BU14" s="49"/>
      <c r="BV14" s="49"/>
      <c r="BW14" s="49"/>
      <c r="BX14" s="49"/>
      <c r="BY14" s="49"/>
      <c r="BZ14" s="49"/>
      <c r="CA14" s="49"/>
      <c r="CB14" s="49"/>
      <c r="CC14" s="54"/>
      <c r="CD14" s="54"/>
      <c r="CE14" s="54"/>
      <c r="CF14" s="54"/>
      <c r="CG14" s="54"/>
      <c r="CH14" s="54"/>
    </row>
    <row r="15" spans="1:86" ht="30.95" customHeight="1">
      <c r="A15" s="836" t="s">
        <v>338</v>
      </c>
      <c r="B15" s="868" t="s">
        <v>40</v>
      </c>
      <c r="C15" s="869" t="s">
        <v>1599</v>
      </c>
      <c r="D15" s="870" t="s">
        <v>1600</v>
      </c>
      <c r="E15" s="871">
        <v>2015</v>
      </c>
      <c r="F15" s="872" t="s">
        <v>1601</v>
      </c>
      <c r="G15" s="873" t="s">
        <v>222</v>
      </c>
      <c r="H15" s="874" t="s">
        <v>1569</v>
      </c>
      <c r="I15" s="872" t="s">
        <v>466</v>
      </c>
      <c r="J15" s="621">
        <f>ROUND([4]III_B_1!K15/[4]III_B_1!G15,2)</f>
        <v>0.55000000000000004</v>
      </c>
      <c r="K15" s="621">
        <f>ROUND([4]III_B_1!K15/[4]III_B_1!H15,2)</f>
        <v>1</v>
      </c>
      <c r="L15" s="622"/>
      <c r="P15" s="47"/>
      <c r="Q15" s="47"/>
      <c r="R15" s="47"/>
      <c r="BA15" s="137"/>
      <c r="BB15" s="137"/>
      <c r="BC15" s="54"/>
      <c r="BD15" s="54"/>
      <c r="BE15" s="136"/>
      <c r="BF15" s="136"/>
      <c r="BG15" s="54"/>
      <c r="BH15" s="54"/>
      <c r="BI15" s="54"/>
      <c r="BJ15" s="54"/>
      <c r="BK15" s="54"/>
      <c r="BL15" s="54"/>
      <c r="BM15" s="138"/>
      <c r="BN15" s="54"/>
      <c r="BO15" s="54"/>
      <c r="BP15" s="54"/>
      <c r="BQ15" s="54"/>
      <c r="BR15" s="54"/>
      <c r="BS15" s="54"/>
      <c r="BT15" s="54"/>
      <c r="BU15" s="49"/>
      <c r="BV15" s="49"/>
      <c r="BW15" s="49"/>
      <c r="BX15" s="49"/>
      <c r="BY15" s="49"/>
      <c r="BZ15" s="49"/>
      <c r="CA15" s="49"/>
      <c r="CB15" s="49"/>
      <c r="CC15" s="54"/>
      <c r="CD15" s="54"/>
      <c r="CE15" s="54"/>
      <c r="CF15" s="54"/>
      <c r="CG15" s="54"/>
      <c r="CH15" s="54"/>
    </row>
    <row r="16" spans="1:86" ht="30.95" customHeight="1">
      <c r="A16" s="836" t="s">
        <v>338</v>
      </c>
      <c r="B16" s="868" t="s">
        <v>40</v>
      </c>
      <c r="C16" s="869" t="s">
        <v>1599</v>
      </c>
      <c r="D16" s="870" t="s">
        <v>1600</v>
      </c>
      <c r="E16" s="871">
        <v>2015</v>
      </c>
      <c r="F16" s="872" t="s">
        <v>1601</v>
      </c>
      <c r="G16" s="873" t="s">
        <v>226</v>
      </c>
      <c r="H16" s="874" t="s">
        <v>1569</v>
      </c>
      <c r="I16" s="872" t="s">
        <v>466</v>
      </c>
      <c r="J16" s="621">
        <f>ROUND([4]III_B_1!K16/[4]III_B_1!G16,2)</f>
        <v>0.54</v>
      </c>
      <c r="K16" s="621">
        <f>ROUND([4]III_B_1!K16/[4]III_B_1!H16,2)</f>
        <v>1</v>
      </c>
      <c r="L16" s="622"/>
      <c r="P16" s="47"/>
      <c r="Q16" s="47"/>
      <c r="R16" s="47"/>
      <c r="BA16" s="137"/>
      <c r="BB16" s="137"/>
      <c r="BC16" s="54"/>
      <c r="BD16" s="54"/>
      <c r="BE16" s="136"/>
      <c r="BF16" s="136"/>
      <c r="BG16" s="54"/>
      <c r="BH16" s="54"/>
      <c r="BI16" s="54"/>
      <c r="BJ16" s="54"/>
      <c r="BK16" s="54"/>
      <c r="BL16" s="54"/>
      <c r="BM16" s="138"/>
      <c r="BN16" s="54"/>
      <c r="BO16" s="54"/>
      <c r="BP16" s="54"/>
      <c r="BQ16" s="54"/>
      <c r="BR16" s="54"/>
      <c r="BS16" s="54"/>
      <c r="BT16" s="54"/>
      <c r="BU16" s="49"/>
      <c r="BV16" s="49"/>
      <c r="BW16" s="49"/>
      <c r="BX16" s="49"/>
      <c r="BY16" s="49"/>
      <c r="BZ16" s="49"/>
      <c r="CA16" s="49"/>
      <c r="CB16" s="49"/>
      <c r="CC16" s="54"/>
      <c r="CD16" s="54"/>
      <c r="CE16" s="54"/>
      <c r="CF16" s="54"/>
      <c r="CG16" s="54"/>
      <c r="CH16" s="54"/>
    </row>
    <row r="17" spans="1:86" ht="30.95" customHeight="1">
      <c r="A17" s="836" t="s">
        <v>338</v>
      </c>
      <c r="B17" s="868" t="s">
        <v>40</v>
      </c>
      <c r="C17" s="869" t="s">
        <v>1599</v>
      </c>
      <c r="D17" s="870" t="s">
        <v>1600</v>
      </c>
      <c r="E17" s="871">
        <v>2015</v>
      </c>
      <c r="F17" s="872" t="s">
        <v>1601</v>
      </c>
      <c r="G17" s="873" t="s">
        <v>1568</v>
      </c>
      <c r="H17" s="874" t="s">
        <v>1570</v>
      </c>
      <c r="I17" s="872" t="s">
        <v>466</v>
      </c>
      <c r="J17" s="621">
        <f>ROUND([4]III_B_1!K17/[4]III_B_1!G17,2)</f>
        <v>0.76</v>
      </c>
      <c r="K17" s="621">
        <f>ROUND([4]III_B_1!K17/[4]III_B_1!H17,2)</f>
        <v>0.95</v>
      </c>
      <c r="L17" s="622"/>
      <c r="P17" s="47"/>
      <c r="Q17" s="47"/>
      <c r="R17" s="47"/>
      <c r="BA17" s="137"/>
      <c r="BB17" s="137"/>
      <c r="BC17" s="54"/>
      <c r="BD17" s="54"/>
      <c r="BE17" s="136"/>
      <c r="BF17" s="136"/>
      <c r="BG17" s="54"/>
      <c r="BH17" s="54"/>
      <c r="BI17" s="54"/>
      <c r="BJ17" s="54"/>
      <c r="BK17" s="54"/>
      <c r="BL17" s="54"/>
      <c r="BM17" s="138"/>
      <c r="BN17" s="54"/>
      <c r="BO17" s="54"/>
      <c r="BP17" s="54"/>
      <c r="BQ17" s="54"/>
      <c r="BR17" s="54"/>
      <c r="BS17" s="54"/>
      <c r="BT17" s="54"/>
      <c r="BU17" s="49"/>
      <c r="BV17" s="49"/>
      <c r="BW17" s="49"/>
      <c r="BX17" s="49"/>
      <c r="BY17" s="49"/>
      <c r="BZ17" s="49"/>
      <c r="CA17" s="49"/>
      <c r="CB17" s="49"/>
      <c r="CC17" s="54"/>
      <c r="CD17" s="54"/>
      <c r="CE17" s="54"/>
      <c r="CF17" s="54"/>
      <c r="CG17" s="54"/>
      <c r="CH17" s="54"/>
    </row>
    <row r="18" spans="1:86" ht="30.95" customHeight="1">
      <c r="A18" s="836" t="s">
        <v>338</v>
      </c>
      <c r="B18" s="868" t="s">
        <v>40</v>
      </c>
      <c r="C18" s="869" t="s">
        <v>1599</v>
      </c>
      <c r="D18" s="870" t="s">
        <v>1600</v>
      </c>
      <c r="E18" s="871">
        <v>2015</v>
      </c>
      <c r="F18" s="872" t="s">
        <v>1601</v>
      </c>
      <c r="G18" s="873" t="s">
        <v>1571</v>
      </c>
      <c r="H18" s="874" t="s">
        <v>1570</v>
      </c>
      <c r="I18" s="872" t="s">
        <v>466</v>
      </c>
      <c r="J18" s="621">
        <f>ROUND([4]III_B_1!K18/[4]III_B_1!G18,2)</f>
        <v>0.8</v>
      </c>
      <c r="K18" s="621">
        <f>ROUND([4]III_B_1!K18/[4]III_B_1!H18,2)</f>
        <v>1</v>
      </c>
      <c r="L18" s="622"/>
      <c r="P18" s="47"/>
      <c r="Q18" s="47"/>
      <c r="R18" s="47"/>
      <c r="BA18" s="137"/>
      <c r="BB18" s="137"/>
      <c r="BC18" s="54"/>
      <c r="BD18" s="54"/>
      <c r="BE18" s="136"/>
      <c r="BF18" s="136"/>
      <c r="BG18" s="54"/>
      <c r="BH18" s="54"/>
      <c r="BI18" s="54"/>
      <c r="BJ18" s="54"/>
      <c r="BK18" s="54"/>
      <c r="BL18" s="54"/>
      <c r="BM18" s="138"/>
      <c r="BN18" s="54"/>
      <c r="BO18" s="54"/>
      <c r="BP18" s="54"/>
      <c r="BQ18" s="54"/>
      <c r="BR18" s="54"/>
      <c r="BS18" s="54"/>
      <c r="BT18" s="54"/>
      <c r="BU18" s="49"/>
      <c r="BV18" s="49"/>
      <c r="BW18" s="49"/>
      <c r="BX18" s="49"/>
      <c r="BY18" s="49"/>
      <c r="BZ18" s="49"/>
      <c r="CA18" s="49"/>
      <c r="CB18" s="49"/>
      <c r="CC18" s="54"/>
      <c r="CD18" s="54"/>
      <c r="CE18" s="54"/>
      <c r="CF18" s="54"/>
      <c r="CG18" s="54"/>
      <c r="CH18" s="54"/>
    </row>
    <row r="19" spans="1:86" ht="30.95" customHeight="1">
      <c r="A19" s="836" t="s">
        <v>338</v>
      </c>
      <c r="B19" s="868" t="s">
        <v>40</v>
      </c>
      <c r="C19" s="869" t="s">
        <v>1599</v>
      </c>
      <c r="D19" s="870" t="s">
        <v>1600</v>
      </c>
      <c r="E19" s="871">
        <v>2015</v>
      </c>
      <c r="F19" s="872" t="s">
        <v>1601</v>
      </c>
      <c r="G19" s="873" t="s">
        <v>222</v>
      </c>
      <c r="H19" s="874" t="s">
        <v>1570</v>
      </c>
      <c r="I19" s="872" t="s">
        <v>466</v>
      </c>
      <c r="J19" s="621">
        <f>ROUND([4]III_B_1!K19/[4]III_B_1!G19,2)</f>
        <v>0.5</v>
      </c>
      <c r="K19" s="621">
        <f>ROUND([4]III_B_1!K19/[4]III_B_1!H19,2)</f>
        <v>1</v>
      </c>
      <c r="L19" s="622"/>
      <c r="P19" s="47"/>
      <c r="Q19" s="47"/>
      <c r="R19" s="47"/>
      <c r="BA19" s="137"/>
      <c r="BB19" s="137"/>
      <c r="BC19" s="54"/>
      <c r="BD19" s="54"/>
      <c r="BE19" s="136"/>
      <c r="BF19" s="136"/>
      <c r="BG19" s="54"/>
      <c r="BH19" s="54"/>
      <c r="BI19" s="54"/>
      <c r="BJ19" s="54"/>
      <c r="BK19" s="54"/>
      <c r="BL19" s="54"/>
      <c r="BM19" s="138"/>
      <c r="BN19" s="54"/>
      <c r="BO19" s="54"/>
      <c r="BP19" s="54"/>
      <c r="BQ19" s="54"/>
      <c r="BR19" s="54"/>
      <c r="BS19" s="54"/>
      <c r="BT19" s="54"/>
      <c r="BU19" s="49"/>
      <c r="BV19" s="49"/>
      <c r="BW19" s="49"/>
      <c r="BX19" s="49"/>
      <c r="BY19" s="49"/>
      <c r="BZ19" s="49"/>
      <c r="CA19" s="49"/>
      <c r="CB19" s="49"/>
      <c r="CC19" s="54"/>
      <c r="CD19" s="54"/>
      <c r="CE19" s="54"/>
      <c r="CF19" s="54"/>
      <c r="CG19" s="54"/>
      <c r="CH19" s="54"/>
    </row>
    <row r="20" spans="1:86" ht="30.95" customHeight="1">
      <c r="A20" s="836" t="s">
        <v>338</v>
      </c>
      <c r="B20" s="868" t="s">
        <v>40</v>
      </c>
      <c r="C20" s="869" t="s">
        <v>1599</v>
      </c>
      <c r="D20" s="870" t="s">
        <v>1600</v>
      </c>
      <c r="E20" s="871">
        <v>2015</v>
      </c>
      <c r="F20" s="872" t="s">
        <v>1601</v>
      </c>
      <c r="G20" s="873" t="s">
        <v>1568</v>
      </c>
      <c r="H20" s="874" t="s">
        <v>1572</v>
      </c>
      <c r="I20" s="872" t="s">
        <v>466</v>
      </c>
      <c r="J20" s="621">
        <f>ROUND([4]III_B_1!K20/[4]III_B_1!G20,2)</f>
        <v>0.83</v>
      </c>
      <c r="K20" s="621">
        <f>ROUND([4]III_B_1!K20/[4]III_B_1!H20,2)</f>
        <v>1</v>
      </c>
      <c r="L20" s="622"/>
      <c r="P20" s="47"/>
      <c r="Q20" s="47"/>
      <c r="R20" s="47"/>
      <c r="BA20" s="137"/>
      <c r="BB20" s="137"/>
      <c r="BC20" s="54"/>
      <c r="BD20" s="54"/>
      <c r="BE20" s="136"/>
      <c r="BF20" s="136"/>
      <c r="BG20" s="54"/>
      <c r="BH20" s="54"/>
      <c r="BI20" s="54"/>
      <c r="BJ20" s="54"/>
      <c r="BK20" s="54"/>
      <c r="BL20" s="54"/>
      <c r="BM20" s="138"/>
      <c r="BN20" s="54"/>
      <c r="BO20" s="54"/>
      <c r="BP20" s="54"/>
      <c r="BQ20" s="54"/>
      <c r="BR20" s="54"/>
      <c r="BS20" s="54"/>
      <c r="BT20" s="54"/>
      <c r="BU20" s="49"/>
      <c r="BV20" s="49"/>
      <c r="BW20" s="49"/>
      <c r="BX20" s="49"/>
      <c r="BY20" s="49"/>
      <c r="BZ20" s="49"/>
      <c r="CA20" s="49"/>
      <c r="CB20" s="49"/>
      <c r="CC20" s="54"/>
      <c r="CD20" s="54"/>
      <c r="CE20" s="54"/>
      <c r="CF20" s="54"/>
      <c r="CG20" s="54"/>
      <c r="CH20" s="54"/>
    </row>
    <row r="21" spans="1:86" ht="30.95" customHeight="1">
      <c r="A21" s="836" t="s">
        <v>338</v>
      </c>
      <c r="B21" s="868" t="s">
        <v>40</v>
      </c>
      <c r="C21" s="869" t="s">
        <v>1599</v>
      </c>
      <c r="D21" s="870" t="s">
        <v>1600</v>
      </c>
      <c r="E21" s="871">
        <v>2015</v>
      </c>
      <c r="F21" s="872" t="s">
        <v>1601</v>
      </c>
      <c r="G21" s="873" t="s">
        <v>1568</v>
      </c>
      <c r="H21" s="874" t="s">
        <v>1573</v>
      </c>
      <c r="I21" s="872" t="s">
        <v>466</v>
      </c>
      <c r="J21" s="621">
        <f>ROUND([4]III_B_1!K21/[4]III_B_1!G21,2)</f>
        <v>1</v>
      </c>
      <c r="K21" s="621">
        <f>ROUND([4]III_B_1!K21/[4]III_B_1!H21,2)</f>
        <v>1</v>
      </c>
      <c r="L21" s="622"/>
      <c r="P21" s="47"/>
      <c r="Q21" s="47"/>
      <c r="R21" s="47"/>
      <c r="BA21" s="137"/>
      <c r="BB21" s="137"/>
      <c r="BC21" s="54"/>
      <c r="BD21" s="54"/>
      <c r="BE21" s="136"/>
      <c r="BF21" s="136"/>
      <c r="BG21" s="54"/>
      <c r="BH21" s="54"/>
      <c r="BI21" s="54"/>
      <c r="BJ21" s="54"/>
      <c r="BK21" s="54"/>
      <c r="BL21" s="54"/>
      <c r="BM21" s="138"/>
      <c r="BN21" s="54"/>
      <c r="BO21" s="54"/>
      <c r="BP21" s="54"/>
      <c r="BQ21" s="54"/>
      <c r="BR21" s="54"/>
      <c r="BS21" s="54"/>
      <c r="BT21" s="54"/>
      <c r="BU21" s="49"/>
      <c r="BV21" s="49"/>
      <c r="BW21" s="49"/>
      <c r="BX21" s="49"/>
      <c r="BY21" s="49"/>
      <c r="BZ21" s="49"/>
      <c r="CA21" s="49"/>
      <c r="CB21" s="49"/>
      <c r="CC21" s="54"/>
      <c r="CD21" s="54"/>
      <c r="CE21" s="54"/>
      <c r="CF21" s="54"/>
      <c r="CG21" s="54"/>
      <c r="CH21" s="54"/>
    </row>
    <row r="22" spans="1:86" ht="30.95" customHeight="1">
      <c r="A22" s="836" t="s">
        <v>338</v>
      </c>
      <c r="B22" s="868" t="s">
        <v>40</v>
      </c>
      <c r="C22" s="869" t="s">
        <v>1599</v>
      </c>
      <c r="D22" s="870" t="s">
        <v>1600</v>
      </c>
      <c r="E22" s="871">
        <v>2015</v>
      </c>
      <c r="F22" s="872" t="s">
        <v>1601</v>
      </c>
      <c r="G22" s="873" t="s">
        <v>226</v>
      </c>
      <c r="H22" s="874" t="s">
        <v>1573</v>
      </c>
      <c r="I22" s="872" t="s">
        <v>466</v>
      </c>
      <c r="J22" s="621">
        <f>ROUND([4]III_B_1!K22/[4]III_B_1!G22,2)</f>
        <v>0.94</v>
      </c>
      <c r="K22" s="621">
        <f>ROUND([4]III_B_1!K22/[4]III_B_1!H22,2)</f>
        <v>1</v>
      </c>
      <c r="L22" s="622"/>
      <c r="P22" s="47"/>
      <c r="Q22" s="47"/>
      <c r="R22" s="47"/>
      <c r="BA22" s="137"/>
      <c r="BB22" s="137"/>
      <c r="BC22" s="54"/>
      <c r="BD22" s="54"/>
      <c r="BE22" s="136"/>
      <c r="BF22" s="136"/>
      <c r="BG22" s="54"/>
      <c r="BH22" s="54"/>
      <c r="BI22" s="54"/>
      <c r="BJ22" s="54"/>
      <c r="BK22" s="54"/>
      <c r="BL22" s="54"/>
      <c r="BM22" s="138"/>
      <c r="BN22" s="54"/>
      <c r="BO22" s="54"/>
      <c r="BP22" s="54"/>
      <c r="BQ22" s="54"/>
      <c r="BR22" s="54"/>
      <c r="BS22" s="54"/>
      <c r="BT22" s="54"/>
      <c r="BU22" s="49"/>
      <c r="BV22" s="49"/>
      <c r="BW22" s="49"/>
      <c r="BX22" s="49"/>
      <c r="BY22" s="49"/>
      <c r="BZ22" s="49"/>
      <c r="CA22" s="49"/>
      <c r="CB22" s="49"/>
      <c r="CC22" s="54"/>
      <c r="CD22" s="54"/>
      <c r="CE22" s="54"/>
      <c r="CF22" s="54"/>
      <c r="CG22" s="54"/>
      <c r="CH22" s="54"/>
    </row>
    <row r="23" spans="1:86" ht="30.95" customHeight="1">
      <c r="A23" s="836" t="s">
        <v>338</v>
      </c>
      <c r="B23" s="868" t="s">
        <v>40</v>
      </c>
      <c r="C23" s="869" t="s">
        <v>1599</v>
      </c>
      <c r="D23" s="870" t="s">
        <v>1602</v>
      </c>
      <c r="E23" s="871">
        <v>2015</v>
      </c>
      <c r="F23" s="872" t="s">
        <v>1601</v>
      </c>
      <c r="G23" s="873" t="s">
        <v>224</v>
      </c>
      <c r="H23" s="874" t="s">
        <v>1563</v>
      </c>
      <c r="I23" s="872" t="s">
        <v>466</v>
      </c>
      <c r="J23" s="621">
        <v>0.2</v>
      </c>
      <c r="K23" s="621">
        <v>0.5</v>
      </c>
      <c r="L23" s="622"/>
      <c r="P23" s="47"/>
      <c r="Q23" s="47"/>
      <c r="R23" s="47"/>
      <c r="BA23" s="137"/>
      <c r="BB23" s="137"/>
      <c r="BC23" s="54"/>
      <c r="BD23" s="54"/>
      <c r="BE23" s="136"/>
      <c r="BF23" s="136"/>
      <c r="BG23" s="54"/>
      <c r="BH23" s="54"/>
      <c r="BI23" s="54"/>
      <c r="BJ23" s="54"/>
      <c r="BK23" s="54"/>
      <c r="BL23" s="54"/>
      <c r="BM23" s="138"/>
      <c r="BN23" s="54"/>
      <c r="BO23" s="54"/>
      <c r="BP23" s="54"/>
      <c r="BQ23" s="54"/>
      <c r="BR23" s="54"/>
      <c r="BS23" s="54"/>
      <c r="BT23" s="54"/>
      <c r="BU23" s="49"/>
      <c r="BV23" s="49"/>
      <c r="BW23" s="49"/>
      <c r="BX23" s="49"/>
      <c r="BY23" s="49"/>
      <c r="BZ23" s="49"/>
      <c r="CA23" s="49"/>
      <c r="CB23" s="49"/>
      <c r="CC23" s="54"/>
      <c r="CD23" s="54"/>
      <c r="CE23" s="54"/>
      <c r="CF23" s="54"/>
      <c r="CG23" s="54"/>
      <c r="CH23" s="54"/>
    </row>
    <row r="24" spans="1:86" ht="30.95" customHeight="1">
      <c r="A24" s="836" t="s">
        <v>338</v>
      </c>
      <c r="B24" s="868" t="s">
        <v>40</v>
      </c>
      <c r="C24" s="869" t="s">
        <v>1599</v>
      </c>
      <c r="D24" s="870" t="s">
        <v>1602</v>
      </c>
      <c r="E24" s="871">
        <v>2015</v>
      </c>
      <c r="F24" s="872" t="s">
        <v>1601</v>
      </c>
      <c r="G24" s="873" t="s">
        <v>1566</v>
      </c>
      <c r="H24" s="874" t="s">
        <v>1563</v>
      </c>
      <c r="I24" s="872" t="s">
        <v>466</v>
      </c>
      <c r="J24" s="621">
        <v>0.24</v>
      </c>
      <c r="K24" s="621">
        <v>0.95</v>
      </c>
      <c r="L24" s="622"/>
      <c r="P24" s="47"/>
      <c r="Q24" s="47"/>
      <c r="R24" s="47"/>
      <c r="BA24" s="137"/>
      <c r="BB24" s="137"/>
      <c r="BC24" s="54"/>
      <c r="BD24" s="54"/>
      <c r="BE24" s="136"/>
      <c r="BF24" s="136"/>
      <c r="BG24" s="54"/>
      <c r="BH24" s="54"/>
      <c r="BI24" s="54"/>
      <c r="BJ24" s="54"/>
      <c r="BK24" s="54"/>
      <c r="BL24" s="54"/>
      <c r="BM24" s="138"/>
      <c r="BN24" s="54"/>
      <c r="BO24" s="54"/>
      <c r="BP24" s="54"/>
      <c r="BQ24" s="54"/>
      <c r="BR24" s="54"/>
      <c r="BS24" s="54"/>
      <c r="BT24" s="54"/>
      <c r="BU24" s="49"/>
      <c r="BV24" s="49"/>
      <c r="BW24" s="49"/>
      <c r="BX24" s="49"/>
      <c r="BY24" s="49"/>
      <c r="BZ24" s="49"/>
      <c r="CA24" s="49"/>
      <c r="CB24" s="49"/>
      <c r="CC24" s="54"/>
      <c r="CD24" s="54"/>
      <c r="CE24" s="54"/>
      <c r="CF24" s="54"/>
      <c r="CG24" s="54"/>
      <c r="CH24" s="54"/>
    </row>
    <row r="25" spans="1:86" ht="30.95" customHeight="1">
      <c r="A25" s="836" t="s">
        <v>338</v>
      </c>
      <c r="B25" s="868" t="s">
        <v>40</v>
      </c>
      <c r="C25" s="869" t="s">
        <v>1599</v>
      </c>
      <c r="D25" s="870" t="s">
        <v>1602</v>
      </c>
      <c r="E25" s="871">
        <v>2015</v>
      </c>
      <c r="F25" s="872" t="s">
        <v>1601</v>
      </c>
      <c r="G25" s="873" t="s">
        <v>239</v>
      </c>
      <c r="H25" s="874" t="s">
        <v>1563</v>
      </c>
      <c r="I25" s="872" t="s">
        <v>466</v>
      </c>
      <c r="J25" s="621">
        <v>0.4</v>
      </c>
      <c r="K25" s="621">
        <v>1.1399999999999999</v>
      </c>
      <c r="L25" s="622"/>
      <c r="P25" s="47"/>
      <c r="Q25" s="47"/>
      <c r="R25" s="47"/>
      <c r="BA25" s="137"/>
      <c r="BB25" s="137"/>
      <c r="BC25" s="54"/>
      <c r="BD25" s="54"/>
      <c r="BE25" s="136"/>
      <c r="BF25" s="136"/>
      <c r="BG25" s="54"/>
      <c r="BH25" s="54"/>
      <c r="BI25" s="54"/>
      <c r="BJ25" s="54"/>
      <c r="BK25" s="54"/>
      <c r="BL25" s="54"/>
      <c r="BM25" s="138"/>
      <c r="BN25" s="54"/>
      <c r="BO25" s="54"/>
      <c r="BP25" s="54"/>
      <c r="BQ25" s="54"/>
      <c r="BR25" s="54"/>
      <c r="BS25" s="54"/>
      <c r="BT25" s="54"/>
      <c r="BU25" s="49"/>
      <c r="BV25" s="49"/>
      <c r="BW25" s="49"/>
      <c r="BX25" s="49"/>
      <c r="BY25" s="49"/>
      <c r="BZ25" s="49"/>
      <c r="CA25" s="49"/>
      <c r="CB25" s="49"/>
      <c r="CC25" s="54"/>
      <c r="CD25" s="54"/>
      <c r="CE25" s="54"/>
      <c r="CF25" s="54"/>
      <c r="CG25" s="54"/>
      <c r="CH25" s="54"/>
    </row>
    <row r="26" spans="1:86" ht="30.95" customHeight="1">
      <c r="A26" s="836" t="s">
        <v>338</v>
      </c>
      <c r="B26" s="868" t="s">
        <v>40</v>
      </c>
      <c r="C26" s="869" t="s">
        <v>1599</v>
      </c>
      <c r="D26" s="870" t="s">
        <v>1602</v>
      </c>
      <c r="E26" s="871">
        <v>2015</v>
      </c>
      <c r="F26" s="872" t="s">
        <v>1601</v>
      </c>
      <c r="G26" s="873" t="s">
        <v>230</v>
      </c>
      <c r="H26" s="874" t="s">
        <v>1567</v>
      </c>
      <c r="I26" s="872" t="s">
        <v>466</v>
      </c>
      <c r="J26" s="621">
        <v>0.5</v>
      </c>
      <c r="K26" s="621">
        <v>1.4</v>
      </c>
      <c r="L26" s="622"/>
      <c r="P26" s="47"/>
      <c r="Q26" s="47"/>
      <c r="R26" s="47"/>
      <c r="BA26" s="137"/>
      <c r="BB26" s="137"/>
      <c r="BC26" s="54"/>
      <c r="BD26" s="54"/>
      <c r="BE26" s="136"/>
      <c r="BF26" s="136"/>
      <c r="BG26" s="54"/>
      <c r="BH26" s="54"/>
      <c r="BI26" s="54"/>
      <c r="BJ26" s="54"/>
      <c r="BK26" s="54"/>
      <c r="BL26" s="54"/>
      <c r="BM26" s="138"/>
      <c r="BN26" s="54"/>
      <c r="BO26" s="54"/>
      <c r="BP26" s="54"/>
      <c r="BQ26" s="54"/>
      <c r="BR26" s="54"/>
      <c r="BS26" s="54"/>
      <c r="BT26" s="54"/>
      <c r="BU26" s="49"/>
      <c r="BV26" s="49"/>
      <c r="BW26" s="49"/>
      <c r="BX26" s="49"/>
      <c r="BY26" s="49"/>
      <c r="BZ26" s="49"/>
      <c r="CA26" s="49"/>
      <c r="CB26" s="49"/>
      <c r="CC26" s="54"/>
      <c r="CD26" s="54"/>
      <c r="CE26" s="54"/>
      <c r="CF26" s="54"/>
      <c r="CG26" s="54"/>
      <c r="CH26" s="54"/>
    </row>
    <row r="27" spans="1:86" ht="30.95" customHeight="1">
      <c r="A27" s="836" t="s">
        <v>338</v>
      </c>
      <c r="B27" s="868" t="s">
        <v>40</v>
      </c>
      <c r="C27" s="869" t="s">
        <v>1599</v>
      </c>
      <c r="D27" s="870" t="s">
        <v>1602</v>
      </c>
      <c r="E27" s="871">
        <v>2015</v>
      </c>
      <c r="F27" s="872" t="s">
        <v>1601</v>
      </c>
      <c r="G27" s="873" t="s">
        <v>1568</v>
      </c>
      <c r="H27" s="874" t="s">
        <v>1567</v>
      </c>
      <c r="I27" s="872" t="s">
        <v>466</v>
      </c>
      <c r="J27" s="621">
        <v>0.63</v>
      </c>
      <c r="K27" s="621">
        <v>1.25</v>
      </c>
      <c r="L27" s="622"/>
      <c r="P27" s="47"/>
      <c r="Q27" s="47"/>
      <c r="R27" s="47"/>
      <c r="BA27" s="137"/>
      <c r="BB27" s="137"/>
      <c r="BC27" s="54"/>
      <c r="BD27" s="54"/>
      <c r="BE27" s="136"/>
      <c r="BF27" s="136"/>
      <c r="BG27" s="54"/>
      <c r="BH27" s="54"/>
      <c r="BI27" s="54"/>
      <c r="BJ27" s="54"/>
      <c r="BK27" s="54"/>
      <c r="BL27" s="54"/>
      <c r="BM27" s="138"/>
      <c r="BN27" s="54"/>
      <c r="BO27" s="54"/>
      <c r="BP27" s="54"/>
      <c r="BQ27" s="54"/>
      <c r="BR27" s="54"/>
      <c r="BS27" s="54"/>
      <c r="BT27" s="54"/>
      <c r="BU27" s="49"/>
      <c r="BV27" s="49"/>
      <c r="BW27" s="49"/>
      <c r="BX27" s="49"/>
      <c r="BY27" s="49"/>
      <c r="BZ27" s="49"/>
      <c r="CA27" s="49"/>
      <c r="CB27" s="49"/>
      <c r="CC27" s="54"/>
      <c r="CD27" s="54"/>
      <c r="CE27" s="54"/>
      <c r="CF27" s="54"/>
      <c r="CG27" s="54"/>
      <c r="CH27" s="54"/>
    </row>
    <row r="28" spans="1:86" ht="30.95" customHeight="1">
      <c r="A28" s="836" t="s">
        <v>338</v>
      </c>
      <c r="B28" s="868" t="s">
        <v>40</v>
      </c>
      <c r="C28" s="869" t="s">
        <v>1599</v>
      </c>
      <c r="D28" s="870" t="s">
        <v>1602</v>
      </c>
      <c r="E28" s="871">
        <v>2015</v>
      </c>
      <c r="F28" s="872" t="s">
        <v>1601</v>
      </c>
      <c r="G28" s="873" t="s">
        <v>1566</v>
      </c>
      <c r="H28" s="874" t="s">
        <v>1567</v>
      </c>
      <c r="I28" s="872" t="s">
        <v>466</v>
      </c>
      <c r="J28" s="621">
        <v>0.4</v>
      </c>
      <c r="K28" s="621">
        <v>1</v>
      </c>
      <c r="L28" s="622"/>
      <c r="P28" s="47"/>
      <c r="Q28" s="47"/>
      <c r="R28" s="47"/>
      <c r="BA28" s="137"/>
      <c r="BB28" s="137"/>
      <c r="BC28" s="54"/>
      <c r="BD28" s="54"/>
      <c r="BE28" s="136"/>
      <c r="BF28" s="136"/>
      <c r="BG28" s="54"/>
      <c r="BH28" s="54"/>
      <c r="BI28" s="54"/>
      <c r="BJ28" s="54"/>
      <c r="BK28" s="54"/>
      <c r="BL28" s="54"/>
      <c r="BM28" s="138"/>
      <c r="BN28" s="54"/>
      <c r="BO28" s="54"/>
      <c r="BP28" s="54"/>
      <c r="BQ28" s="54"/>
      <c r="BR28" s="54"/>
      <c r="BS28" s="54"/>
      <c r="BT28" s="54"/>
      <c r="BU28" s="49"/>
      <c r="BV28" s="49"/>
      <c r="BW28" s="49"/>
      <c r="BX28" s="49"/>
      <c r="BY28" s="49"/>
      <c r="BZ28" s="49"/>
      <c r="CA28" s="49"/>
      <c r="CB28" s="49"/>
      <c r="CC28" s="54"/>
      <c r="CD28" s="54"/>
      <c r="CE28" s="54"/>
      <c r="CF28" s="54"/>
      <c r="CG28" s="54"/>
      <c r="CH28" s="54"/>
    </row>
    <row r="29" spans="1:86" ht="30.95" customHeight="1">
      <c r="A29" s="836" t="s">
        <v>338</v>
      </c>
      <c r="B29" s="868" t="s">
        <v>40</v>
      </c>
      <c r="C29" s="869" t="s">
        <v>1599</v>
      </c>
      <c r="D29" s="870" t="s">
        <v>1602</v>
      </c>
      <c r="E29" s="871">
        <v>2015</v>
      </c>
      <c r="F29" s="872" t="s">
        <v>1601</v>
      </c>
      <c r="G29" s="873" t="s">
        <v>239</v>
      </c>
      <c r="H29" s="874" t="s">
        <v>1567</v>
      </c>
      <c r="I29" s="872" t="s">
        <v>466</v>
      </c>
      <c r="J29" s="621">
        <v>0.36</v>
      </c>
      <c r="K29" s="621">
        <v>1</v>
      </c>
      <c r="L29" s="622"/>
      <c r="P29" s="47"/>
      <c r="Q29" s="47"/>
      <c r="R29" s="47"/>
      <c r="BA29" s="137"/>
      <c r="BB29" s="137"/>
      <c r="BC29" s="54"/>
      <c r="BD29" s="54"/>
      <c r="BE29" s="136"/>
      <c r="BF29" s="136"/>
      <c r="BG29" s="54"/>
      <c r="BH29" s="54"/>
      <c r="BI29" s="54"/>
      <c r="BJ29" s="54"/>
      <c r="BK29" s="54"/>
      <c r="BL29" s="54"/>
      <c r="BM29" s="138"/>
      <c r="BN29" s="54"/>
      <c r="BO29" s="54"/>
      <c r="BP29" s="54"/>
      <c r="BQ29" s="54"/>
      <c r="BR29" s="54"/>
      <c r="BS29" s="54"/>
      <c r="BT29" s="54"/>
      <c r="BU29" s="49"/>
      <c r="BV29" s="49"/>
      <c r="BW29" s="49"/>
      <c r="BX29" s="49"/>
      <c r="BY29" s="49"/>
      <c r="BZ29" s="49"/>
      <c r="CA29" s="49"/>
      <c r="CB29" s="49"/>
      <c r="CC29" s="54"/>
      <c r="CD29" s="54"/>
      <c r="CE29" s="54"/>
      <c r="CF29" s="54"/>
      <c r="CG29" s="54"/>
      <c r="CH29" s="54"/>
    </row>
    <row r="30" spans="1:86" ht="30.95" customHeight="1">
      <c r="A30" s="836" t="s">
        <v>338</v>
      </c>
      <c r="B30" s="868" t="s">
        <v>40</v>
      </c>
      <c r="C30" s="869" t="s">
        <v>1599</v>
      </c>
      <c r="D30" s="870" t="s">
        <v>1602</v>
      </c>
      <c r="E30" s="871">
        <v>2015</v>
      </c>
      <c r="F30" s="872" t="s">
        <v>1601</v>
      </c>
      <c r="G30" s="873" t="s">
        <v>230</v>
      </c>
      <c r="H30" s="874" t="s">
        <v>1569</v>
      </c>
      <c r="I30" s="872" t="s">
        <v>466</v>
      </c>
      <c r="J30" s="621">
        <v>0.1</v>
      </c>
      <c r="K30" s="621">
        <v>0.4</v>
      </c>
      <c r="L30" s="622"/>
      <c r="P30" s="47"/>
      <c r="Q30" s="47"/>
      <c r="R30" s="47"/>
      <c r="BA30" s="137"/>
      <c r="BB30" s="137"/>
      <c r="BC30" s="54"/>
      <c r="BD30" s="54"/>
      <c r="BE30" s="136"/>
      <c r="BF30" s="136"/>
      <c r="BG30" s="54"/>
      <c r="BH30" s="54"/>
      <c r="BI30" s="54"/>
      <c r="BJ30" s="54"/>
      <c r="BK30" s="54"/>
      <c r="BL30" s="54"/>
      <c r="BM30" s="138"/>
      <c r="BN30" s="54"/>
      <c r="BO30" s="54"/>
      <c r="BP30" s="54"/>
      <c r="BQ30" s="54"/>
      <c r="BR30" s="54"/>
      <c r="BS30" s="54"/>
      <c r="BT30" s="54"/>
      <c r="BU30" s="49"/>
      <c r="BV30" s="49"/>
      <c r="BW30" s="49"/>
      <c r="BX30" s="49"/>
      <c r="BY30" s="49"/>
      <c r="BZ30" s="49"/>
      <c r="CA30" s="49"/>
      <c r="CB30" s="49"/>
      <c r="CC30" s="54"/>
      <c r="CD30" s="54"/>
      <c r="CE30" s="54"/>
      <c r="CF30" s="54"/>
      <c r="CG30" s="54"/>
      <c r="CH30" s="54"/>
    </row>
    <row r="31" spans="1:86" ht="30.95" customHeight="1">
      <c r="A31" s="836" t="s">
        <v>338</v>
      </c>
      <c r="B31" s="868" t="s">
        <v>40</v>
      </c>
      <c r="C31" s="869" t="s">
        <v>1599</v>
      </c>
      <c r="D31" s="870" t="s">
        <v>1602</v>
      </c>
      <c r="E31" s="871">
        <v>2015</v>
      </c>
      <c r="F31" s="872" t="s">
        <v>1601</v>
      </c>
      <c r="G31" s="873" t="s">
        <v>224</v>
      </c>
      <c r="H31" s="874" t="s">
        <v>1569</v>
      </c>
      <c r="I31" s="872" t="s">
        <v>466</v>
      </c>
      <c r="J31" s="621">
        <v>0.53</v>
      </c>
      <c r="K31" s="621">
        <v>1.05</v>
      </c>
      <c r="L31" s="622"/>
      <c r="P31" s="47"/>
      <c r="Q31" s="47"/>
      <c r="R31" s="47"/>
      <c r="BA31" s="137"/>
      <c r="BB31" s="137"/>
      <c r="BC31" s="54"/>
      <c r="BD31" s="54"/>
      <c r="BE31" s="136"/>
      <c r="BF31" s="136"/>
      <c r="BG31" s="54"/>
      <c r="BH31" s="54"/>
      <c r="BI31" s="54"/>
      <c r="BJ31" s="54"/>
      <c r="BK31" s="54"/>
      <c r="BL31" s="54"/>
      <c r="BM31" s="138"/>
      <c r="BN31" s="54"/>
      <c r="BO31" s="54"/>
      <c r="BP31" s="54"/>
      <c r="BQ31" s="54"/>
      <c r="BR31" s="54"/>
      <c r="BS31" s="54"/>
      <c r="BT31" s="54"/>
      <c r="BU31" s="49"/>
      <c r="BV31" s="49"/>
      <c r="BW31" s="49"/>
      <c r="BX31" s="49"/>
      <c r="BY31" s="49"/>
      <c r="BZ31" s="49"/>
      <c r="CA31" s="49"/>
      <c r="CB31" s="49"/>
      <c r="CC31" s="54"/>
      <c r="CD31" s="54"/>
      <c r="CE31" s="54"/>
      <c r="CF31" s="54"/>
      <c r="CG31" s="54"/>
      <c r="CH31" s="54"/>
    </row>
    <row r="32" spans="1:86" ht="30.95" customHeight="1">
      <c r="A32" s="836" t="s">
        <v>338</v>
      </c>
      <c r="B32" s="868" t="s">
        <v>40</v>
      </c>
      <c r="C32" s="869" t="s">
        <v>1599</v>
      </c>
      <c r="D32" s="870" t="s">
        <v>1602</v>
      </c>
      <c r="E32" s="871">
        <v>2015</v>
      </c>
      <c r="F32" s="872" t="s">
        <v>1601</v>
      </c>
      <c r="G32" s="873" t="s">
        <v>1566</v>
      </c>
      <c r="H32" s="874" t="s">
        <v>1569</v>
      </c>
      <c r="I32" s="872" t="s">
        <v>466</v>
      </c>
      <c r="J32" s="621">
        <v>0.44</v>
      </c>
      <c r="K32" s="621">
        <v>0.92</v>
      </c>
      <c r="L32" s="622"/>
      <c r="P32" s="47"/>
      <c r="Q32" s="47"/>
      <c r="R32" s="47"/>
      <c r="BA32" s="137"/>
      <c r="BB32" s="137"/>
      <c r="BC32" s="54"/>
      <c r="BD32" s="54"/>
      <c r="BE32" s="136"/>
      <c r="BF32" s="136"/>
      <c r="BG32" s="54"/>
      <c r="BH32" s="54"/>
      <c r="BI32" s="54"/>
      <c r="BJ32" s="54"/>
      <c r="BK32" s="54"/>
      <c r="BL32" s="54"/>
      <c r="BM32" s="138"/>
      <c r="BN32" s="54"/>
      <c r="BO32" s="54"/>
      <c r="BP32" s="54"/>
      <c r="BQ32" s="54"/>
      <c r="BR32" s="54"/>
      <c r="BS32" s="54"/>
      <c r="BT32" s="54"/>
      <c r="BU32" s="49"/>
      <c r="BV32" s="49"/>
      <c r="BW32" s="49"/>
      <c r="BX32" s="49"/>
      <c r="BY32" s="49"/>
      <c r="BZ32" s="49"/>
      <c r="CA32" s="49"/>
      <c r="CB32" s="49"/>
      <c r="CC32" s="54"/>
      <c r="CD32" s="54"/>
      <c r="CE32" s="54"/>
      <c r="CF32" s="54"/>
      <c r="CG32" s="54"/>
      <c r="CH32" s="54"/>
    </row>
    <row r="33" spans="1:86" ht="30.95" customHeight="1">
      <c r="A33" s="836" t="s">
        <v>338</v>
      </c>
      <c r="B33" s="868" t="s">
        <v>40</v>
      </c>
      <c r="C33" s="869" t="s">
        <v>1599</v>
      </c>
      <c r="D33" s="870" t="s">
        <v>1602</v>
      </c>
      <c r="E33" s="871">
        <v>2015</v>
      </c>
      <c r="F33" s="872" t="s">
        <v>1601</v>
      </c>
      <c r="G33" s="873" t="s">
        <v>239</v>
      </c>
      <c r="H33" s="874" t="s">
        <v>1569</v>
      </c>
      <c r="I33" s="872" t="s">
        <v>466</v>
      </c>
      <c r="J33" s="621">
        <v>0.5</v>
      </c>
      <c r="K33" s="621">
        <v>1</v>
      </c>
      <c r="L33" s="622"/>
      <c r="P33" s="47"/>
      <c r="Q33" s="47"/>
      <c r="R33" s="47"/>
      <c r="BA33" s="137"/>
      <c r="BB33" s="137"/>
      <c r="BC33" s="54"/>
      <c r="BD33" s="54"/>
      <c r="BE33" s="136"/>
      <c r="BF33" s="136"/>
      <c r="BG33" s="54"/>
      <c r="BH33" s="54"/>
      <c r="BI33" s="54"/>
      <c r="BJ33" s="54"/>
      <c r="BK33" s="54"/>
      <c r="BL33" s="54"/>
      <c r="BM33" s="138"/>
      <c r="BN33" s="54"/>
      <c r="BO33" s="54"/>
      <c r="BP33" s="54"/>
      <c r="BQ33" s="54"/>
      <c r="BR33" s="54"/>
      <c r="BS33" s="54"/>
      <c r="BT33" s="54"/>
      <c r="BU33" s="49"/>
      <c r="BV33" s="49"/>
      <c r="BW33" s="49"/>
      <c r="BX33" s="49"/>
      <c r="BY33" s="49"/>
      <c r="BZ33" s="49"/>
      <c r="CA33" s="49"/>
      <c r="CB33" s="49"/>
      <c r="CC33" s="54"/>
      <c r="CD33" s="54"/>
      <c r="CE33" s="54"/>
      <c r="CF33" s="54"/>
      <c r="CG33" s="54"/>
      <c r="CH33" s="54"/>
    </row>
    <row r="34" spans="1:86" ht="30.95" customHeight="1">
      <c r="A34" s="836" t="s">
        <v>338</v>
      </c>
      <c r="B34" s="868" t="s">
        <v>40</v>
      </c>
      <c r="C34" s="869" t="s">
        <v>1599</v>
      </c>
      <c r="D34" s="870" t="s">
        <v>1602</v>
      </c>
      <c r="E34" s="871">
        <v>2015</v>
      </c>
      <c r="F34" s="872" t="s">
        <v>1601</v>
      </c>
      <c r="G34" s="873" t="s">
        <v>222</v>
      </c>
      <c r="H34" s="874" t="s">
        <v>1569</v>
      </c>
      <c r="I34" s="872" t="s">
        <v>466</v>
      </c>
      <c r="J34" s="621">
        <v>0.55000000000000004</v>
      </c>
      <c r="K34" s="621">
        <v>1</v>
      </c>
      <c r="L34" s="622"/>
      <c r="P34" s="47"/>
      <c r="Q34" s="47"/>
      <c r="R34" s="47"/>
      <c r="BA34" s="137"/>
      <c r="BB34" s="137"/>
      <c r="BC34" s="54"/>
      <c r="BD34" s="54"/>
      <c r="BE34" s="136"/>
      <c r="BF34" s="136"/>
      <c r="BG34" s="54"/>
      <c r="BH34" s="54"/>
      <c r="BI34" s="54"/>
      <c r="BJ34" s="54"/>
      <c r="BK34" s="54"/>
      <c r="BL34" s="54"/>
      <c r="BM34" s="138"/>
      <c r="BN34" s="54"/>
      <c r="BO34" s="54"/>
      <c r="BP34" s="54"/>
      <c r="BQ34" s="54"/>
      <c r="BR34" s="54"/>
      <c r="BS34" s="54"/>
      <c r="BT34" s="54"/>
      <c r="BU34" s="49"/>
      <c r="BV34" s="49"/>
      <c r="BW34" s="49"/>
      <c r="BX34" s="49"/>
      <c r="BY34" s="49"/>
      <c r="BZ34" s="49"/>
      <c r="CA34" s="49"/>
      <c r="CB34" s="49"/>
      <c r="CC34" s="54"/>
      <c r="CD34" s="54"/>
      <c r="CE34" s="54"/>
      <c r="CF34" s="54"/>
      <c r="CG34" s="54"/>
      <c r="CH34" s="54"/>
    </row>
    <row r="35" spans="1:86" ht="30.95" customHeight="1">
      <c r="A35" s="836" t="s">
        <v>338</v>
      </c>
      <c r="B35" s="868" t="s">
        <v>40</v>
      </c>
      <c r="C35" s="869" t="s">
        <v>1599</v>
      </c>
      <c r="D35" s="870" t="s">
        <v>1602</v>
      </c>
      <c r="E35" s="871">
        <v>2015</v>
      </c>
      <c r="F35" s="872" t="s">
        <v>1601</v>
      </c>
      <c r="G35" s="873" t="s">
        <v>226</v>
      </c>
      <c r="H35" s="874" t="s">
        <v>1569</v>
      </c>
      <c r="I35" s="872" t="s">
        <v>466</v>
      </c>
      <c r="J35" s="621">
        <v>0.54</v>
      </c>
      <c r="K35" s="621">
        <v>1</v>
      </c>
      <c r="L35" s="622"/>
      <c r="P35" s="47"/>
      <c r="Q35" s="47"/>
      <c r="R35" s="47"/>
      <c r="BA35" s="137"/>
      <c r="BB35" s="137"/>
      <c r="BC35" s="54"/>
      <c r="BD35" s="54"/>
      <c r="BE35" s="136"/>
      <c r="BF35" s="136"/>
      <c r="BG35" s="54"/>
      <c r="BH35" s="54"/>
      <c r="BI35" s="54"/>
      <c r="BJ35" s="54"/>
      <c r="BK35" s="54"/>
      <c r="BL35" s="54"/>
      <c r="BM35" s="138"/>
      <c r="BN35" s="54"/>
      <c r="BO35" s="54"/>
      <c r="BP35" s="54"/>
      <c r="BQ35" s="54"/>
      <c r="BR35" s="54"/>
      <c r="BS35" s="54"/>
      <c r="BT35" s="54"/>
      <c r="BU35" s="49"/>
      <c r="BV35" s="49"/>
      <c r="BW35" s="49"/>
      <c r="BX35" s="49"/>
      <c r="BY35" s="49"/>
      <c r="BZ35" s="49"/>
      <c r="CA35" s="49"/>
      <c r="CB35" s="49"/>
      <c r="CC35" s="54"/>
      <c r="CD35" s="54"/>
      <c r="CE35" s="54"/>
      <c r="CF35" s="54"/>
      <c r="CG35" s="54"/>
      <c r="CH35" s="54"/>
    </row>
    <row r="36" spans="1:86" ht="30.95" customHeight="1">
      <c r="A36" s="836" t="s">
        <v>338</v>
      </c>
      <c r="B36" s="868" t="s">
        <v>40</v>
      </c>
      <c r="C36" s="869" t="s">
        <v>1599</v>
      </c>
      <c r="D36" s="870" t="s">
        <v>1602</v>
      </c>
      <c r="E36" s="871">
        <v>2015</v>
      </c>
      <c r="F36" s="872" t="s">
        <v>1601</v>
      </c>
      <c r="G36" s="873" t="s">
        <v>1568</v>
      </c>
      <c r="H36" s="874" t="s">
        <v>1570</v>
      </c>
      <c r="I36" s="872" t="s">
        <v>466</v>
      </c>
      <c r="J36" s="621">
        <v>0.76</v>
      </c>
      <c r="K36" s="621">
        <v>0.95</v>
      </c>
      <c r="L36" s="622"/>
      <c r="P36" s="47"/>
      <c r="Q36" s="47"/>
      <c r="R36" s="47"/>
      <c r="BA36" s="137"/>
      <c r="BB36" s="137"/>
      <c r="BC36" s="54"/>
      <c r="BD36" s="54"/>
      <c r="BE36" s="136"/>
      <c r="BF36" s="136"/>
      <c r="BG36" s="54"/>
      <c r="BH36" s="54"/>
      <c r="BI36" s="54"/>
      <c r="BJ36" s="54"/>
      <c r="BK36" s="54"/>
      <c r="BL36" s="54"/>
      <c r="BM36" s="138"/>
      <c r="BN36" s="54"/>
      <c r="BO36" s="54"/>
      <c r="BP36" s="54"/>
      <c r="BQ36" s="54"/>
      <c r="BR36" s="54"/>
      <c r="BS36" s="54"/>
      <c r="BT36" s="54"/>
      <c r="BU36" s="49"/>
      <c r="BV36" s="49"/>
      <c r="BW36" s="49"/>
      <c r="BX36" s="49"/>
      <c r="BY36" s="49"/>
      <c r="BZ36" s="49"/>
      <c r="CA36" s="49"/>
      <c r="CB36" s="49"/>
      <c r="CC36" s="54"/>
      <c r="CD36" s="54"/>
      <c r="CE36" s="54"/>
      <c r="CF36" s="54"/>
      <c r="CG36" s="54"/>
      <c r="CH36" s="54"/>
    </row>
    <row r="37" spans="1:86" ht="30.95" customHeight="1">
      <c r="A37" s="836" t="s">
        <v>338</v>
      </c>
      <c r="B37" s="868" t="s">
        <v>40</v>
      </c>
      <c r="C37" s="869" t="s">
        <v>1599</v>
      </c>
      <c r="D37" s="870" t="s">
        <v>1602</v>
      </c>
      <c r="E37" s="871">
        <v>2015</v>
      </c>
      <c r="F37" s="872" t="s">
        <v>1601</v>
      </c>
      <c r="G37" s="873" t="s">
        <v>1571</v>
      </c>
      <c r="H37" s="874" t="s">
        <v>1570</v>
      </c>
      <c r="I37" s="872" t="s">
        <v>466</v>
      </c>
      <c r="J37" s="621">
        <v>0.8</v>
      </c>
      <c r="K37" s="621">
        <v>1</v>
      </c>
      <c r="L37" s="622"/>
      <c r="P37" s="47"/>
      <c r="Q37" s="47"/>
      <c r="R37" s="47"/>
      <c r="BA37" s="137"/>
      <c r="BB37" s="137"/>
      <c r="BC37" s="54"/>
      <c r="BD37" s="54"/>
      <c r="BE37" s="136"/>
      <c r="BF37" s="136"/>
      <c r="BG37" s="54"/>
      <c r="BH37" s="54"/>
      <c r="BI37" s="54"/>
      <c r="BJ37" s="54"/>
      <c r="BK37" s="54"/>
      <c r="BL37" s="54"/>
      <c r="BM37" s="138"/>
      <c r="BN37" s="54"/>
      <c r="BO37" s="54"/>
      <c r="BP37" s="54"/>
      <c r="BQ37" s="54"/>
      <c r="BR37" s="54"/>
      <c r="BS37" s="54"/>
      <c r="BT37" s="54"/>
      <c r="BU37" s="49"/>
      <c r="BV37" s="49"/>
      <c r="BW37" s="49"/>
      <c r="BX37" s="49"/>
      <c r="BY37" s="49"/>
      <c r="BZ37" s="49"/>
      <c r="CA37" s="49"/>
      <c r="CB37" s="49"/>
      <c r="CC37" s="54"/>
      <c r="CD37" s="54"/>
      <c r="CE37" s="54"/>
      <c r="CF37" s="54"/>
      <c r="CG37" s="54"/>
      <c r="CH37" s="54"/>
    </row>
    <row r="38" spans="1:86" ht="30.95" customHeight="1">
      <c r="A38" s="836" t="s">
        <v>338</v>
      </c>
      <c r="B38" s="868" t="s">
        <v>40</v>
      </c>
      <c r="C38" s="869" t="s">
        <v>1599</v>
      </c>
      <c r="D38" s="870" t="s">
        <v>1602</v>
      </c>
      <c r="E38" s="871">
        <v>2015</v>
      </c>
      <c r="F38" s="872" t="s">
        <v>1601</v>
      </c>
      <c r="G38" s="873" t="s">
        <v>222</v>
      </c>
      <c r="H38" s="874" t="s">
        <v>1570</v>
      </c>
      <c r="I38" s="872" t="s">
        <v>466</v>
      </c>
      <c r="J38" s="621">
        <v>0.5</v>
      </c>
      <c r="K38" s="621">
        <v>1</v>
      </c>
      <c r="L38" s="622"/>
      <c r="P38" s="47"/>
      <c r="Q38" s="47"/>
      <c r="R38" s="47"/>
      <c r="BA38" s="137"/>
      <c r="BB38" s="137"/>
      <c r="BC38" s="54"/>
      <c r="BD38" s="54"/>
      <c r="BE38" s="136"/>
      <c r="BF38" s="136"/>
      <c r="BG38" s="54"/>
      <c r="BH38" s="54"/>
      <c r="BI38" s="54"/>
      <c r="BJ38" s="54"/>
      <c r="BK38" s="54"/>
      <c r="BL38" s="54"/>
      <c r="BM38" s="138"/>
      <c r="BN38" s="54"/>
      <c r="BO38" s="54"/>
      <c r="BP38" s="54"/>
      <c r="BQ38" s="54"/>
      <c r="BR38" s="54"/>
      <c r="BS38" s="54"/>
      <c r="BT38" s="54"/>
      <c r="BU38" s="49"/>
      <c r="BV38" s="49"/>
      <c r="BW38" s="49"/>
      <c r="BX38" s="49"/>
      <c r="BY38" s="49"/>
      <c r="BZ38" s="49"/>
      <c r="CA38" s="49"/>
      <c r="CB38" s="49"/>
      <c r="CC38" s="54"/>
      <c r="CD38" s="54"/>
      <c r="CE38" s="54"/>
      <c r="CF38" s="54"/>
      <c r="CG38" s="54"/>
      <c r="CH38" s="54"/>
    </row>
    <row r="39" spans="1:86" ht="30.95" customHeight="1">
      <c r="A39" s="836" t="s">
        <v>338</v>
      </c>
      <c r="B39" s="868" t="s">
        <v>40</v>
      </c>
      <c r="C39" s="869" t="s">
        <v>1599</v>
      </c>
      <c r="D39" s="870" t="s">
        <v>1602</v>
      </c>
      <c r="E39" s="871">
        <v>2015</v>
      </c>
      <c r="F39" s="872" t="s">
        <v>1601</v>
      </c>
      <c r="G39" s="873" t="s">
        <v>1568</v>
      </c>
      <c r="H39" s="874" t="s">
        <v>1572</v>
      </c>
      <c r="I39" s="872" t="s">
        <v>466</v>
      </c>
      <c r="J39" s="621">
        <v>0.83</v>
      </c>
      <c r="K39" s="621">
        <v>1</v>
      </c>
      <c r="L39" s="622"/>
      <c r="P39" s="47"/>
      <c r="Q39" s="47"/>
      <c r="R39" s="47"/>
      <c r="BA39" s="137"/>
      <c r="BB39" s="137"/>
      <c r="BC39" s="54"/>
      <c r="BD39" s="54"/>
      <c r="BE39" s="136"/>
      <c r="BF39" s="136"/>
      <c r="BG39" s="54"/>
      <c r="BH39" s="54"/>
      <c r="BI39" s="54"/>
      <c r="BJ39" s="54"/>
      <c r="BK39" s="54"/>
      <c r="BL39" s="54"/>
      <c r="BM39" s="138"/>
      <c r="BN39" s="54"/>
      <c r="BO39" s="54"/>
      <c r="BP39" s="54"/>
      <c r="BQ39" s="54"/>
      <c r="BR39" s="54"/>
      <c r="BS39" s="54"/>
      <c r="BT39" s="54"/>
      <c r="BU39" s="49"/>
      <c r="BV39" s="49"/>
      <c r="BW39" s="49"/>
      <c r="BX39" s="49"/>
      <c r="BY39" s="49"/>
      <c r="BZ39" s="49"/>
      <c r="CA39" s="49"/>
      <c r="CB39" s="49"/>
      <c r="CC39" s="54"/>
      <c r="CD39" s="54"/>
      <c r="CE39" s="54"/>
      <c r="CF39" s="54"/>
      <c r="CG39" s="54"/>
      <c r="CH39" s="54"/>
    </row>
    <row r="40" spans="1:86" ht="30.95" customHeight="1">
      <c r="A40" s="836" t="s">
        <v>338</v>
      </c>
      <c r="B40" s="868" t="s">
        <v>40</v>
      </c>
      <c r="C40" s="869" t="s">
        <v>1599</v>
      </c>
      <c r="D40" s="870" t="s">
        <v>1602</v>
      </c>
      <c r="E40" s="871">
        <v>2015</v>
      </c>
      <c r="F40" s="872" t="s">
        <v>1601</v>
      </c>
      <c r="G40" s="873" t="s">
        <v>1568</v>
      </c>
      <c r="H40" s="874" t="s">
        <v>1573</v>
      </c>
      <c r="I40" s="872" t="s">
        <v>466</v>
      </c>
      <c r="J40" s="621">
        <v>1</v>
      </c>
      <c r="K40" s="621">
        <v>1</v>
      </c>
      <c r="L40" s="622"/>
      <c r="P40" s="47"/>
      <c r="Q40" s="47"/>
      <c r="R40" s="47"/>
      <c r="BA40" s="137"/>
      <c r="BB40" s="137"/>
      <c r="BC40" s="54"/>
      <c r="BD40" s="54"/>
      <c r="BE40" s="136"/>
      <c r="BF40" s="136"/>
      <c r="BG40" s="54"/>
      <c r="BH40" s="54"/>
      <c r="BI40" s="54"/>
      <c r="BJ40" s="54"/>
      <c r="BK40" s="54"/>
      <c r="BL40" s="54"/>
      <c r="BM40" s="138"/>
      <c r="BN40" s="54"/>
      <c r="BO40" s="54"/>
      <c r="BP40" s="54"/>
      <c r="BQ40" s="54"/>
      <c r="BR40" s="54"/>
      <c r="BS40" s="54"/>
      <c r="BT40" s="54"/>
      <c r="BU40" s="49"/>
      <c r="BV40" s="49"/>
      <c r="BW40" s="49"/>
      <c r="BX40" s="49"/>
      <c r="BY40" s="49"/>
      <c r="BZ40" s="49"/>
      <c r="CA40" s="49"/>
      <c r="CB40" s="49"/>
      <c r="CC40" s="54"/>
      <c r="CD40" s="54"/>
      <c r="CE40" s="54"/>
      <c r="CF40" s="54"/>
      <c r="CG40" s="54"/>
      <c r="CH40" s="54"/>
    </row>
    <row r="41" spans="1:86" ht="30.95" customHeight="1">
      <c r="A41" s="836" t="s">
        <v>338</v>
      </c>
      <c r="B41" s="868" t="s">
        <v>40</v>
      </c>
      <c r="C41" s="869" t="s">
        <v>1599</v>
      </c>
      <c r="D41" s="870" t="s">
        <v>1602</v>
      </c>
      <c r="E41" s="871">
        <v>2015</v>
      </c>
      <c r="F41" s="872" t="s">
        <v>1601</v>
      </c>
      <c r="G41" s="873" t="s">
        <v>226</v>
      </c>
      <c r="H41" s="874" t="s">
        <v>1573</v>
      </c>
      <c r="I41" s="872" t="s">
        <v>466</v>
      </c>
      <c r="J41" s="621">
        <v>0.94</v>
      </c>
      <c r="K41" s="621">
        <v>1</v>
      </c>
      <c r="L41" s="622"/>
      <c r="P41" s="47"/>
      <c r="Q41" s="47"/>
      <c r="R41" s="47"/>
      <c r="BA41" s="137"/>
      <c r="BB41" s="137"/>
      <c r="BC41" s="54"/>
      <c r="BD41" s="54"/>
      <c r="BE41" s="136"/>
      <c r="BF41" s="136"/>
      <c r="BG41" s="54"/>
      <c r="BH41" s="54"/>
      <c r="BI41" s="54"/>
      <c r="BJ41" s="54"/>
      <c r="BK41" s="54"/>
      <c r="BL41" s="54"/>
      <c r="BM41" s="138"/>
      <c r="BN41" s="54"/>
      <c r="BO41" s="54"/>
      <c r="BP41" s="54"/>
      <c r="BQ41" s="54"/>
      <c r="BR41" s="54"/>
      <c r="BS41" s="54"/>
      <c r="BT41" s="54"/>
      <c r="BU41" s="49"/>
      <c r="BV41" s="49"/>
      <c r="BW41" s="49"/>
      <c r="BX41" s="49"/>
      <c r="BY41" s="49"/>
      <c r="BZ41" s="49"/>
      <c r="CA41" s="49"/>
      <c r="CB41" s="49"/>
      <c r="CC41" s="54"/>
      <c r="CD41" s="54"/>
      <c r="CE41" s="54"/>
      <c r="CF41" s="54"/>
      <c r="CG41" s="54"/>
      <c r="CH41" s="54"/>
    </row>
    <row r="42" spans="1:86" ht="30.95" customHeight="1">
      <c r="A42" s="836" t="s">
        <v>338</v>
      </c>
      <c r="B42" s="868" t="s">
        <v>40</v>
      </c>
      <c r="C42" s="869" t="s">
        <v>1599</v>
      </c>
      <c r="D42" s="870" t="s">
        <v>1603</v>
      </c>
      <c r="E42" s="871">
        <v>2015</v>
      </c>
      <c r="F42" s="872" t="s">
        <v>1601</v>
      </c>
      <c r="G42" s="873" t="s">
        <v>224</v>
      </c>
      <c r="H42" s="874" t="s">
        <v>1563</v>
      </c>
      <c r="I42" s="872" t="s">
        <v>466</v>
      </c>
      <c r="J42" s="621">
        <v>0.2</v>
      </c>
      <c r="K42" s="621">
        <v>0.5</v>
      </c>
      <c r="L42" s="622"/>
      <c r="P42" s="47"/>
      <c r="Q42" s="47"/>
      <c r="R42" s="47"/>
      <c r="BA42" s="137"/>
      <c r="BB42" s="137"/>
      <c r="BC42" s="54"/>
      <c r="BD42" s="54"/>
      <c r="BE42" s="136"/>
      <c r="BF42" s="136"/>
      <c r="BG42" s="54"/>
      <c r="BH42" s="54"/>
      <c r="BI42" s="54"/>
      <c r="BJ42" s="54"/>
      <c r="BK42" s="54"/>
      <c r="BL42" s="54"/>
      <c r="BM42" s="138"/>
      <c r="BN42" s="54"/>
      <c r="BO42" s="54"/>
      <c r="BP42" s="54"/>
      <c r="BQ42" s="54"/>
      <c r="BR42" s="54"/>
      <c r="BS42" s="54"/>
      <c r="BT42" s="54"/>
      <c r="BU42" s="49"/>
      <c r="BV42" s="49"/>
      <c r="BW42" s="49"/>
      <c r="BX42" s="49"/>
      <c r="BY42" s="49"/>
      <c r="BZ42" s="49"/>
      <c r="CA42" s="49"/>
      <c r="CB42" s="49"/>
      <c r="CC42" s="54"/>
      <c r="CD42" s="54"/>
      <c r="CE42" s="54"/>
      <c r="CF42" s="54"/>
      <c r="CG42" s="54"/>
      <c r="CH42" s="54"/>
    </row>
    <row r="43" spans="1:86" ht="30.95" customHeight="1">
      <c r="A43" s="836" t="s">
        <v>338</v>
      </c>
      <c r="B43" s="868" t="s">
        <v>40</v>
      </c>
      <c r="C43" s="869" t="s">
        <v>1599</v>
      </c>
      <c r="D43" s="870" t="s">
        <v>1603</v>
      </c>
      <c r="E43" s="871">
        <v>2015</v>
      </c>
      <c r="F43" s="872" t="s">
        <v>1601</v>
      </c>
      <c r="G43" s="873" t="s">
        <v>1566</v>
      </c>
      <c r="H43" s="874" t="s">
        <v>1563</v>
      </c>
      <c r="I43" s="872" t="s">
        <v>466</v>
      </c>
      <c r="J43" s="621">
        <v>0.24</v>
      </c>
      <c r="K43" s="621">
        <v>0.95</v>
      </c>
      <c r="L43" s="622"/>
      <c r="P43" s="47"/>
      <c r="Q43" s="47"/>
      <c r="R43" s="47"/>
      <c r="BA43" s="137"/>
      <c r="BB43" s="137"/>
      <c r="BC43" s="54"/>
      <c r="BD43" s="54"/>
      <c r="BE43" s="136"/>
      <c r="BF43" s="136"/>
      <c r="BG43" s="54"/>
      <c r="BH43" s="54"/>
      <c r="BI43" s="54"/>
      <c r="BJ43" s="54"/>
      <c r="BK43" s="54"/>
      <c r="BL43" s="54"/>
      <c r="BM43" s="138"/>
      <c r="BN43" s="54"/>
      <c r="BO43" s="54"/>
      <c r="BP43" s="54"/>
      <c r="BQ43" s="54"/>
      <c r="BR43" s="54"/>
      <c r="BS43" s="54"/>
      <c r="BT43" s="54"/>
      <c r="BU43" s="49"/>
      <c r="BV43" s="49"/>
      <c r="BW43" s="49"/>
      <c r="BX43" s="49"/>
      <c r="BY43" s="49"/>
      <c r="BZ43" s="49"/>
      <c r="CA43" s="49"/>
      <c r="CB43" s="49"/>
      <c r="CC43" s="54"/>
      <c r="CD43" s="54"/>
      <c r="CE43" s="54"/>
      <c r="CF43" s="54"/>
      <c r="CG43" s="54"/>
      <c r="CH43" s="54"/>
    </row>
    <row r="44" spans="1:86" ht="30.95" customHeight="1">
      <c r="A44" s="836" t="s">
        <v>338</v>
      </c>
      <c r="B44" s="868" t="s">
        <v>40</v>
      </c>
      <c r="C44" s="869" t="s">
        <v>1599</v>
      </c>
      <c r="D44" s="870" t="s">
        <v>1603</v>
      </c>
      <c r="E44" s="871">
        <v>2015</v>
      </c>
      <c r="F44" s="872" t="s">
        <v>1601</v>
      </c>
      <c r="G44" s="873" t="s">
        <v>239</v>
      </c>
      <c r="H44" s="874" t="s">
        <v>1563</v>
      </c>
      <c r="I44" s="872" t="s">
        <v>466</v>
      </c>
      <c r="J44" s="621">
        <v>0.4</v>
      </c>
      <c r="K44" s="621">
        <v>1.1399999999999999</v>
      </c>
      <c r="L44" s="622"/>
      <c r="P44" s="47"/>
      <c r="Q44" s="47"/>
      <c r="R44" s="47"/>
      <c r="BA44" s="137"/>
      <c r="BB44" s="137"/>
      <c r="BC44" s="54"/>
      <c r="BD44" s="54"/>
      <c r="BE44" s="136"/>
      <c r="BF44" s="136"/>
      <c r="BG44" s="54"/>
      <c r="BH44" s="54"/>
      <c r="BI44" s="54"/>
      <c r="BJ44" s="54"/>
      <c r="BK44" s="54"/>
      <c r="BL44" s="54"/>
      <c r="BM44" s="138"/>
      <c r="BN44" s="54"/>
      <c r="BO44" s="54"/>
      <c r="BP44" s="54"/>
      <c r="BQ44" s="54"/>
      <c r="BR44" s="54"/>
      <c r="BS44" s="54"/>
      <c r="BT44" s="54"/>
      <c r="BU44" s="49"/>
      <c r="BV44" s="49"/>
      <c r="BW44" s="49"/>
      <c r="BX44" s="49"/>
      <c r="BY44" s="49"/>
      <c r="BZ44" s="49"/>
      <c r="CA44" s="49"/>
      <c r="CB44" s="49"/>
      <c r="CC44" s="54"/>
      <c r="CD44" s="54"/>
      <c r="CE44" s="54"/>
      <c r="CF44" s="54"/>
      <c r="CG44" s="54"/>
      <c r="CH44" s="54"/>
    </row>
    <row r="45" spans="1:86" ht="30.95" customHeight="1">
      <c r="A45" s="836" t="s">
        <v>338</v>
      </c>
      <c r="B45" s="868" t="s">
        <v>40</v>
      </c>
      <c r="C45" s="869" t="s">
        <v>1599</v>
      </c>
      <c r="D45" s="870" t="s">
        <v>1603</v>
      </c>
      <c r="E45" s="871">
        <v>2015</v>
      </c>
      <c r="F45" s="872" t="s">
        <v>1601</v>
      </c>
      <c r="G45" s="873" t="s">
        <v>230</v>
      </c>
      <c r="H45" s="874" t="s">
        <v>1567</v>
      </c>
      <c r="I45" s="872" t="s">
        <v>466</v>
      </c>
      <c r="J45" s="621">
        <v>0.5</v>
      </c>
      <c r="K45" s="621">
        <v>1.4</v>
      </c>
      <c r="L45" s="622"/>
      <c r="P45" s="47"/>
      <c r="Q45" s="47"/>
      <c r="R45" s="47"/>
      <c r="BA45" s="137"/>
      <c r="BB45" s="137"/>
      <c r="BC45" s="54"/>
      <c r="BD45" s="54"/>
      <c r="BE45" s="136"/>
      <c r="BF45" s="136"/>
      <c r="BG45" s="54"/>
      <c r="BH45" s="54"/>
      <c r="BI45" s="54"/>
      <c r="BJ45" s="54"/>
      <c r="BK45" s="54"/>
      <c r="BL45" s="54"/>
      <c r="BM45" s="138"/>
      <c r="BN45" s="54"/>
      <c r="BO45" s="54"/>
      <c r="BP45" s="54"/>
      <c r="BQ45" s="54"/>
      <c r="BR45" s="54"/>
      <c r="BS45" s="54"/>
      <c r="BT45" s="54"/>
      <c r="BU45" s="49"/>
      <c r="BV45" s="49"/>
      <c r="BW45" s="49"/>
      <c r="BX45" s="49"/>
      <c r="BY45" s="49"/>
      <c r="BZ45" s="49"/>
      <c r="CA45" s="49"/>
      <c r="CB45" s="49"/>
      <c r="CC45" s="54"/>
      <c r="CD45" s="54"/>
      <c r="CE45" s="54"/>
      <c r="CF45" s="54"/>
      <c r="CG45" s="54"/>
      <c r="CH45" s="54"/>
    </row>
    <row r="46" spans="1:86" ht="30.95" customHeight="1">
      <c r="A46" s="836" t="s">
        <v>338</v>
      </c>
      <c r="B46" s="868" t="s">
        <v>40</v>
      </c>
      <c r="C46" s="869" t="s">
        <v>1599</v>
      </c>
      <c r="D46" s="870" t="s">
        <v>1603</v>
      </c>
      <c r="E46" s="871">
        <v>2015</v>
      </c>
      <c r="F46" s="872" t="s">
        <v>1601</v>
      </c>
      <c r="G46" s="873" t="s">
        <v>1568</v>
      </c>
      <c r="H46" s="874" t="s">
        <v>1567</v>
      </c>
      <c r="I46" s="872" t="s">
        <v>466</v>
      </c>
      <c r="J46" s="621">
        <v>0.63</v>
      </c>
      <c r="K46" s="621">
        <v>1.25</v>
      </c>
      <c r="L46" s="622"/>
      <c r="P46" s="47"/>
      <c r="Q46" s="47"/>
      <c r="R46" s="47"/>
      <c r="BA46" s="137"/>
      <c r="BB46" s="137"/>
      <c r="BC46" s="54"/>
      <c r="BD46" s="54"/>
      <c r="BE46" s="136"/>
      <c r="BF46" s="136"/>
      <c r="BG46" s="54"/>
      <c r="BH46" s="54"/>
      <c r="BI46" s="54"/>
      <c r="BJ46" s="54"/>
      <c r="BK46" s="54"/>
      <c r="BL46" s="54"/>
      <c r="BM46" s="138"/>
      <c r="BN46" s="54"/>
      <c r="BO46" s="54"/>
      <c r="BP46" s="54"/>
      <c r="BQ46" s="54"/>
      <c r="BR46" s="54"/>
      <c r="BS46" s="54"/>
      <c r="BT46" s="54"/>
      <c r="BU46" s="49"/>
      <c r="BV46" s="49"/>
      <c r="BW46" s="49"/>
      <c r="BX46" s="49"/>
      <c r="BY46" s="49"/>
      <c r="BZ46" s="49"/>
      <c r="CA46" s="49"/>
      <c r="CB46" s="49"/>
      <c r="CC46" s="54"/>
      <c r="CD46" s="54"/>
      <c r="CE46" s="54"/>
      <c r="CF46" s="54"/>
      <c r="CG46" s="54"/>
      <c r="CH46" s="54"/>
    </row>
    <row r="47" spans="1:86" ht="30.95" customHeight="1">
      <c r="A47" s="836" t="s">
        <v>338</v>
      </c>
      <c r="B47" s="868" t="s">
        <v>40</v>
      </c>
      <c r="C47" s="869" t="s">
        <v>1599</v>
      </c>
      <c r="D47" s="870" t="s">
        <v>1603</v>
      </c>
      <c r="E47" s="871">
        <v>2015</v>
      </c>
      <c r="F47" s="872" t="s">
        <v>1601</v>
      </c>
      <c r="G47" s="873" t="s">
        <v>1566</v>
      </c>
      <c r="H47" s="874" t="s">
        <v>1567</v>
      </c>
      <c r="I47" s="872" t="s">
        <v>466</v>
      </c>
      <c r="J47" s="621">
        <v>0.4</v>
      </c>
      <c r="K47" s="621">
        <v>1</v>
      </c>
      <c r="L47" s="622"/>
      <c r="P47" s="47"/>
      <c r="Q47" s="47"/>
      <c r="R47" s="47"/>
      <c r="BA47" s="137"/>
      <c r="BB47" s="137"/>
      <c r="BC47" s="54"/>
      <c r="BD47" s="54"/>
      <c r="BE47" s="136"/>
      <c r="BF47" s="136"/>
      <c r="BG47" s="54"/>
      <c r="BH47" s="54"/>
      <c r="BI47" s="54"/>
      <c r="BJ47" s="54"/>
      <c r="BK47" s="54"/>
      <c r="BL47" s="54"/>
      <c r="BM47" s="138"/>
      <c r="BN47" s="54"/>
      <c r="BO47" s="54"/>
      <c r="BP47" s="54"/>
      <c r="BQ47" s="54"/>
      <c r="BR47" s="54"/>
      <c r="BS47" s="54"/>
      <c r="BT47" s="54"/>
      <c r="BU47" s="49"/>
      <c r="BV47" s="49"/>
      <c r="BW47" s="49"/>
      <c r="BX47" s="49"/>
      <c r="BY47" s="49"/>
      <c r="BZ47" s="49"/>
      <c r="CA47" s="49"/>
      <c r="CB47" s="49"/>
      <c r="CC47" s="54"/>
      <c r="CD47" s="54"/>
      <c r="CE47" s="54"/>
      <c r="CF47" s="54"/>
      <c r="CG47" s="54"/>
      <c r="CH47" s="54"/>
    </row>
    <row r="48" spans="1:86" ht="30.95" customHeight="1">
      <c r="A48" s="836" t="s">
        <v>338</v>
      </c>
      <c r="B48" s="868" t="s">
        <v>40</v>
      </c>
      <c r="C48" s="869" t="s">
        <v>1599</v>
      </c>
      <c r="D48" s="870" t="s">
        <v>1603</v>
      </c>
      <c r="E48" s="871">
        <v>2015</v>
      </c>
      <c r="F48" s="872" t="s">
        <v>1601</v>
      </c>
      <c r="G48" s="873" t="s">
        <v>239</v>
      </c>
      <c r="H48" s="874" t="s">
        <v>1567</v>
      </c>
      <c r="I48" s="872" t="s">
        <v>466</v>
      </c>
      <c r="J48" s="621">
        <v>0.36</v>
      </c>
      <c r="K48" s="621">
        <v>1</v>
      </c>
      <c r="L48" s="622"/>
      <c r="P48" s="47"/>
      <c r="Q48" s="47"/>
      <c r="R48" s="47"/>
      <c r="BA48" s="137"/>
      <c r="BB48" s="137"/>
      <c r="BC48" s="54"/>
      <c r="BD48" s="54"/>
      <c r="BE48" s="136"/>
      <c r="BF48" s="136"/>
      <c r="BG48" s="54"/>
      <c r="BH48" s="54"/>
      <c r="BI48" s="54"/>
      <c r="BJ48" s="54"/>
      <c r="BK48" s="54"/>
      <c r="BL48" s="54"/>
      <c r="BM48" s="138"/>
      <c r="BN48" s="54"/>
      <c r="BO48" s="54"/>
      <c r="BP48" s="54"/>
      <c r="BQ48" s="54"/>
      <c r="BR48" s="54"/>
      <c r="BS48" s="54"/>
      <c r="BT48" s="54"/>
      <c r="BU48" s="49"/>
      <c r="BV48" s="49"/>
      <c r="BW48" s="49"/>
      <c r="BX48" s="49"/>
      <c r="BY48" s="49"/>
      <c r="BZ48" s="49"/>
      <c r="CA48" s="49"/>
      <c r="CB48" s="49"/>
      <c r="CC48" s="54"/>
      <c r="CD48" s="54"/>
      <c r="CE48" s="54"/>
      <c r="CF48" s="54"/>
      <c r="CG48" s="54"/>
      <c r="CH48" s="54"/>
    </row>
    <row r="49" spans="1:86" ht="30.95" customHeight="1">
      <c r="A49" s="836" t="s">
        <v>338</v>
      </c>
      <c r="B49" s="868" t="s">
        <v>40</v>
      </c>
      <c r="C49" s="869" t="s">
        <v>1599</v>
      </c>
      <c r="D49" s="870" t="s">
        <v>1603</v>
      </c>
      <c r="E49" s="871">
        <v>2015</v>
      </c>
      <c r="F49" s="872" t="s">
        <v>1601</v>
      </c>
      <c r="G49" s="873" t="s">
        <v>230</v>
      </c>
      <c r="H49" s="874" t="s">
        <v>1569</v>
      </c>
      <c r="I49" s="872" t="s">
        <v>466</v>
      </c>
      <c r="J49" s="621">
        <v>0.1</v>
      </c>
      <c r="K49" s="621">
        <v>0.4</v>
      </c>
      <c r="L49" s="622"/>
      <c r="P49" s="47"/>
      <c r="Q49" s="47"/>
      <c r="R49" s="47"/>
      <c r="BA49" s="137"/>
      <c r="BB49" s="137"/>
      <c r="BC49" s="54"/>
      <c r="BD49" s="54"/>
      <c r="BE49" s="136"/>
      <c r="BF49" s="136"/>
      <c r="BG49" s="54"/>
      <c r="BH49" s="54"/>
      <c r="BI49" s="54"/>
      <c r="BJ49" s="54"/>
      <c r="BK49" s="54"/>
      <c r="BL49" s="54"/>
      <c r="BM49" s="138"/>
      <c r="BN49" s="54"/>
      <c r="BO49" s="54"/>
      <c r="BP49" s="54"/>
      <c r="BQ49" s="54"/>
      <c r="BR49" s="54"/>
      <c r="BS49" s="54"/>
      <c r="BT49" s="54"/>
      <c r="BU49" s="49"/>
      <c r="BV49" s="49"/>
      <c r="BW49" s="49"/>
      <c r="BX49" s="49"/>
      <c r="BY49" s="49"/>
      <c r="BZ49" s="49"/>
      <c r="CA49" s="49"/>
      <c r="CB49" s="49"/>
      <c r="CC49" s="54"/>
      <c r="CD49" s="54"/>
      <c r="CE49" s="54"/>
      <c r="CF49" s="54"/>
      <c r="CG49" s="54"/>
      <c r="CH49" s="54"/>
    </row>
    <row r="50" spans="1:86" ht="30.95" customHeight="1">
      <c r="A50" s="836" t="s">
        <v>338</v>
      </c>
      <c r="B50" s="868" t="s">
        <v>40</v>
      </c>
      <c r="C50" s="869" t="s">
        <v>1599</v>
      </c>
      <c r="D50" s="870" t="s">
        <v>1603</v>
      </c>
      <c r="E50" s="871">
        <v>2015</v>
      </c>
      <c r="F50" s="872" t="s">
        <v>1601</v>
      </c>
      <c r="G50" s="873" t="s">
        <v>224</v>
      </c>
      <c r="H50" s="874" t="s">
        <v>1569</v>
      </c>
      <c r="I50" s="872" t="s">
        <v>466</v>
      </c>
      <c r="J50" s="621">
        <v>0.53</v>
      </c>
      <c r="K50" s="621">
        <v>1.05</v>
      </c>
      <c r="L50" s="622"/>
      <c r="P50" s="47"/>
      <c r="Q50" s="47"/>
      <c r="R50" s="47"/>
      <c r="BA50" s="137"/>
      <c r="BB50" s="137"/>
      <c r="BC50" s="54"/>
      <c r="BD50" s="54"/>
      <c r="BE50" s="136"/>
      <c r="BF50" s="136"/>
      <c r="BG50" s="54"/>
      <c r="BH50" s="54"/>
      <c r="BI50" s="54"/>
      <c r="BJ50" s="54"/>
      <c r="BK50" s="54"/>
      <c r="BL50" s="54"/>
      <c r="BM50" s="138"/>
      <c r="BN50" s="54"/>
      <c r="BO50" s="54"/>
      <c r="BP50" s="54"/>
      <c r="BQ50" s="54"/>
      <c r="BR50" s="54"/>
      <c r="BS50" s="54"/>
      <c r="BT50" s="54"/>
      <c r="BU50" s="49"/>
      <c r="BV50" s="49"/>
      <c r="BW50" s="49"/>
      <c r="BX50" s="49"/>
      <c r="BY50" s="49"/>
      <c r="BZ50" s="49"/>
      <c r="CA50" s="49"/>
      <c r="CB50" s="49"/>
      <c r="CC50" s="54"/>
      <c r="CD50" s="54"/>
      <c r="CE50" s="54"/>
      <c r="CF50" s="54"/>
      <c r="CG50" s="54"/>
      <c r="CH50" s="54"/>
    </row>
    <row r="51" spans="1:86" ht="30.95" customHeight="1">
      <c r="A51" s="836" t="s">
        <v>338</v>
      </c>
      <c r="B51" s="868" t="s">
        <v>40</v>
      </c>
      <c r="C51" s="869" t="s">
        <v>1599</v>
      </c>
      <c r="D51" s="870" t="s">
        <v>1603</v>
      </c>
      <c r="E51" s="871">
        <v>2015</v>
      </c>
      <c r="F51" s="872" t="s">
        <v>1601</v>
      </c>
      <c r="G51" s="873" t="s">
        <v>1566</v>
      </c>
      <c r="H51" s="874" t="s">
        <v>1569</v>
      </c>
      <c r="I51" s="872" t="s">
        <v>466</v>
      </c>
      <c r="J51" s="621">
        <v>0.44</v>
      </c>
      <c r="K51" s="621">
        <v>0.92</v>
      </c>
      <c r="L51" s="622"/>
      <c r="P51" s="47"/>
      <c r="Q51" s="47"/>
      <c r="R51" s="47"/>
      <c r="BA51" s="137"/>
      <c r="BB51" s="137"/>
      <c r="BC51" s="54"/>
      <c r="BD51" s="54"/>
      <c r="BE51" s="136"/>
      <c r="BF51" s="136"/>
      <c r="BG51" s="54"/>
      <c r="BH51" s="54"/>
      <c r="BI51" s="54"/>
      <c r="BJ51" s="54"/>
      <c r="BK51" s="54"/>
      <c r="BL51" s="54"/>
      <c r="BM51" s="138"/>
      <c r="BN51" s="54"/>
      <c r="BO51" s="54"/>
      <c r="BP51" s="54"/>
      <c r="BQ51" s="54"/>
      <c r="BR51" s="54"/>
      <c r="BS51" s="54"/>
      <c r="BT51" s="54"/>
      <c r="BU51" s="49"/>
      <c r="BV51" s="49"/>
      <c r="BW51" s="49"/>
      <c r="BX51" s="49"/>
      <c r="BY51" s="49"/>
      <c r="BZ51" s="49"/>
      <c r="CA51" s="49"/>
      <c r="CB51" s="49"/>
      <c r="CC51" s="54"/>
      <c r="CD51" s="54"/>
      <c r="CE51" s="54"/>
      <c r="CF51" s="54"/>
      <c r="CG51" s="54"/>
      <c r="CH51" s="54"/>
    </row>
    <row r="52" spans="1:86" ht="30.95" customHeight="1">
      <c r="A52" s="836" t="s">
        <v>338</v>
      </c>
      <c r="B52" s="868" t="s">
        <v>40</v>
      </c>
      <c r="C52" s="869" t="s">
        <v>1599</v>
      </c>
      <c r="D52" s="870" t="s">
        <v>1603</v>
      </c>
      <c r="E52" s="871">
        <v>2015</v>
      </c>
      <c r="F52" s="872" t="s">
        <v>1601</v>
      </c>
      <c r="G52" s="873" t="s">
        <v>239</v>
      </c>
      <c r="H52" s="874" t="s">
        <v>1569</v>
      </c>
      <c r="I52" s="872" t="s">
        <v>466</v>
      </c>
      <c r="J52" s="621">
        <v>0.5</v>
      </c>
      <c r="K52" s="621">
        <v>1</v>
      </c>
      <c r="L52" s="622"/>
      <c r="P52" s="47"/>
      <c r="Q52" s="47"/>
      <c r="R52" s="47"/>
      <c r="BA52" s="137"/>
      <c r="BB52" s="137"/>
      <c r="BC52" s="54"/>
      <c r="BD52" s="54"/>
      <c r="BE52" s="136"/>
      <c r="BF52" s="136"/>
      <c r="BG52" s="54"/>
      <c r="BH52" s="54"/>
      <c r="BI52" s="54"/>
      <c r="BJ52" s="54"/>
      <c r="BK52" s="54"/>
      <c r="BL52" s="54"/>
      <c r="BM52" s="138"/>
      <c r="BN52" s="54"/>
      <c r="BO52" s="54"/>
      <c r="BP52" s="54"/>
      <c r="BQ52" s="54"/>
      <c r="BR52" s="54"/>
      <c r="BS52" s="54"/>
      <c r="BT52" s="54"/>
      <c r="BU52" s="49"/>
      <c r="BV52" s="49"/>
      <c r="BW52" s="49"/>
      <c r="BX52" s="49"/>
      <c r="BY52" s="49"/>
      <c r="BZ52" s="49"/>
      <c r="CA52" s="49"/>
      <c r="CB52" s="49"/>
      <c r="CC52" s="54"/>
      <c r="CD52" s="54"/>
      <c r="CE52" s="54"/>
      <c r="CF52" s="54"/>
      <c r="CG52" s="54"/>
      <c r="CH52" s="54"/>
    </row>
    <row r="53" spans="1:86" ht="30.95" customHeight="1">
      <c r="A53" s="836" t="s">
        <v>338</v>
      </c>
      <c r="B53" s="868" t="s">
        <v>40</v>
      </c>
      <c r="C53" s="869" t="s">
        <v>1599</v>
      </c>
      <c r="D53" s="870" t="s">
        <v>1603</v>
      </c>
      <c r="E53" s="871">
        <v>2015</v>
      </c>
      <c r="F53" s="872" t="s">
        <v>1601</v>
      </c>
      <c r="G53" s="873" t="s">
        <v>222</v>
      </c>
      <c r="H53" s="874" t="s">
        <v>1569</v>
      </c>
      <c r="I53" s="872" t="s">
        <v>466</v>
      </c>
      <c r="J53" s="621">
        <v>0.55000000000000004</v>
      </c>
      <c r="K53" s="621">
        <v>1</v>
      </c>
      <c r="L53" s="622"/>
      <c r="P53" s="47"/>
      <c r="Q53" s="47"/>
      <c r="R53" s="47"/>
      <c r="BA53" s="137"/>
      <c r="BB53" s="137"/>
      <c r="BC53" s="54"/>
      <c r="BD53" s="54"/>
      <c r="BE53" s="136"/>
      <c r="BF53" s="136"/>
      <c r="BG53" s="54"/>
      <c r="BH53" s="54"/>
      <c r="BI53" s="54"/>
      <c r="BJ53" s="54"/>
      <c r="BK53" s="54"/>
      <c r="BL53" s="54"/>
      <c r="BM53" s="138"/>
      <c r="BN53" s="54"/>
      <c r="BO53" s="54"/>
      <c r="BP53" s="54"/>
      <c r="BQ53" s="54"/>
      <c r="BR53" s="54"/>
      <c r="BS53" s="54"/>
      <c r="BT53" s="54"/>
      <c r="BU53" s="49"/>
      <c r="BV53" s="49"/>
      <c r="BW53" s="49"/>
      <c r="BX53" s="49"/>
      <c r="BY53" s="49"/>
      <c r="BZ53" s="49"/>
      <c r="CA53" s="49"/>
      <c r="CB53" s="49"/>
      <c r="CC53" s="54"/>
      <c r="CD53" s="54"/>
      <c r="CE53" s="54"/>
      <c r="CF53" s="54"/>
      <c r="CG53" s="54"/>
      <c r="CH53" s="54"/>
    </row>
    <row r="54" spans="1:86" ht="30.95" customHeight="1">
      <c r="A54" s="836" t="s">
        <v>338</v>
      </c>
      <c r="B54" s="868" t="s">
        <v>40</v>
      </c>
      <c r="C54" s="869" t="s">
        <v>1599</v>
      </c>
      <c r="D54" s="870" t="s">
        <v>1603</v>
      </c>
      <c r="E54" s="871">
        <v>2015</v>
      </c>
      <c r="F54" s="872" t="s">
        <v>1601</v>
      </c>
      <c r="G54" s="873" t="s">
        <v>226</v>
      </c>
      <c r="H54" s="874" t="s">
        <v>1569</v>
      </c>
      <c r="I54" s="872" t="s">
        <v>466</v>
      </c>
      <c r="J54" s="621">
        <v>0.54</v>
      </c>
      <c r="K54" s="621">
        <v>1</v>
      </c>
      <c r="L54" s="622"/>
      <c r="P54" s="47"/>
      <c r="Q54" s="47"/>
      <c r="R54" s="47"/>
      <c r="BA54" s="137"/>
      <c r="BB54" s="137"/>
      <c r="BC54" s="54"/>
      <c r="BD54" s="54"/>
      <c r="BE54" s="136"/>
      <c r="BF54" s="136"/>
      <c r="BG54" s="54"/>
      <c r="BH54" s="54"/>
      <c r="BI54" s="54"/>
      <c r="BJ54" s="54"/>
      <c r="BK54" s="54"/>
      <c r="BL54" s="54"/>
      <c r="BM54" s="138"/>
      <c r="BN54" s="54"/>
      <c r="BO54" s="54"/>
      <c r="BP54" s="54"/>
      <c r="BQ54" s="54"/>
      <c r="BR54" s="54"/>
      <c r="BS54" s="54"/>
      <c r="BT54" s="54"/>
      <c r="BU54" s="49"/>
      <c r="BV54" s="49"/>
      <c r="BW54" s="49"/>
      <c r="BX54" s="49"/>
      <c r="BY54" s="49"/>
      <c r="BZ54" s="49"/>
      <c r="CA54" s="49"/>
      <c r="CB54" s="49"/>
      <c r="CC54" s="54"/>
      <c r="CD54" s="54"/>
      <c r="CE54" s="54"/>
      <c r="CF54" s="54"/>
      <c r="CG54" s="54"/>
      <c r="CH54" s="54"/>
    </row>
    <row r="55" spans="1:86" ht="30.95" customHeight="1">
      <c r="A55" s="836" t="s">
        <v>338</v>
      </c>
      <c r="B55" s="868" t="s">
        <v>40</v>
      </c>
      <c r="C55" s="869" t="s">
        <v>1599</v>
      </c>
      <c r="D55" s="870" t="s">
        <v>1603</v>
      </c>
      <c r="E55" s="871">
        <v>2015</v>
      </c>
      <c r="F55" s="872" t="s">
        <v>1601</v>
      </c>
      <c r="G55" s="873" t="s">
        <v>1568</v>
      </c>
      <c r="H55" s="874" t="s">
        <v>1570</v>
      </c>
      <c r="I55" s="872" t="s">
        <v>466</v>
      </c>
      <c r="J55" s="621">
        <v>0.76</v>
      </c>
      <c r="K55" s="621">
        <v>0.95</v>
      </c>
      <c r="L55" s="622"/>
      <c r="P55" s="47"/>
      <c r="Q55" s="47"/>
      <c r="R55" s="47"/>
      <c r="BA55" s="137"/>
      <c r="BB55" s="137"/>
      <c r="BC55" s="54"/>
      <c r="BD55" s="54"/>
      <c r="BE55" s="136"/>
      <c r="BF55" s="136"/>
      <c r="BG55" s="54"/>
      <c r="BH55" s="54"/>
      <c r="BI55" s="54"/>
      <c r="BJ55" s="54"/>
      <c r="BK55" s="54"/>
      <c r="BL55" s="54"/>
      <c r="BM55" s="138"/>
      <c r="BN55" s="54"/>
      <c r="BO55" s="54"/>
      <c r="BP55" s="54"/>
      <c r="BQ55" s="54"/>
      <c r="BR55" s="54"/>
      <c r="BS55" s="54"/>
      <c r="BT55" s="54"/>
      <c r="BU55" s="49"/>
      <c r="BV55" s="49"/>
      <c r="BW55" s="49"/>
      <c r="BX55" s="49"/>
      <c r="BY55" s="49"/>
      <c r="BZ55" s="49"/>
      <c r="CA55" s="49"/>
      <c r="CB55" s="49"/>
      <c r="CC55" s="54"/>
      <c r="CD55" s="54"/>
      <c r="CE55" s="54"/>
      <c r="CF55" s="54"/>
      <c r="CG55" s="54"/>
      <c r="CH55" s="54"/>
    </row>
    <row r="56" spans="1:86" ht="30.95" customHeight="1">
      <c r="A56" s="836" t="s">
        <v>338</v>
      </c>
      <c r="B56" s="868" t="s">
        <v>40</v>
      </c>
      <c r="C56" s="869" t="s">
        <v>1599</v>
      </c>
      <c r="D56" s="870" t="s">
        <v>1603</v>
      </c>
      <c r="E56" s="871">
        <v>2015</v>
      </c>
      <c r="F56" s="872" t="s">
        <v>1601</v>
      </c>
      <c r="G56" s="873" t="s">
        <v>1571</v>
      </c>
      <c r="H56" s="874" t="s">
        <v>1570</v>
      </c>
      <c r="I56" s="872" t="s">
        <v>466</v>
      </c>
      <c r="J56" s="621">
        <v>0.8</v>
      </c>
      <c r="K56" s="621">
        <v>1</v>
      </c>
      <c r="L56" s="622"/>
      <c r="P56" s="47"/>
      <c r="Q56" s="47"/>
      <c r="R56" s="47"/>
      <c r="BA56" s="137"/>
      <c r="BB56" s="137"/>
      <c r="BC56" s="54"/>
      <c r="BD56" s="54"/>
      <c r="BE56" s="136"/>
      <c r="BF56" s="136"/>
      <c r="BG56" s="54"/>
      <c r="BH56" s="54"/>
      <c r="BI56" s="54"/>
      <c r="BJ56" s="54"/>
      <c r="BK56" s="54"/>
      <c r="BL56" s="54"/>
      <c r="BM56" s="138"/>
      <c r="BN56" s="54"/>
      <c r="BO56" s="54"/>
      <c r="BP56" s="54"/>
      <c r="BQ56" s="54"/>
      <c r="BR56" s="54"/>
      <c r="BS56" s="54"/>
      <c r="BT56" s="54"/>
      <c r="BU56" s="49"/>
      <c r="BV56" s="49"/>
      <c r="BW56" s="49"/>
      <c r="BX56" s="49"/>
      <c r="BY56" s="49"/>
      <c r="BZ56" s="49"/>
      <c r="CA56" s="49"/>
      <c r="CB56" s="49"/>
      <c r="CC56" s="54"/>
      <c r="CD56" s="54"/>
      <c r="CE56" s="54"/>
      <c r="CF56" s="54"/>
      <c r="CG56" s="54"/>
      <c r="CH56" s="54"/>
    </row>
    <row r="57" spans="1:86" ht="30.95" customHeight="1">
      <c r="A57" s="836" t="s">
        <v>338</v>
      </c>
      <c r="B57" s="868" t="s">
        <v>40</v>
      </c>
      <c r="C57" s="869" t="s">
        <v>1599</v>
      </c>
      <c r="D57" s="870" t="s">
        <v>1603</v>
      </c>
      <c r="E57" s="871">
        <v>2015</v>
      </c>
      <c r="F57" s="872" t="s">
        <v>1601</v>
      </c>
      <c r="G57" s="873" t="s">
        <v>222</v>
      </c>
      <c r="H57" s="874" t="s">
        <v>1570</v>
      </c>
      <c r="I57" s="872" t="s">
        <v>466</v>
      </c>
      <c r="J57" s="621">
        <v>0.5</v>
      </c>
      <c r="K57" s="621">
        <v>1</v>
      </c>
      <c r="L57" s="622"/>
      <c r="P57" s="47"/>
      <c r="Q57" s="47"/>
      <c r="R57" s="47"/>
      <c r="BA57" s="137"/>
      <c r="BB57" s="137"/>
      <c r="BC57" s="54"/>
      <c r="BD57" s="54"/>
      <c r="BE57" s="136"/>
      <c r="BF57" s="136"/>
      <c r="BG57" s="54"/>
      <c r="BH57" s="54"/>
      <c r="BI57" s="54"/>
      <c r="BJ57" s="54"/>
      <c r="BK57" s="54"/>
      <c r="BL57" s="54"/>
      <c r="BM57" s="138"/>
      <c r="BN57" s="54"/>
      <c r="BO57" s="54"/>
      <c r="BP57" s="54"/>
      <c r="BQ57" s="54"/>
      <c r="BR57" s="54"/>
      <c r="BS57" s="54"/>
      <c r="BT57" s="54"/>
      <c r="BU57" s="49"/>
      <c r="BV57" s="49"/>
      <c r="BW57" s="49"/>
      <c r="BX57" s="49"/>
      <c r="BY57" s="49"/>
      <c r="BZ57" s="49"/>
      <c r="CA57" s="49"/>
      <c r="CB57" s="49"/>
      <c r="CC57" s="54"/>
      <c r="CD57" s="54"/>
      <c r="CE57" s="54"/>
      <c r="CF57" s="54"/>
      <c r="CG57" s="54"/>
      <c r="CH57" s="54"/>
    </row>
    <row r="58" spans="1:86" ht="30.95" customHeight="1">
      <c r="A58" s="836" t="s">
        <v>338</v>
      </c>
      <c r="B58" s="868" t="s">
        <v>40</v>
      </c>
      <c r="C58" s="869" t="s">
        <v>1599</v>
      </c>
      <c r="D58" s="870" t="s">
        <v>1603</v>
      </c>
      <c r="E58" s="871">
        <v>2015</v>
      </c>
      <c r="F58" s="872" t="s">
        <v>1601</v>
      </c>
      <c r="G58" s="873" t="s">
        <v>1568</v>
      </c>
      <c r="H58" s="874" t="s">
        <v>1572</v>
      </c>
      <c r="I58" s="872" t="s">
        <v>466</v>
      </c>
      <c r="J58" s="621">
        <v>0.83</v>
      </c>
      <c r="K58" s="621">
        <v>1</v>
      </c>
      <c r="L58" s="622"/>
      <c r="P58" s="47"/>
      <c r="Q58" s="47"/>
      <c r="R58" s="47"/>
      <c r="BA58" s="137"/>
      <c r="BB58" s="137"/>
      <c r="BC58" s="54"/>
      <c r="BD58" s="54"/>
      <c r="BE58" s="136"/>
      <c r="BF58" s="136"/>
      <c r="BG58" s="54"/>
      <c r="BH58" s="54"/>
      <c r="BI58" s="54"/>
      <c r="BJ58" s="54"/>
      <c r="BK58" s="54"/>
      <c r="BL58" s="54"/>
      <c r="BM58" s="138"/>
      <c r="BN58" s="54"/>
      <c r="BO58" s="54"/>
      <c r="BP58" s="54"/>
      <c r="BQ58" s="54"/>
      <c r="BR58" s="54"/>
      <c r="BS58" s="54"/>
      <c r="BT58" s="54"/>
      <c r="BU58" s="49"/>
      <c r="BV58" s="49"/>
      <c r="BW58" s="49"/>
      <c r="BX58" s="49"/>
      <c r="BY58" s="49"/>
      <c r="BZ58" s="49"/>
      <c r="CA58" s="49"/>
      <c r="CB58" s="49"/>
      <c r="CC58" s="54"/>
      <c r="CD58" s="54"/>
      <c r="CE58" s="54"/>
      <c r="CF58" s="54"/>
      <c r="CG58" s="54"/>
      <c r="CH58" s="54"/>
    </row>
    <row r="59" spans="1:86" ht="30.95" customHeight="1">
      <c r="A59" s="836" t="s">
        <v>338</v>
      </c>
      <c r="B59" s="868" t="s">
        <v>40</v>
      </c>
      <c r="C59" s="869" t="s">
        <v>1599</v>
      </c>
      <c r="D59" s="870" t="s">
        <v>1603</v>
      </c>
      <c r="E59" s="871">
        <v>2015</v>
      </c>
      <c r="F59" s="872" t="s">
        <v>1601</v>
      </c>
      <c r="G59" s="873" t="s">
        <v>1568</v>
      </c>
      <c r="H59" s="874" t="s">
        <v>1573</v>
      </c>
      <c r="I59" s="872" t="s">
        <v>466</v>
      </c>
      <c r="J59" s="621">
        <v>1</v>
      </c>
      <c r="K59" s="621">
        <v>1</v>
      </c>
      <c r="L59" s="622"/>
      <c r="P59" s="47"/>
      <c r="Q59" s="47"/>
      <c r="R59" s="47"/>
      <c r="BA59" s="137"/>
      <c r="BB59" s="137"/>
      <c r="BC59" s="54"/>
      <c r="BD59" s="54"/>
      <c r="BE59" s="136"/>
      <c r="BF59" s="136"/>
      <c r="BG59" s="54"/>
      <c r="BH59" s="54"/>
      <c r="BI59" s="54"/>
      <c r="BJ59" s="54"/>
      <c r="BK59" s="54"/>
      <c r="BL59" s="54"/>
      <c r="BM59" s="138"/>
      <c r="BN59" s="54"/>
      <c r="BO59" s="54"/>
      <c r="BP59" s="54"/>
      <c r="BQ59" s="54"/>
      <c r="BR59" s="54"/>
      <c r="BS59" s="54"/>
      <c r="BT59" s="54"/>
      <c r="BU59" s="49"/>
      <c r="BV59" s="49"/>
      <c r="BW59" s="49"/>
      <c r="BX59" s="49"/>
      <c r="BY59" s="49"/>
      <c r="BZ59" s="49"/>
      <c r="CA59" s="49"/>
      <c r="CB59" s="49"/>
      <c r="CC59" s="54"/>
      <c r="CD59" s="54"/>
      <c r="CE59" s="54"/>
      <c r="CF59" s="54"/>
      <c r="CG59" s="54"/>
      <c r="CH59" s="54"/>
    </row>
    <row r="60" spans="1:86" ht="30.95" customHeight="1">
      <c r="A60" s="836" t="s">
        <v>338</v>
      </c>
      <c r="B60" s="868" t="s">
        <v>40</v>
      </c>
      <c r="C60" s="869" t="s">
        <v>1599</v>
      </c>
      <c r="D60" s="870" t="s">
        <v>1603</v>
      </c>
      <c r="E60" s="871">
        <v>2015</v>
      </c>
      <c r="F60" s="872" t="s">
        <v>1601</v>
      </c>
      <c r="G60" s="873" t="s">
        <v>226</v>
      </c>
      <c r="H60" s="874" t="s">
        <v>1573</v>
      </c>
      <c r="I60" s="872" t="s">
        <v>466</v>
      </c>
      <c r="J60" s="621">
        <v>0.94</v>
      </c>
      <c r="K60" s="621">
        <v>1</v>
      </c>
      <c r="L60" s="622"/>
      <c r="P60" s="47"/>
      <c r="Q60" s="47"/>
      <c r="R60" s="47"/>
      <c r="BA60" s="137"/>
      <c r="BB60" s="137"/>
      <c r="BC60" s="54"/>
      <c r="BD60" s="54"/>
      <c r="BE60" s="136"/>
      <c r="BF60" s="136"/>
      <c r="BG60" s="54"/>
      <c r="BH60" s="54"/>
      <c r="BI60" s="54"/>
      <c r="BJ60" s="54"/>
      <c r="BK60" s="54"/>
      <c r="BL60" s="54"/>
      <c r="BM60" s="138"/>
      <c r="BN60" s="54"/>
      <c r="BO60" s="54"/>
      <c r="BP60" s="54"/>
      <c r="BQ60" s="54"/>
      <c r="BR60" s="54"/>
      <c r="BS60" s="54"/>
      <c r="BT60" s="54"/>
      <c r="BU60" s="49"/>
      <c r="BV60" s="49"/>
      <c r="BW60" s="49"/>
      <c r="BX60" s="49"/>
      <c r="BY60" s="49"/>
      <c r="BZ60" s="49"/>
      <c r="CA60" s="49"/>
      <c r="CB60" s="49"/>
      <c r="CC60" s="54"/>
      <c r="CD60" s="54"/>
      <c r="CE60" s="54"/>
      <c r="CF60" s="54"/>
      <c r="CG60" s="54"/>
      <c r="CH60" s="54"/>
    </row>
    <row r="61" spans="1:86" ht="30.95" customHeight="1">
      <c r="A61" s="836" t="s">
        <v>338</v>
      </c>
      <c r="B61" s="868" t="s">
        <v>40</v>
      </c>
      <c r="C61" s="869" t="s">
        <v>1599</v>
      </c>
      <c r="D61" s="870" t="s">
        <v>446</v>
      </c>
      <c r="E61" s="871">
        <v>2015</v>
      </c>
      <c r="F61" s="872" t="s">
        <v>1601</v>
      </c>
      <c r="G61" s="873" t="s">
        <v>224</v>
      </c>
      <c r="H61" s="874" t="s">
        <v>1563</v>
      </c>
      <c r="I61" s="872" t="s">
        <v>466</v>
      </c>
      <c r="J61" s="621">
        <v>0.2</v>
      </c>
      <c r="K61" s="621">
        <v>0.5</v>
      </c>
      <c r="L61" s="622"/>
      <c r="P61" s="47"/>
      <c r="Q61" s="47"/>
      <c r="R61" s="47"/>
      <c r="BA61" s="137"/>
      <c r="BB61" s="137"/>
      <c r="BC61" s="54"/>
      <c r="BD61" s="54"/>
      <c r="BE61" s="136"/>
      <c r="BF61" s="136"/>
      <c r="BG61" s="54"/>
      <c r="BH61" s="54"/>
      <c r="BI61" s="54"/>
      <c r="BJ61" s="54"/>
      <c r="BK61" s="54"/>
      <c r="BL61" s="54"/>
      <c r="BM61" s="138"/>
      <c r="BN61" s="54"/>
      <c r="BO61" s="54"/>
      <c r="BP61" s="54"/>
      <c r="BQ61" s="54"/>
      <c r="BR61" s="54"/>
      <c r="BS61" s="54"/>
      <c r="BT61" s="54"/>
      <c r="BU61" s="49"/>
      <c r="BV61" s="49"/>
      <c r="BW61" s="49"/>
      <c r="BX61" s="49"/>
      <c r="BY61" s="49"/>
      <c r="BZ61" s="49"/>
      <c r="CA61" s="49"/>
      <c r="CB61" s="49"/>
      <c r="CC61" s="54"/>
      <c r="CD61" s="54"/>
      <c r="CE61" s="54"/>
      <c r="CF61" s="54"/>
      <c r="CG61" s="54"/>
      <c r="CH61" s="54"/>
    </row>
    <row r="62" spans="1:86" ht="30.95" customHeight="1">
      <c r="A62" s="836" t="s">
        <v>338</v>
      </c>
      <c r="B62" s="868" t="s">
        <v>40</v>
      </c>
      <c r="C62" s="869" t="s">
        <v>1599</v>
      </c>
      <c r="D62" s="870" t="s">
        <v>446</v>
      </c>
      <c r="E62" s="871">
        <v>2015</v>
      </c>
      <c r="F62" s="872" t="s">
        <v>1601</v>
      </c>
      <c r="G62" s="873" t="s">
        <v>1566</v>
      </c>
      <c r="H62" s="874" t="s">
        <v>1563</v>
      </c>
      <c r="I62" s="872" t="s">
        <v>466</v>
      </c>
      <c r="J62" s="621">
        <v>0.24</v>
      </c>
      <c r="K62" s="621">
        <v>0.95</v>
      </c>
      <c r="L62" s="622"/>
      <c r="P62" s="47"/>
      <c r="Q62" s="47"/>
      <c r="R62" s="47"/>
      <c r="BA62" s="137"/>
      <c r="BB62" s="137"/>
      <c r="BC62" s="54"/>
      <c r="BD62" s="54"/>
      <c r="BE62" s="136"/>
      <c r="BF62" s="136"/>
      <c r="BG62" s="54"/>
      <c r="BH62" s="54"/>
      <c r="BI62" s="54"/>
      <c r="BJ62" s="54"/>
      <c r="BK62" s="54"/>
      <c r="BL62" s="54"/>
      <c r="BM62" s="138"/>
      <c r="BN62" s="54"/>
      <c r="BO62" s="54"/>
      <c r="BP62" s="54"/>
      <c r="BQ62" s="54"/>
      <c r="BR62" s="54"/>
      <c r="BS62" s="54"/>
      <c r="BT62" s="54"/>
      <c r="BU62" s="49"/>
      <c r="BV62" s="49"/>
      <c r="BW62" s="49"/>
      <c r="BX62" s="49"/>
      <c r="BY62" s="49"/>
      <c r="BZ62" s="49"/>
      <c r="CA62" s="49"/>
      <c r="CB62" s="49"/>
      <c r="CC62" s="54"/>
      <c r="CD62" s="54"/>
      <c r="CE62" s="54"/>
      <c r="CF62" s="54"/>
      <c r="CG62" s="54"/>
      <c r="CH62" s="54"/>
    </row>
    <row r="63" spans="1:86" ht="30.95" customHeight="1">
      <c r="A63" s="836" t="s">
        <v>338</v>
      </c>
      <c r="B63" s="868" t="s">
        <v>40</v>
      </c>
      <c r="C63" s="869" t="s">
        <v>1599</v>
      </c>
      <c r="D63" s="870" t="s">
        <v>446</v>
      </c>
      <c r="E63" s="871">
        <v>2015</v>
      </c>
      <c r="F63" s="872" t="s">
        <v>1601</v>
      </c>
      <c r="G63" s="873" t="s">
        <v>239</v>
      </c>
      <c r="H63" s="874" t="s">
        <v>1563</v>
      </c>
      <c r="I63" s="872" t="s">
        <v>466</v>
      </c>
      <c r="J63" s="621">
        <v>0.4</v>
      </c>
      <c r="K63" s="621">
        <v>1.1399999999999999</v>
      </c>
      <c r="L63" s="622"/>
      <c r="P63" s="47"/>
      <c r="Q63" s="47"/>
      <c r="R63" s="47"/>
      <c r="BA63" s="137"/>
      <c r="BB63" s="137"/>
      <c r="BC63" s="54"/>
      <c r="BD63" s="54"/>
      <c r="BE63" s="136"/>
      <c r="BF63" s="136"/>
      <c r="BG63" s="54"/>
      <c r="BH63" s="54"/>
      <c r="BI63" s="54"/>
      <c r="BJ63" s="54"/>
      <c r="BK63" s="54"/>
      <c r="BL63" s="54"/>
      <c r="BM63" s="138"/>
      <c r="BN63" s="54"/>
      <c r="BO63" s="54"/>
      <c r="BP63" s="54"/>
      <c r="BQ63" s="54"/>
      <c r="BR63" s="54"/>
      <c r="BS63" s="54"/>
      <c r="BT63" s="54"/>
      <c r="BU63" s="49"/>
      <c r="BV63" s="49"/>
      <c r="BW63" s="49"/>
      <c r="BX63" s="49"/>
      <c r="BY63" s="49"/>
      <c r="BZ63" s="49"/>
      <c r="CA63" s="49"/>
      <c r="CB63" s="49"/>
      <c r="CC63" s="54"/>
      <c r="CD63" s="54"/>
      <c r="CE63" s="54"/>
      <c r="CF63" s="54"/>
      <c r="CG63" s="54"/>
      <c r="CH63" s="54"/>
    </row>
    <row r="64" spans="1:86" ht="30.95" customHeight="1">
      <c r="A64" s="836" t="s">
        <v>338</v>
      </c>
      <c r="B64" s="868" t="s">
        <v>40</v>
      </c>
      <c r="C64" s="869" t="s">
        <v>1599</v>
      </c>
      <c r="D64" s="870" t="s">
        <v>446</v>
      </c>
      <c r="E64" s="871">
        <v>2015</v>
      </c>
      <c r="F64" s="872" t="s">
        <v>1601</v>
      </c>
      <c r="G64" s="873" t="s">
        <v>230</v>
      </c>
      <c r="H64" s="874" t="s">
        <v>1567</v>
      </c>
      <c r="I64" s="872" t="s">
        <v>466</v>
      </c>
      <c r="J64" s="621">
        <v>0.5</v>
      </c>
      <c r="K64" s="621">
        <v>1.4</v>
      </c>
      <c r="L64" s="622"/>
      <c r="P64" s="47"/>
      <c r="Q64" s="47"/>
      <c r="R64" s="47"/>
      <c r="BA64" s="137"/>
      <c r="BB64" s="137"/>
      <c r="BC64" s="54"/>
      <c r="BD64" s="54"/>
      <c r="BE64" s="136"/>
      <c r="BF64" s="136"/>
      <c r="BG64" s="54"/>
      <c r="BH64" s="54"/>
      <c r="BI64" s="54"/>
      <c r="BJ64" s="54"/>
      <c r="BK64" s="54"/>
      <c r="BL64" s="54"/>
      <c r="BM64" s="138"/>
      <c r="BN64" s="54"/>
      <c r="BO64" s="54"/>
      <c r="BP64" s="54"/>
      <c r="BQ64" s="54"/>
      <c r="BR64" s="54"/>
      <c r="BS64" s="54"/>
      <c r="BT64" s="54"/>
      <c r="BU64" s="49"/>
      <c r="BV64" s="49"/>
      <c r="BW64" s="49"/>
      <c r="BX64" s="49"/>
      <c r="BY64" s="49"/>
      <c r="BZ64" s="49"/>
      <c r="CA64" s="49"/>
      <c r="CB64" s="49"/>
      <c r="CC64" s="54"/>
      <c r="CD64" s="54"/>
      <c r="CE64" s="54"/>
      <c r="CF64" s="54"/>
      <c r="CG64" s="54"/>
      <c r="CH64" s="54"/>
    </row>
    <row r="65" spans="1:86" ht="30.95" customHeight="1">
      <c r="A65" s="836" t="s">
        <v>338</v>
      </c>
      <c r="B65" s="868" t="s">
        <v>40</v>
      </c>
      <c r="C65" s="869" t="s">
        <v>1599</v>
      </c>
      <c r="D65" s="870" t="s">
        <v>446</v>
      </c>
      <c r="E65" s="871">
        <v>2015</v>
      </c>
      <c r="F65" s="872" t="s">
        <v>1601</v>
      </c>
      <c r="G65" s="873" t="s">
        <v>1568</v>
      </c>
      <c r="H65" s="874" t="s">
        <v>1567</v>
      </c>
      <c r="I65" s="872" t="s">
        <v>466</v>
      </c>
      <c r="J65" s="621">
        <v>0.63</v>
      </c>
      <c r="K65" s="621">
        <v>1.25</v>
      </c>
      <c r="L65" s="622"/>
      <c r="P65" s="47"/>
      <c r="Q65" s="47"/>
      <c r="R65" s="47"/>
      <c r="BA65" s="137"/>
      <c r="BB65" s="137"/>
      <c r="BC65" s="54"/>
      <c r="BD65" s="54"/>
      <c r="BE65" s="136"/>
      <c r="BF65" s="136"/>
      <c r="BG65" s="54"/>
      <c r="BH65" s="54"/>
      <c r="BI65" s="54"/>
      <c r="BJ65" s="54"/>
      <c r="BK65" s="54"/>
      <c r="BL65" s="54"/>
      <c r="BM65" s="138"/>
      <c r="BN65" s="54"/>
      <c r="BO65" s="54"/>
      <c r="BP65" s="54"/>
      <c r="BQ65" s="54"/>
      <c r="BR65" s="54"/>
      <c r="BS65" s="54"/>
      <c r="BT65" s="54"/>
      <c r="BU65" s="49"/>
      <c r="BV65" s="49"/>
      <c r="BW65" s="49"/>
      <c r="BX65" s="49"/>
      <c r="BY65" s="49"/>
      <c r="BZ65" s="49"/>
      <c r="CA65" s="49"/>
      <c r="CB65" s="49"/>
      <c r="CC65" s="54"/>
      <c r="CD65" s="54"/>
      <c r="CE65" s="54"/>
      <c r="CF65" s="54"/>
      <c r="CG65" s="54"/>
      <c r="CH65" s="54"/>
    </row>
    <row r="66" spans="1:86" ht="30.95" customHeight="1">
      <c r="A66" s="836" t="s">
        <v>338</v>
      </c>
      <c r="B66" s="868" t="s">
        <v>40</v>
      </c>
      <c r="C66" s="869" t="s">
        <v>1599</v>
      </c>
      <c r="D66" s="870" t="s">
        <v>446</v>
      </c>
      <c r="E66" s="871">
        <v>2015</v>
      </c>
      <c r="F66" s="872" t="s">
        <v>1601</v>
      </c>
      <c r="G66" s="873" t="s">
        <v>1566</v>
      </c>
      <c r="H66" s="874" t="s">
        <v>1567</v>
      </c>
      <c r="I66" s="872" t="s">
        <v>466</v>
      </c>
      <c r="J66" s="621">
        <v>0.4</v>
      </c>
      <c r="K66" s="621">
        <v>1</v>
      </c>
      <c r="L66" s="622"/>
      <c r="P66" s="47"/>
      <c r="Q66" s="47"/>
      <c r="R66" s="47"/>
      <c r="BA66" s="137"/>
      <c r="BB66" s="137"/>
      <c r="BC66" s="54"/>
      <c r="BD66" s="54"/>
      <c r="BE66" s="136"/>
      <c r="BF66" s="136"/>
      <c r="BG66" s="54"/>
      <c r="BH66" s="54"/>
      <c r="BI66" s="54"/>
      <c r="BJ66" s="54"/>
      <c r="BK66" s="54"/>
      <c r="BL66" s="54"/>
      <c r="BM66" s="138"/>
      <c r="BN66" s="54"/>
      <c r="BO66" s="54"/>
      <c r="BP66" s="54"/>
      <c r="BQ66" s="54"/>
      <c r="BR66" s="54"/>
      <c r="BS66" s="54"/>
      <c r="BT66" s="54"/>
      <c r="BU66" s="49"/>
      <c r="BV66" s="49"/>
      <c r="BW66" s="49"/>
      <c r="BX66" s="49"/>
      <c r="BY66" s="49"/>
      <c r="BZ66" s="49"/>
      <c r="CA66" s="49"/>
      <c r="CB66" s="49"/>
      <c r="CC66" s="54"/>
      <c r="CD66" s="54"/>
      <c r="CE66" s="54"/>
      <c r="CF66" s="54"/>
      <c r="CG66" s="54"/>
      <c r="CH66" s="54"/>
    </row>
    <row r="67" spans="1:86" ht="30.95" customHeight="1">
      <c r="A67" s="836" t="s">
        <v>338</v>
      </c>
      <c r="B67" s="868" t="s">
        <v>40</v>
      </c>
      <c r="C67" s="869" t="s">
        <v>1599</v>
      </c>
      <c r="D67" s="870" t="s">
        <v>446</v>
      </c>
      <c r="E67" s="871">
        <v>2015</v>
      </c>
      <c r="F67" s="872" t="s">
        <v>1601</v>
      </c>
      <c r="G67" s="873" t="s">
        <v>239</v>
      </c>
      <c r="H67" s="874" t="s">
        <v>1567</v>
      </c>
      <c r="I67" s="872" t="s">
        <v>466</v>
      </c>
      <c r="J67" s="621">
        <v>0.36</v>
      </c>
      <c r="K67" s="621">
        <v>1</v>
      </c>
      <c r="L67" s="622"/>
      <c r="P67" s="47"/>
      <c r="Q67" s="47"/>
      <c r="R67" s="47"/>
      <c r="BA67" s="137"/>
      <c r="BB67" s="137"/>
      <c r="BC67" s="54"/>
      <c r="BD67" s="54"/>
      <c r="BE67" s="136"/>
      <c r="BF67" s="136"/>
      <c r="BG67" s="54"/>
      <c r="BH67" s="54"/>
      <c r="BI67" s="54"/>
      <c r="BJ67" s="54"/>
      <c r="BK67" s="54"/>
      <c r="BL67" s="54"/>
      <c r="BM67" s="138"/>
      <c r="BN67" s="54"/>
      <c r="BO67" s="54"/>
      <c r="BP67" s="54"/>
      <c r="BQ67" s="54"/>
      <c r="BR67" s="54"/>
      <c r="BS67" s="54"/>
      <c r="BT67" s="54"/>
      <c r="BU67" s="49"/>
      <c r="BV67" s="49"/>
      <c r="BW67" s="49"/>
      <c r="BX67" s="49"/>
      <c r="BY67" s="49"/>
      <c r="BZ67" s="49"/>
      <c r="CA67" s="49"/>
      <c r="CB67" s="49"/>
      <c r="CC67" s="54"/>
      <c r="CD67" s="54"/>
      <c r="CE67" s="54"/>
      <c r="CF67" s="54"/>
      <c r="CG67" s="54"/>
      <c r="CH67" s="54"/>
    </row>
    <row r="68" spans="1:86" ht="30.95" customHeight="1">
      <c r="A68" s="836" t="s">
        <v>338</v>
      </c>
      <c r="B68" s="868" t="s">
        <v>40</v>
      </c>
      <c r="C68" s="869" t="s">
        <v>1599</v>
      </c>
      <c r="D68" s="870" t="s">
        <v>446</v>
      </c>
      <c r="E68" s="871">
        <v>2015</v>
      </c>
      <c r="F68" s="872" t="s">
        <v>1601</v>
      </c>
      <c r="G68" s="873" t="s">
        <v>230</v>
      </c>
      <c r="H68" s="874" t="s">
        <v>1569</v>
      </c>
      <c r="I68" s="872" t="s">
        <v>466</v>
      </c>
      <c r="J68" s="621">
        <v>0.1</v>
      </c>
      <c r="K68" s="621">
        <v>0.4</v>
      </c>
      <c r="L68" s="622"/>
      <c r="P68" s="47"/>
      <c r="Q68" s="47"/>
      <c r="R68" s="47"/>
      <c r="BA68" s="137"/>
      <c r="BB68" s="137"/>
      <c r="BC68" s="54"/>
      <c r="BD68" s="54"/>
      <c r="BE68" s="136"/>
      <c r="BF68" s="136"/>
      <c r="BG68" s="54"/>
      <c r="BH68" s="54"/>
      <c r="BI68" s="54"/>
      <c r="BJ68" s="54"/>
      <c r="BK68" s="54"/>
      <c r="BL68" s="54"/>
      <c r="BM68" s="138"/>
      <c r="BN68" s="54"/>
      <c r="BO68" s="54"/>
      <c r="BP68" s="54"/>
      <c r="BQ68" s="54"/>
      <c r="BR68" s="54"/>
      <c r="BS68" s="54"/>
      <c r="BT68" s="54"/>
      <c r="BU68" s="49"/>
      <c r="BV68" s="49"/>
      <c r="BW68" s="49"/>
      <c r="BX68" s="49"/>
      <c r="BY68" s="49"/>
      <c r="BZ68" s="49"/>
      <c r="CA68" s="49"/>
      <c r="CB68" s="49"/>
      <c r="CC68" s="54"/>
      <c r="CD68" s="54"/>
      <c r="CE68" s="54"/>
      <c r="CF68" s="54"/>
      <c r="CG68" s="54"/>
      <c r="CH68" s="54"/>
    </row>
    <row r="69" spans="1:86" ht="30.95" customHeight="1">
      <c r="A69" s="836" t="s">
        <v>338</v>
      </c>
      <c r="B69" s="868" t="s">
        <v>40</v>
      </c>
      <c r="C69" s="869" t="s">
        <v>1599</v>
      </c>
      <c r="D69" s="870" t="s">
        <v>446</v>
      </c>
      <c r="E69" s="871">
        <v>2015</v>
      </c>
      <c r="F69" s="872" t="s">
        <v>1601</v>
      </c>
      <c r="G69" s="873" t="s">
        <v>224</v>
      </c>
      <c r="H69" s="874" t="s">
        <v>1569</v>
      </c>
      <c r="I69" s="872" t="s">
        <v>466</v>
      </c>
      <c r="J69" s="621">
        <v>0.53</v>
      </c>
      <c r="K69" s="621">
        <v>1.05</v>
      </c>
      <c r="L69" s="622"/>
      <c r="P69" s="47"/>
      <c r="Q69" s="47"/>
      <c r="R69" s="47"/>
      <c r="BA69" s="137"/>
      <c r="BB69" s="137"/>
      <c r="BC69" s="54"/>
      <c r="BD69" s="54"/>
      <c r="BE69" s="136"/>
      <c r="BF69" s="136"/>
      <c r="BG69" s="54"/>
      <c r="BH69" s="54"/>
      <c r="BI69" s="54"/>
      <c r="BJ69" s="54"/>
      <c r="BK69" s="54"/>
      <c r="BL69" s="54"/>
      <c r="BM69" s="138"/>
      <c r="BN69" s="54"/>
      <c r="BO69" s="54"/>
      <c r="BP69" s="54"/>
      <c r="BQ69" s="54"/>
      <c r="BR69" s="54"/>
      <c r="BS69" s="54"/>
      <c r="BT69" s="54"/>
      <c r="BU69" s="49"/>
      <c r="BV69" s="49"/>
      <c r="BW69" s="49"/>
      <c r="BX69" s="49"/>
      <c r="BY69" s="49"/>
      <c r="BZ69" s="49"/>
      <c r="CA69" s="49"/>
      <c r="CB69" s="49"/>
      <c r="CC69" s="54"/>
      <c r="CD69" s="54"/>
      <c r="CE69" s="54"/>
      <c r="CF69" s="54"/>
      <c r="CG69" s="54"/>
      <c r="CH69" s="54"/>
    </row>
    <row r="70" spans="1:86" ht="30.95" customHeight="1">
      <c r="A70" s="836" t="s">
        <v>338</v>
      </c>
      <c r="B70" s="868" t="s">
        <v>40</v>
      </c>
      <c r="C70" s="869" t="s">
        <v>1599</v>
      </c>
      <c r="D70" s="870" t="s">
        <v>446</v>
      </c>
      <c r="E70" s="871">
        <v>2015</v>
      </c>
      <c r="F70" s="872" t="s">
        <v>1601</v>
      </c>
      <c r="G70" s="873" t="s">
        <v>1566</v>
      </c>
      <c r="H70" s="874" t="s">
        <v>1569</v>
      </c>
      <c r="I70" s="872" t="s">
        <v>466</v>
      </c>
      <c r="J70" s="621">
        <v>0.44</v>
      </c>
      <c r="K70" s="621">
        <v>0.92</v>
      </c>
      <c r="L70" s="622"/>
      <c r="P70" s="47"/>
      <c r="Q70" s="47"/>
      <c r="R70" s="47"/>
      <c r="BA70" s="137"/>
      <c r="BB70" s="137"/>
      <c r="BC70" s="54"/>
      <c r="BD70" s="54"/>
      <c r="BE70" s="136"/>
      <c r="BF70" s="136"/>
      <c r="BG70" s="54"/>
      <c r="BH70" s="54"/>
      <c r="BI70" s="54"/>
      <c r="BJ70" s="54"/>
      <c r="BK70" s="54"/>
      <c r="BL70" s="54"/>
      <c r="BM70" s="138"/>
      <c r="BN70" s="54"/>
      <c r="BO70" s="54"/>
      <c r="BP70" s="54"/>
      <c r="BQ70" s="54"/>
      <c r="BR70" s="54"/>
      <c r="BS70" s="54"/>
      <c r="BT70" s="54"/>
      <c r="BU70" s="49"/>
      <c r="BV70" s="49"/>
      <c r="BW70" s="49"/>
      <c r="BX70" s="49"/>
      <c r="BY70" s="49"/>
      <c r="BZ70" s="49"/>
      <c r="CA70" s="49"/>
      <c r="CB70" s="49"/>
      <c r="CC70" s="54"/>
      <c r="CD70" s="54"/>
      <c r="CE70" s="54"/>
      <c r="CF70" s="54"/>
      <c r="CG70" s="54"/>
      <c r="CH70" s="54"/>
    </row>
    <row r="71" spans="1:86" ht="30.95" customHeight="1">
      <c r="A71" s="836" t="s">
        <v>338</v>
      </c>
      <c r="B71" s="868" t="s">
        <v>40</v>
      </c>
      <c r="C71" s="869" t="s">
        <v>1599</v>
      </c>
      <c r="D71" s="870" t="s">
        <v>446</v>
      </c>
      <c r="E71" s="871">
        <v>2015</v>
      </c>
      <c r="F71" s="872" t="s">
        <v>1601</v>
      </c>
      <c r="G71" s="873" t="s">
        <v>239</v>
      </c>
      <c r="H71" s="874" t="s">
        <v>1569</v>
      </c>
      <c r="I71" s="872" t="s">
        <v>466</v>
      </c>
      <c r="J71" s="621">
        <v>0.5</v>
      </c>
      <c r="K71" s="621">
        <v>1</v>
      </c>
      <c r="L71" s="622"/>
      <c r="P71" s="47"/>
      <c r="Q71" s="47"/>
      <c r="R71" s="47"/>
      <c r="BA71" s="137"/>
      <c r="BB71" s="137"/>
      <c r="BC71" s="54"/>
      <c r="BD71" s="54"/>
      <c r="BE71" s="136"/>
      <c r="BF71" s="136"/>
      <c r="BG71" s="54"/>
      <c r="BH71" s="54"/>
      <c r="BI71" s="54"/>
      <c r="BJ71" s="54"/>
      <c r="BK71" s="54"/>
      <c r="BL71" s="54"/>
      <c r="BM71" s="138"/>
      <c r="BN71" s="54"/>
      <c r="BO71" s="54"/>
      <c r="BP71" s="54"/>
      <c r="BQ71" s="54"/>
      <c r="BR71" s="54"/>
      <c r="BS71" s="54"/>
      <c r="BT71" s="54"/>
      <c r="BU71" s="49"/>
      <c r="BV71" s="49"/>
      <c r="BW71" s="49"/>
      <c r="BX71" s="49"/>
      <c r="BY71" s="49"/>
      <c r="BZ71" s="49"/>
      <c r="CA71" s="49"/>
      <c r="CB71" s="49"/>
      <c r="CC71" s="54"/>
      <c r="CD71" s="54"/>
      <c r="CE71" s="54"/>
      <c r="CF71" s="54"/>
      <c r="CG71" s="54"/>
      <c r="CH71" s="54"/>
    </row>
    <row r="72" spans="1:86" ht="30.95" customHeight="1">
      <c r="A72" s="836" t="s">
        <v>338</v>
      </c>
      <c r="B72" s="868" t="s">
        <v>40</v>
      </c>
      <c r="C72" s="869" t="s">
        <v>1599</v>
      </c>
      <c r="D72" s="870" t="s">
        <v>446</v>
      </c>
      <c r="E72" s="871">
        <v>2015</v>
      </c>
      <c r="F72" s="872" t="s">
        <v>1601</v>
      </c>
      <c r="G72" s="873" t="s">
        <v>222</v>
      </c>
      <c r="H72" s="874" t="s">
        <v>1569</v>
      </c>
      <c r="I72" s="872" t="s">
        <v>466</v>
      </c>
      <c r="J72" s="621">
        <v>0.55000000000000004</v>
      </c>
      <c r="K72" s="621">
        <v>1</v>
      </c>
      <c r="L72" s="622"/>
      <c r="P72" s="47"/>
      <c r="Q72" s="47"/>
      <c r="R72" s="47"/>
      <c r="BA72" s="137"/>
      <c r="BB72" s="137"/>
      <c r="BC72" s="54"/>
      <c r="BD72" s="54"/>
      <c r="BE72" s="136"/>
      <c r="BF72" s="136"/>
      <c r="BG72" s="54"/>
      <c r="BH72" s="54"/>
      <c r="BI72" s="54"/>
      <c r="BJ72" s="54"/>
      <c r="BK72" s="54"/>
      <c r="BL72" s="54"/>
      <c r="BM72" s="138"/>
      <c r="BN72" s="54"/>
      <c r="BO72" s="54"/>
      <c r="BP72" s="54"/>
      <c r="BQ72" s="54"/>
      <c r="BR72" s="54"/>
      <c r="BS72" s="54"/>
      <c r="BT72" s="54"/>
      <c r="BU72" s="49"/>
      <c r="BV72" s="49"/>
      <c r="BW72" s="49"/>
      <c r="BX72" s="49"/>
      <c r="BY72" s="49"/>
      <c r="BZ72" s="49"/>
      <c r="CA72" s="49"/>
      <c r="CB72" s="49"/>
      <c r="CC72" s="54"/>
      <c r="CD72" s="54"/>
      <c r="CE72" s="54"/>
      <c r="CF72" s="54"/>
      <c r="CG72" s="54"/>
      <c r="CH72" s="54"/>
    </row>
    <row r="73" spans="1:86" ht="30.95" customHeight="1">
      <c r="A73" s="836" t="s">
        <v>338</v>
      </c>
      <c r="B73" s="868" t="s">
        <v>40</v>
      </c>
      <c r="C73" s="869" t="s">
        <v>1599</v>
      </c>
      <c r="D73" s="870" t="s">
        <v>446</v>
      </c>
      <c r="E73" s="871">
        <v>2015</v>
      </c>
      <c r="F73" s="872" t="s">
        <v>1601</v>
      </c>
      <c r="G73" s="873" t="s">
        <v>226</v>
      </c>
      <c r="H73" s="874" t="s">
        <v>1569</v>
      </c>
      <c r="I73" s="872" t="s">
        <v>466</v>
      </c>
      <c r="J73" s="621">
        <v>0.54</v>
      </c>
      <c r="K73" s="621">
        <v>1</v>
      </c>
      <c r="L73" s="622"/>
      <c r="P73" s="47"/>
      <c r="Q73" s="47"/>
      <c r="R73" s="47"/>
      <c r="BA73" s="137"/>
      <c r="BB73" s="137"/>
      <c r="BC73" s="54"/>
      <c r="BD73" s="54"/>
      <c r="BE73" s="136"/>
      <c r="BF73" s="136"/>
      <c r="BG73" s="54"/>
      <c r="BH73" s="54"/>
      <c r="BI73" s="54"/>
      <c r="BJ73" s="54"/>
      <c r="BK73" s="54"/>
      <c r="BL73" s="54"/>
      <c r="BM73" s="138"/>
      <c r="BN73" s="54"/>
      <c r="BO73" s="54"/>
      <c r="BP73" s="54"/>
      <c r="BQ73" s="54"/>
      <c r="BR73" s="54"/>
      <c r="BS73" s="54"/>
      <c r="BT73" s="54"/>
      <c r="BU73" s="49"/>
      <c r="BV73" s="49"/>
      <c r="BW73" s="49"/>
      <c r="BX73" s="49"/>
      <c r="BY73" s="49"/>
      <c r="BZ73" s="49"/>
      <c r="CA73" s="49"/>
      <c r="CB73" s="49"/>
      <c r="CC73" s="54"/>
      <c r="CD73" s="54"/>
      <c r="CE73" s="54"/>
      <c r="CF73" s="54"/>
      <c r="CG73" s="54"/>
      <c r="CH73" s="54"/>
    </row>
    <row r="74" spans="1:86" ht="30.95" customHeight="1">
      <c r="A74" s="836" t="s">
        <v>338</v>
      </c>
      <c r="B74" s="868" t="s">
        <v>40</v>
      </c>
      <c r="C74" s="869" t="s">
        <v>1599</v>
      </c>
      <c r="D74" s="870" t="s">
        <v>446</v>
      </c>
      <c r="E74" s="871">
        <v>2015</v>
      </c>
      <c r="F74" s="872" t="s">
        <v>1601</v>
      </c>
      <c r="G74" s="873" t="s">
        <v>1568</v>
      </c>
      <c r="H74" s="874" t="s">
        <v>1570</v>
      </c>
      <c r="I74" s="872" t="s">
        <v>466</v>
      </c>
      <c r="J74" s="621">
        <v>0.76</v>
      </c>
      <c r="K74" s="621">
        <v>0.95</v>
      </c>
      <c r="L74" s="622"/>
      <c r="P74" s="47"/>
      <c r="Q74" s="47"/>
      <c r="R74" s="47"/>
      <c r="BA74" s="137"/>
      <c r="BB74" s="137"/>
      <c r="BC74" s="54"/>
      <c r="BD74" s="54"/>
      <c r="BE74" s="136"/>
      <c r="BF74" s="136"/>
      <c r="BG74" s="54"/>
      <c r="BH74" s="54"/>
      <c r="BI74" s="54"/>
      <c r="BJ74" s="54"/>
      <c r="BK74" s="54"/>
      <c r="BL74" s="54"/>
      <c r="BM74" s="138"/>
      <c r="BN74" s="54"/>
      <c r="BO74" s="54"/>
      <c r="BP74" s="54"/>
      <c r="BQ74" s="54"/>
      <c r="BR74" s="54"/>
      <c r="BS74" s="54"/>
      <c r="BT74" s="54"/>
      <c r="BU74" s="49"/>
      <c r="BV74" s="49"/>
      <c r="BW74" s="49"/>
      <c r="BX74" s="49"/>
      <c r="BY74" s="49"/>
      <c r="BZ74" s="49"/>
      <c r="CA74" s="49"/>
      <c r="CB74" s="49"/>
      <c r="CC74" s="54"/>
      <c r="CD74" s="54"/>
      <c r="CE74" s="54"/>
      <c r="CF74" s="54"/>
      <c r="CG74" s="54"/>
      <c r="CH74" s="54"/>
    </row>
    <row r="75" spans="1:86" ht="30.95" customHeight="1">
      <c r="A75" s="836" t="s">
        <v>338</v>
      </c>
      <c r="B75" s="868" t="s">
        <v>40</v>
      </c>
      <c r="C75" s="869" t="s">
        <v>1599</v>
      </c>
      <c r="D75" s="870" t="s">
        <v>446</v>
      </c>
      <c r="E75" s="871">
        <v>2015</v>
      </c>
      <c r="F75" s="872" t="s">
        <v>1601</v>
      </c>
      <c r="G75" s="873" t="s">
        <v>1571</v>
      </c>
      <c r="H75" s="874" t="s">
        <v>1570</v>
      </c>
      <c r="I75" s="872" t="s">
        <v>466</v>
      </c>
      <c r="J75" s="621">
        <v>0.8</v>
      </c>
      <c r="K75" s="621">
        <v>1</v>
      </c>
      <c r="L75" s="622"/>
      <c r="P75" s="47"/>
      <c r="Q75" s="47"/>
      <c r="R75" s="47"/>
      <c r="BA75" s="137"/>
      <c r="BB75" s="137"/>
      <c r="BC75" s="54"/>
      <c r="BD75" s="54"/>
      <c r="BE75" s="136"/>
      <c r="BF75" s="136"/>
      <c r="BG75" s="54"/>
      <c r="BH75" s="54"/>
      <c r="BI75" s="54"/>
      <c r="BJ75" s="54"/>
      <c r="BK75" s="54"/>
      <c r="BL75" s="54"/>
      <c r="BM75" s="138"/>
      <c r="BN75" s="54"/>
      <c r="BO75" s="54"/>
      <c r="BP75" s="54"/>
      <c r="BQ75" s="54"/>
      <c r="BR75" s="54"/>
      <c r="BS75" s="54"/>
      <c r="BT75" s="54"/>
      <c r="BU75" s="49"/>
      <c r="BV75" s="49"/>
      <c r="BW75" s="49"/>
      <c r="BX75" s="49"/>
      <c r="BY75" s="49"/>
      <c r="BZ75" s="49"/>
      <c r="CA75" s="49"/>
      <c r="CB75" s="49"/>
      <c r="CC75" s="54"/>
      <c r="CD75" s="54"/>
      <c r="CE75" s="54"/>
      <c r="CF75" s="54"/>
      <c r="CG75" s="54"/>
      <c r="CH75" s="54"/>
    </row>
    <row r="76" spans="1:86" ht="30.95" customHeight="1">
      <c r="A76" s="836" t="s">
        <v>338</v>
      </c>
      <c r="B76" s="868" t="s">
        <v>40</v>
      </c>
      <c r="C76" s="869" t="s">
        <v>1599</v>
      </c>
      <c r="D76" s="870" t="s">
        <v>446</v>
      </c>
      <c r="E76" s="871">
        <v>2015</v>
      </c>
      <c r="F76" s="872" t="s">
        <v>1601</v>
      </c>
      <c r="G76" s="873" t="s">
        <v>222</v>
      </c>
      <c r="H76" s="874" t="s">
        <v>1570</v>
      </c>
      <c r="I76" s="872" t="s">
        <v>466</v>
      </c>
      <c r="J76" s="621">
        <v>0.5</v>
      </c>
      <c r="K76" s="621">
        <v>1</v>
      </c>
      <c r="L76" s="622"/>
      <c r="P76" s="47"/>
      <c r="Q76" s="47"/>
      <c r="R76" s="47"/>
      <c r="BA76" s="137"/>
      <c r="BB76" s="137"/>
      <c r="BC76" s="54"/>
      <c r="BD76" s="54"/>
      <c r="BE76" s="136"/>
      <c r="BF76" s="136"/>
      <c r="BG76" s="54"/>
      <c r="BH76" s="54"/>
      <c r="BI76" s="54"/>
      <c r="BJ76" s="54"/>
      <c r="BK76" s="54"/>
      <c r="BL76" s="54"/>
      <c r="BM76" s="138"/>
      <c r="BN76" s="54"/>
      <c r="BO76" s="54"/>
      <c r="BP76" s="54"/>
      <c r="BQ76" s="54"/>
      <c r="BR76" s="54"/>
      <c r="BS76" s="54"/>
      <c r="BT76" s="54"/>
      <c r="BU76" s="49"/>
      <c r="BV76" s="49"/>
      <c r="BW76" s="49"/>
      <c r="BX76" s="49"/>
      <c r="BY76" s="49"/>
      <c r="BZ76" s="49"/>
      <c r="CA76" s="49"/>
      <c r="CB76" s="49"/>
      <c r="CC76" s="54"/>
      <c r="CD76" s="54"/>
      <c r="CE76" s="54"/>
      <c r="CF76" s="54"/>
      <c r="CG76" s="54"/>
      <c r="CH76" s="54"/>
    </row>
    <row r="77" spans="1:86" ht="30.95" customHeight="1">
      <c r="A77" s="836" t="s">
        <v>338</v>
      </c>
      <c r="B77" s="868" t="s">
        <v>40</v>
      </c>
      <c r="C77" s="869" t="s">
        <v>1599</v>
      </c>
      <c r="D77" s="870" t="s">
        <v>446</v>
      </c>
      <c r="E77" s="871">
        <v>2015</v>
      </c>
      <c r="F77" s="872" t="s">
        <v>1601</v>
      </c>
      <c r="G77" s="873" t="s">
        <v>1568</v>
      </c>
      <c r="H77" s="874" t="s">
        <v>1572</v>
      </c>
      <c r="I77" s="872" t="s">
        <v>466</v>
      </c>
      <c r="J77" s="621">
        <v>0.83</v>
      </c>
      <c r="K77" s="621">
        <v>1</v>
      </c>
      <c r="L77" s="622"/>
      <c r="P77" s="47"/>
      <c r="Q77" s="47"/>
      <c r="R77" s="47"/>
      <c r="BA77" s="137"/>
      <c r="BB77" s="137"/>
      <c r="BC77" s="54"/>
      <c r="BD77" s="54"/>
      <c r="BE77" s="136"/>
      <c r="BF77" s="136"/>
      <c r="BG77" s="54"/>
      <c r="BH77" s="54"/>
      <c r="BI77" s="54"/>
      <c r="BJ77" s="54"/>
      <c r="BK77" s="54"/>
      <c r="BL77" s="54"/>
      <c r="BM77" s="138"/>
      <c r="BN77" s="54"/>
      <c r="BO77" s="54"/>
      <c r="BP77" s="54"/>
      <c r="BQ77" s="54"/>
      <c r="BR77" s="54"/>
      <c r="BS77" s="54"/>
      <c r="BT77" s="54"/>
      <c r="BU77" s="49"/>
      <c r="BV77" s="49"/>
      <c r="BW77" s="49"/>
      <c r="BX77" s="49"/>
      <c r="BY77" s="49"/>
      <c r="BZ77" s="49"/>
      <c r="CA77" s="49"/>
      <c r="CB77" s="49"/>
      <c r="CC77" s="54"/>
      <c r="CD77" s="54"/>
      <c r="CE77" s="54"/>
      <c r="CF77" s="54"/>
      <c r="CG77" s="54"/>
      <c r="CH77" s="54"/>
    </row>
    <row r="78" spans="1:86" ht="30.95" customHeight="1">
      <c r="A78" s="836" t="s">
        <v>338</v>
      </c>
      <c r="B78" s="868" t="s">
        <v>40</v>
      </c>
      <c r="C78" s="869" t="s">
        <v>1599</v>
      </c>
      <c r="D78" s="870" t="s">
        <v>446</v>
      </c>
      <c r="E78" s="871">
        <v>2015</v>
      </c>
      <c r="F78" s="872" t="s">
        <v>1601</v>
      </c>
      <c r="G78" s="873" t="s">
        <v>1568</v>
      </c>
      <c r="H78" s="874" t="s">
        <v>1573</v>
      </c>
      <c r="I78" s="872" t="s">
        <v>466</v>
      </c>
      <c r="J78" s="621">
        <v>1</v>
      </c>
      <c r="K78" s="621">
        <v>1</v>
      </c>
      <c r="L78" s="622"/>
      <c r="P78" s="47"/>
      <c r="Q78" s="47"/>
      <c r="R78" s="47"/>
      <c r="BA78" s="137"/>
      <c r="BB78" s="137"/>
      <c r="BC78" s="54"/>
      <c r="BD78" s="54"/>
      <c r="BE78" s="136"/>
      <c r="BF78" s="136"/>
      <c r="BG78" s="54"/>
      <c r="BH78" s="54"/>
      <c r="BI78" s="54"/>
      <c r="BJ78" s="54"/>
      <c r="BK78" s="54"/>
      <c r="BL78" s="54"/>
      <c r="BM78" s="138"/>
      <c r="BN78" s="54"/>
      <c r="BO78" s="54"/>
      <c r="BP78" s="54"/>
      <c r="BQ78" s="54"/>
      <c r="BR78" s="54"/>
      <c r="BS78" s="54"/>
      <c r="BT78" s="54"/>
      <c r="BU78" s="49"/>
      <c r="BV78" s="49"/>
      <c r="BW78" s="49"/>
      <c r="BX78" s="49"/>
      <c r="BY78" s="49"/>
      <c r="BZ78" s="49"/>
      <c r="CA78" s="49"/>
      <c r="CB78" s="49"/>
      <c r="CC78" s="54"/>
      <c r="CD78" s="54"/>
      <c r="CE78" s="54"/>
      <c r="CF78" s="54"/>
      <c r="CG78" s="54"/>
      <c r="CH78" s="54"/>
    </row>
    <row r="79" spans="1:86" ht="30.95" customHeight="1">
      <c r="A79" s="836" t="s">
        <v>338</v>
      </c>
      <c r="B79" s="868" t="s">
        <v>40</v>
      </c>
      <c r="C79" s="869" t="s">
        <v>1599</v>
      </c>
      <c r="D79" s="870" t="s">
        <v>446</v>
      </c>
      <c r="E79" s="871">
        <v>2015</v>
      </c>
      <c r="F79" s="872" t="s">
        <v>1601</v>
      </c>
      <c r="G79" s="873" t="s">
        <v>226</v>
      </c>
      <c r="H79" s="874" t="s">
        <v>1573</v>
      </c>
      <c r="I79" s="872" t="s">
        <v>466</v>
      </c>
      <c r="J79" s="621">
        <v>0.94</v>
      </c>
      <c r="K79" s="621">
        <v>1</v>
      </c>
      <c r="L79" s="622"/>
      <c r="P79" s="47"/>
      <c r="Q79" s="47"/>
      <c r="R79" s="47"/>
      <c r="BA79" s="137"/>
      <c r="BB79" s="137"/>
      <c r="BC79" s="54"/>
      <c r="BD79" s="54"/>
      <c r="BE79" s="136"/>
      <c r="BF79" s="136"/>
      <c r="BG79" s="54"/>
      <c r="BH79" s="54"/>
      <c r="BI79" s="54"/>
      <c r="BJ79" s="54"/>
      <c r="BK79" s="54"/>
      <c r="BL79" s="54"/>
      <c r="BM79" s="138"/>
      <c r="BN79" s="54"/>
      <c r="BO79" s="54"/>
      <c r="BP79" s="54"/>
      <c r="BQ79" s="54"/>
      <c r="BR79" s="54"/>
      <c r="BS79" s="54"/>
      <c r="BT79" s="54"/>
      <c r="BU79" s="49"/>
      <c r="BV79" s="49"/>
      <c r="BW79" s="49"/>
      <c r="BX79" s="49"/>
      <c r="BY79" s="49"/>
      <c r="BZ79" s="49"/>
      <c r="CA79" s="49"/>
      <c r="CB79" s="49"/>
      <c r="CC79" s="54"/>
      <c r="CD79" s="54"/>
      <c r="CE79" s="54"/>
      <c r="CF79" s="54"/>
      <c r="CG79" s="54"/>
      <c r="CH79" s="54"/>
    </row>
    <row r="80" spans="1:86" ht="30.95" customHeight="1">
      <c r="A80" s="836" t="s">
        <v>338</v>
      </c>
      <c r="B80" s="868" t="s">
        <v>40</v>
      </c>
      <c r="C80" s="869" t="s">
        <v>448</v>
      </c>
      <c r="D80" s="870" t="s">
        <v>1604</v>
      </c>
      <c r="E80" s="871">
        <v>2015</v>
      </c>
      <c r="F80" s="872" t="s">
        <v>1601</v>
      </c>
      <c r="G80" s="873" t="s">
        <v>224</v>
      </c>
      <c r="H80" s="874" t="s">
        <v>1563</v>
      </c>
      <c r="I80" s="872" t="s">
        <v>466</v>
      </c>
      <c r="J80" s="621">
        <v>0.2</v>
      </c>
      <c r="K80" s="621">
        <v>0.5</v>
      </c>
      <c r="L80" s="622"/>
      <c r="P80" s="47"/>
      <c r="Q80" s="47"/>
      <c r="R80" s="47"/>
      <c r="BA80" s="137"/>
      <c r="BB80" s="137"/>
      <c r="BC80" s="54"/>
      <c r="BD80" s="54"/>
      <c r="BE80" s="136"/>
      <c r="BF80" s="136"/>
      <c r="BG80" s="54"/>
      <c r="BH80" s="54"/>
      <c r="BI80" s="54"/>
      <c r="BJ80" s="54"/>
      <c r="BK80" s="54"/>
      <c r="BL80" s="54"/>
      <c r="BM80" s="138"/>
      <c r="BN80" s="54"/>
      <c r="BO80" s="54"/>
      <c r="BP80" s="54"/>
      <c r="BQ80" s="54"/>
      <c r="BR80" s="54"/>
      <c r="BS80" s="54"/>
      <c r="BT80" s="54"/>
      <c r="BU80" s="49"/>
      <c r="BV80" s="49"/>
      <c r="BW80" s="49"/>
      <c r="BX80" s="49"/>
      <c r="BY80" s="49"/>
      <c r="BZ80" s="49"/>
      <c r="CA80" s="49"/>
      <c r="CB80" s="49"/>
      <c r="CC80" s="54"/>
      <c r="CD80" s="54"/>
      <c r="CE80" s="54"/>
      <c r="CF80" s="54"/>
      <c r="CG80" s="54"/>
      <c r="CH80" s="54"/>
    </row>
    <row r="81" spans="1:86" ht="30.95" customHeight="1">
      <c r="A81" s="836" t="s">
        <v>338</v>
      </c>
      <c r="B81" s="868" t="s">
        <v>40</v>
      </c>
      <c r="C81" s="869" t="s">
        <v>448</v>
      </c>
      <c r="D81" s="870" t="s">
        <v>1604</v>
      </c>
      <c r="E81" s="871">
        <v>2015</v>
      </c>
      <c r="F81" s="872" t="s">
        <v>1601</v>
      </c>
      <c r="G81" s="873" t="s">
        <v>1566</v>
      </c>
      <c r="H81" s="874" t="s">
        <v>1563</v>
      </c>
      <c r="I81" s="872" t="s">
        <v>466</v>
      </c>
      <c r="J81" s="621">
        <v>0.24</v>
      </c>
      <c r="K81" s="621">
        <v>0.95</v>
      </c>
      <c r="L81" s="622"/>
      <c r="P81" s="47"/>
      <c r="Q81" s="47"/>
      <c r="R81" s="47"/>
      <c r="BA81" s="137"/>
      <c r="BB81" s="137"/>
      <c r="BC81" s="54"/>
      <c r="BD81" s="54"/>
      <c r="BE81" s="136"/>
      <c r="BF81" s="136"/>
      <c r="BG81" s="54"/>
      <c r="BH81" s="54"/>
      <c r="BI81" s="54"/>
      <c r="BJ81" s="54"/>
      <c r="BK81" s="54"/>
      <c r="BL81" s="54"/>
      <c r="BM81" s="138"/>
      <c r="BN81" s="54"/>
      <c r="BO81" s="54"/>
      <c r="BP81" s="54"/>
      <c r="BQ81" s="54"/>
      <c r="BR81" s="54"/>
      <c r="BS81" s="54"/>
      <c r="BT81" s="54"/>
      <c r="BU81" s="49"/>
      <c r="BV81" s="49"/>
      <c r="BW81" s="49"/>
      <c r="BX81" s="49"/>
      <c r="BY81" s="49"/>
      <c r="BZ81" s="49"/>
      <c r="CA81" s="49"/>
      <c r="CB81" s="49"/>
      <c r="CC81" s="54"/>
      <c r="CD81" s="54"/>
      <c r="CE81" s="54"/>
      <c r="CF81" s="54"/>
      <c r="CG81" s="54"/>
      <c r="CH81" s="54"/>
    </row>
    <row r="82" spans="1:86" ht="30.95" customHeight="1">
      <c r="A82" s="836" t="s">
        <v>338</v>
      </c>
      <c r="B82" s="868" t="s">
        <v>40</v>
      </c>
      <c r="C82" s="869" t="s">
        <v>448</v>
      </c>
      <c r="D82" s="870" t="s">
        <v>1604</v>
      </c>
      <c r="E82" s="871">
        <v>2015</v>
      </c>
      <c r="F82" s="872" t="s">
        <v>1601</v>
      </c>
      <c r="G82" s="873" t="s">
        <v>239</v>
      </c>
      <c r="H82" s="874" t="s">
        <v>1563</v>
      </c>
      <c r="I82" s="872" t="s">
        <v>466</v>
      </c>
      <c r="J82" s="621">
        <v>0.4</v>
      </c>
      <c r="K82" s="621">
        <v>1.1399999999999999</v>
      </c>
      <c r="L82" s="622"/>
      <c r="P82" s="47"/>
      <c r="Q82" s="47"/>
      <c r="R82" s="47"/>
      <c r="BA82" s="137"/>
      <c r="BB82" s="137"/>
      <c r="BC82" s="54"/>
      <c r="BD82" s="54"/>
      <c r="BE82" s="136"/>
      <c r="BF82" s="136"/>
      <c r="BG82" s="54"/>
      <c r="BH82" s="54"/>
      <c r="BI82" s="54"/>
      <c r="BJ82" s="54"/>
      <c r="BK82" s="54"/>
      <c r="BL82" s="54"/>
      <c r="BM82" s="138"/>
      <c r="BN82" s="54"/>
      <c r="BO82" s="54"/>
      <c r="BP82" s="54"/>
      <c r="BQ82" s="54"/>
      <c r="BR82" s="54"/>
      <c r="BS82" s="54"/>
      <c r="BT82" s="54"/>
      <c r="BU82" s="49"/>
      <c r="BV82" s="49"/>
      <c r="BW82" s="49"/>
      <c r="BX82" s="49"/>
      <c r="BY82" s="49"/>
      <c r="BZ82" s="49"/>
      <c r="CA82" s="49"/>
      <c r="CB82" s="49"/>
      <c r="CC82" s="54"/>
      <c r="CD82" s="54"/>
      <c r="CE82" s="54"/>
      <c r="CF82" s="54"/>
      <c r="CG82" s="54"/>
      <c r="CH82" s="54"/>
    </row>
    <row r="83" spans="1:86" ht="30.95" customHeight="1">
      <c r="A83" s="836" t="s">
        <v>338</v>
      </c>
      <c r="B83" s="868" t="s">
        <v>40</v>
      </c>
      <c r="C83" s="869" t="s">
        <v>448</v>
      </c>
      <c r="D83" s="870" t="s">
        <v>1604</v>
      </c>
      <c r="E83" s="871">
        <v>2015</v>
      </c>
      <c r="F83" s="872" t="s">
        <v>1601</v>
      </c>
      <c r="G83" s="873" t="s">
        <v>230</v>
      </c>
      <c r="H83" s="874" t="s">
        <v>1567</v>
      </c>
      <c r="I83" s="872" t="s">
        <v>466</v>
      </c>
      <c r="J83" s="621">
        <v>0.5</v>
      </c>
      <c r="K83" s="621">
        <v>1.4</v>
      </c>
      <c r="L83" s="622"/>
      <c r="P83" s="47"/>
      <c r="Q83" s="47"/>
      <c r="R83" s="47"/>
      <c r="BA83" s="137"/>
      <c r="BB83" s="137"/>
      <c r="BC83" s="54"/>
      <c r="BD83" s="54"/>
      <c r="BE83" s="136"/>
      <c r="BF83" s="136"/>
      <c r="BG83" s="54"/>
      <c r="BH83" s="54"/>
      <c r="BI83" s="54"/>
      <c r="BJ83" s="54"/>
      <c r="BK83" s="54"/>
      <c r="BL83" s="54"/>
      <c r="BM83" s="138"/>
      <c r="BN83" s="54"/>
      <c r="BO83" s="54"/>
      <c r="BP83" s="54"/>
      <c r="BQ83" s="54"/>
      <c r="BR83" s="54"/>
      <c r="BS83" s="54"/>
      <c r="BT83" s="54"/>
      <c r="BU83" s="49"/>
      <c r="BV83" s="49"/>
      <c r="BW83" s="49"/>
      <c r="BX83" s="49"/>
      <c r="BY83" s="49"/>
      <c r="BZ83" s="49"/>
      <c r="CA83" s="49"/>
      <c r="CB83" s="49"/>
      <c r="CC83" s="54"/>
      <c r="CD83" s="54"/>
      <c r="CE83" s="54"/>
      <c r="CF83" s="54"/>
      <c r="CG83" s="54"/>
      <c r="CH83" s="54"/>
    </row>
    <row r="84" spans="1:86" ht="30.95" customHeight="1">
      <c r="A84" s="836" t="s">
        <v>338</v>
      </c>
      <c r="B84" s="868" t="s">
        <v>40</v>
      </c>
      <c r="C84" s="869" t="s">
        <v>448</v>
      </c>
      <c r="D84" s="870" t="s">
        <v>1604</v>
      </c>
      <c r="E84" s="871">
        <v>2015</v>
      </c>
      <c r="F84" s="872" t="s">
        <v>1601</v>
      </c>
      <c r="G84" s="873" t="s">
        <v>1568</v>
      </c>
      <c r="H84" s="874" t="s">
        <v>1567</v>
      </c>
      <c r="I84" s="872" t="s">
        <v>466</v>
      </c>
      <c r="J84" s="621">
        <v>0.63</v>
      </c>
      <c r="K84" s="621">
        <v>1.25</v>
      </c>
      <c r="L84" s="622"/>
      <c r="P84" s="47"/>
      <c r="Q84" s="47"/>
      <c r="R84" s="47"/>
      <c r="BA84" s="137"/>
      <c r="BB84" s="137"/>
      <c r="BC84" s="54"/>
      <c r="BD84" s="54"/>
      <c r="BE84" s="136"/>
      <c r="BF84" s="136"/>
      <c r="BG84" s="54"/>
      <c r="BH84" s="54"/>
      <c r="BI84" s="54"/>
      <c r="BJ84" s="54"/>
      <c r="BK84" s="54"/>
      <c r="BL84" s="54"/>
      <c r="BM84" s="138"/>
      <c r="BN84" s="54"/>
      <c r="BO84" s="54"/>
      <c r="BP84" s="54"/>
      <c r="BQ84" s="54"/>
      <c r="BR84" s="54"/>
      <c r="BS84" s="54"/>
      <c r="BT84" s="54"/>
      <c r="BU84" s="49"/>
      <c r="BV84" s="49"/>
      <c r="BW84" s="49"/>
      <c r="BX84" s="49"/>
      <c r="BY84" s="49"/>
      <c r="BZ84" s="49"/>
      <c r="CA84" s="49"/>
      <c r="CB84" s="49"/>
      <c r="CC84" s="54"/>
      <c r="CD84" s="54"/>
      <c r="CE84" s="54"/>
      <c r="CF84" s="54"/>
      <c r="CG84" s="54"/>
      <c r="CH84" s="54"/>
    </row>
    <row r="85" spans="1:86" ht="30.95" customHeight="1">
      <c r="A85" s="836" t="s">
        <v>338</v>
      </c>
      <c r="B85" s="868" t="s">
        <v>40</v>
      </c>
      <c r="C85" s="869" t="s">
        <v>448</v>
      </c>
      <c r="D85" s="870" t="s">
        <v>1604</v>
      </c>
      <c r="E85" s="871">
        <v>2015</v>
      </c>
      <c r="F85" s="872" t="s">
        <v>1601</v>
      </c>
      <c r="G85" s="873" t="s">
        <v>1566</v>
      </c>
      <c r="H85" s="874" t="s">
        <v>1567</v>
      </c>
      <c r="I85" s="872" t="s">
        <v>466</v>
      </c>
      <c r="J85" s="621">
        <v>0.4</v>
      </c>
      <c r="K85" s="621">
        <v>1</v>
      </c>
      <c r="L85" s="622"/>
      <c r="P85" s="47"/>
      <c r="Q85" s="47"/>
      <c r="R85" s="47"/>
      <c r="BA85" s="137"/>
      <c r="BB85" s="137"/>
      <c r="BC85" s="54"/>
      <c r="BD85" s="54"/>
      <c r="BE85" s="136"/>
      <c r="BF85" s="136"/>
      <c r="BG85" s="54"/>
      <c r="BH85" s="54"/>
      <c r="BI85" s="54"/>
      <c r="BJ85" s="54"/>
      <c r="BK85" s="54"/>
      <c r="BL85" s="54"/>
      <c r="BM85" s="138"/>
      <c r="BN85" s="54"/>
      <c r="BO85" s="54"/>
      <c r="BP85" s="54"/>
      <c r="BQ85" s="54"/>
      <c r="BR85" s="54"/>
      <c r="BS85" s="54"/>
      <c r="BT85" s="54"/>
      <c r="BU85" s="49"/>
      <c r="BV85" s="49"/>
      <c r="BW85" s="49"/>
      <c r="BX85" s="49"/>
      <c r="BY85" s="49"/>
      <c r="BZ85" s="49"/>
      <c r="CA85" s="49"/>
      <c r="CB85" s="49"/>
      <c r="CC85" s="54"/>
      <c r="CD85" s="54"/>
      <c r="CE85" s="54"/>
      <c r="CF85" s="54"/>
      <c r="CG85" s="54"/>
      <c r="CH85" s="54"/>
    </row>
    <row r="86" spans="1:86" ht="30.95" customHeight="1">
      <c r="A86" s="836" t="s">
        <v>338</v>
      </c>
      <c r="B86" s="868" t="s">
        <v>40</v>
      </c>
      <c r="C86" s="869" t="s">
        <v>448</v>
      </c>
      <c r="D86" s="870" t="s">
        <v>1604</v>
      </c>
      <c r="E86" s="871">
        <v>2015</v>
      </c>
      <c r="F86" s="872" t="s">
        <v>1601</v>
      </c>
      <c r="G86" s="873" t="s">
        <v>239</v>
      </c>
      <c r="H86" s="874" t="s">
        <v>1567</v>
      </c>
      <c r="I86" s="872" t="s">
        <v>466</v>
      </c>
      <c r="J86" s="621">
        <v>0.36</v>
      </c>
      <c r="K86" s="621">
        <v>1</v>
      </c>
      <c r="L86" s="622"/>
      <c r="P86" s="47"/>
      <c r="Q86" s="47"/>
      <c r="R86" s="47"/>
      <c r="BA86" s="137"/>
      <c r="BB86" s="137"/>
      <c r="BC86" s="54"/>
      <c r="BD86" s="54"/>
      <c r="BE86" s="136"/>
      <c r="BF86" s="136"/>
      <c r="BG86" s="54"/>
      <c r="BH86" s="54"/>
      <c r="BI86" s="54"/>
      <c r="BJ86" s="54"/>
      <c r="BK86" s="54"/>
      <c r="BL86" s="54"/>
      <c r="BM86" s="138"/>
      <c r="BN86" s="54"/>
      <c r="BO86" s="54"/>
      <c r="BP86" s="54"/>
      <c r="BQ86" s="54"/>
      <c r="BR86" s="54"/>
      <c r="BS86" s="54"/>
      <c r="BT86" s="54"/>
      <c r="BU86" s="49"/>
      <c r="BV86" s="49"/>
      <c r="BW86" s="49"/>
      <c r="BX86" s="49"/>
      <c r="BY86" s="49"/>
      <c r="BZ86" s="49"/>
      <c r="CA86" s="49"/>
      <c r="CB86" s="49"/>
      <c r="CC86" s="54"/>
      <c r="CD86" s="54"/>
      <c r="CE86" s="54"/>
      <c r="CF86" s="54"/>
      <c r="CG86" s="54"/>
      <c r="CH86" s="54"/>
    </row>
    <row r="87" spans="1:86" ht="30.95" customHeight="1">
      <c r="A87" s="836" t="s">
        <v>338</v>
      </c>
      <c r="B87" s="868" t="s">
        <v>40</v>
      </c>
      <c r="C87" s="869" t="s">
        <v>448</v>
      </c>
      <c r="D87" s="870" t="s">
        <v>1604</v>
      </c>
      <c r="E87" s="871">
        <v>2015</v>
      </c>
      <c r="F87" s="872" t="s">
        <v>1601</v>
      </c>
      <c r="G87" s="873" t="s">
        <v>230</v>
      </c>
      <c r="H87" s="874" t="s">
        <v>1569</v>
      </c>
      <c r="I87" s="872" t="s">
        <v>466</v>
      </c>
      <c r="J87" s="621">
        <v>0.1</v>
      </c>
      <c r="K87" s="621">
        <v>0.4</v>
      </c>
      <c r="L87" s="622"/>
      <c r="P87" s="47"/>
      <c r="Q87" s="47"/>
      <c r="R87" s="47"/>
      <c r="BA87" s="137"/>
      <c r="BB87" s="137"/>
      <c r="BC87" s="54"/>
      <c r="BD87" s="54"/>
      <c r="BE87" s="136"/>
      <c r="BF87" s="136"/>
      <c r="BG87" s="54"/>
      <c r="BH87" s="54"/>
      <c r="BI87" s="54"/>
      <c r="BJ87" s="54"/>
      <c r="BK87" s="54"/>
      <c r="BL87" s="54"/>
      <c r="BM87" s="138"/>
      <c r="BN87" s="54"/>
      <c r="BO87" s="54"/>
      <c r="BP87" s="54"/>
      <c r="BQ87" s="54"/>
      <c r="BR87" s="54"/>
      <c r="BS87" s="54"/>
      <c r="BT87" s="54"/>
      <c r="BU87" s="49"/>
      <c r="BV87" s="49"/>
      <c r="BW87" s="49"/>
      <c r="BX87" s="49"/>
      <c r="BY87" s="49"/>
      <c r="BZ87" s="49"/>
      <c r="CA87" s="49"/>
      <c r="CB87" s="49"/>
      <c r="CC87" s="54"/>
      <c r="CD87" s="54"/>
      <c r="CE87" s="54"/>
      <c r="CF87" s="54"/>
      <c r="CG87" s="54"/>
      <c r="CH87" s="54"/>
    </row>
    <row r="88" spans="1:86" ht="30.95" customHeight="1">
      <c r="A88" s="836" t="s">
        <v>338</v>
      </c>
      <c r="B88" s="868" t="s">
        <v>40</v>
      </c>
      <c r="C88" s="869" t="s">
        <v>448</v>
      </c>
      <c r="D88" s="870" t="s">
        <v>1604</v>
      </c>
      <c r="E88" s="871">
        <v>2015</v>
      </c>
      <c r="F88" s="872" t="s">
        <v>1601</v>
      </c>
      <c r="G88" s="873" t="s">
        <v>224</v>
      </c>
      <c r="H88" s="874" t="s">
        <v>1569</v>
      </c>
      <c r="I88" s="872" t="s">
        <v>466</v>
      </c>
      <c r="J88" s="621">
        <v>0.53</v>
      </c>
      <c r="K88" s="621">
        <v>1.05</v>
      </c>
      <c r="L88" s="622"/>
      <c r="P88" s="47"/>
      <c r="Q88" s="47"/>
      <c r="R88" s="47"/>
      <c r="BA88" s="137"/>
      <c r="BB88" s="137"/>
      <c r="BC88" s="54"/>
      <c r="BD88" s="54"/>
      <c r="BE88" s="136"/>
      <c r="BF88" s="136"/>
      <c r="BG88" s="54"/>
      <c r="BH88" s="54"/>
      <c r="BI88" s="54"/>
      <c r="BJ88" s="54"/>
      <c r="BK88" s="54"/>
      <c r="BL88" s="54"/>
      <c r="BM88" s="138"/>
      <c r="BN88" s="54"/>
      <c r="BO88" s="54"/>
      <c r="BP88" s="54"/>
      <c r="BQ88" s="54"/>
      <c r="BR88" s="54"/>
      <c r="BS88" s="54"/>
      <c r="BT88" s="54"/>
      <c r="BU88" s="49"/>
      <c r="BV88" s="49"/>
      <c r="BW88" s="49"/>
      <c r="BX88" s="49"/>
      <c r="BY88" s="49"/>
      <c r="BZ88" s="49"/>
      <c r="CA88" s="49"/>
      <c r="CB88" s="49"/>
      <c r="CC88" s="54"/>
      <c r="CD88" s="54"/>
      <c r="CE88" s="54"/>
      <c r="CF88" s="54"/>
      <c r="CG88" s="54"/>
      <c r="CH88" s="54"/>
    </row>
    <row r="89" spans="1:86" ht="30.95" customHeight="1">
      <c r="A89" s="836" t="s">
        <v>338</v>
      </c>
      <c r="B89" s="868" t="s">
        <v>40</v>
      </c>
      <c r="C89" s="869" t="s">
        <v>448</v>
      </c>
      <c r="D89" s="870" t="s">
        <v>1604</v>
      </c>
      <c r="E89" s="871">
        <v>2015</v>
      </c>
      <c r="F89" s="872" t="s">
        <v>1601</v>
      </c>
      <c r="G89" s="873" t="s">
        <v>1566</v>
      </c>
      <c r="H89" s="874" t="s">
        <v>1569</v>
      </c>
      <c r="I89" s="872" t="s">
        <v>466</v>
      </c>
      <c r="J89" s="621">
        <v>0.44</v>
      </c>
      <c r="K89" s="621">
        <v>0.92</v>
      </c>
      <c r="L89" s="622"/>
      <c r="P89" s="47"/>
      <c r="Q89" s="47"/>
      <c r="R89" s="47"/>
      <c r="BA89" s="137"/>
      <c r="BB89" s="137"/>
      <c r="BC89" s="54"/>
      <c r="BD89" s="54"/>
      <c r="BE89" s="136"/>
      <c r="BF89" s="136"/>
      <c r="BG89" s="54"/>
      <c r="BH89" s="54"/>
      <c r="BI89" s="54"/>
      <c r="BJ89" s="54"/>
      <c r="BK89" s="54"/>
      <c r="BL89" s="54"/>
      <c r="BM89" s="138"/>
      <c r="BN89" s="54"/>
      <c r="BO89" s="54"/>
      <c r="BP89" s="54"/>
      <c r="BQ89" s="54"/>
      <c r="BR89" s="54"/>
      <c r="BS89" s="54"/>
      <c r="BT89" s="54"/>
      <c r="BU89" s="49"/>
      <c r="BV89" s="49"/>
      <c r="BW89" s="49"/>
      <c r="BX89" s="49"/>
      <c r="BY89" s="49"/>
      <c r="BZ89" s="49"/>
      <c r="CA89" s="49"/>
      <c r="CB89" s="49"/>
      <c r="CC89" s="54"/>
      <c r="CD89" s="54"/>
      <c r="CE89" s="54"/>
      <c r="CF89" s="54"/>
      <c r="CG89" s="54"/>
      <c r="CH89" s="54"/>
    </row>
    <row r="90" spans="1:86" ht="30.95" customHeight="1">
      <c r="A90" s="836" t="s">
        <v>338</v>
      </c>
      <c r="B90" s="868" t="s">
        <v>40</v>
      </c>
      <c r="C90" s="869" t="s">
        <v>448</v>
      </c>
      <c r="D90" s="870" t="s">
        <v>1604</v>
      </c>
      <c r="E90" s="871">
        <v>2015</v>
      </c>
      <c r="F90" s="872" t="s">
        <v>1601</v>
      </c>
      <c r="G90" s="873" t="s">
        <v>239</v>
      </c>
      <c r="H90" s="874" t="s">
        <v>1569</v>
      </c>
      <c r="I90" s="872" t="s">
        <v>466</v>
      </c>
      <c r="J90" s="621">
        <v>0.5</v>
      </c>
      <c r="K90" s="621">
        <v>1</v>
      </c>
      <c r="L90" s="622"/>
      <c r="P90" s="47"/>
      <c r="Q90" s="47"/>
      <c r="R90" s="47"/>
      <c r="BA90" s="137"/>
      <c r="BB90" s="137"/>
      <c r="BC90" s="54"/>
      <c r="BD90" s="54"/>
      <c r="BE90" s="136"/>
      <c r="BF90" s="136"/>
      <c r="BG90" s="54"/>
      <c r="BH90" s="54"/>
      <c r="BI90" s="54"/>
      <c r="BJ90" s="54"/>
      <c r="BK90" s="54"/>
      <c r="BL90" s="54"/>
      <c r="BM90" s="138"/>
      <c r="BN90" s="54"/>
      <c r="BO90" s="54"/>
      <c r="BP90" s="54"/>
      <c r="BQ90" s="54"/>
      <c r="BR90" s="54"/>
      <c r="BS90" s="54"/>
      <c r="BT90" s="54"/>
      <c r="BU90" s="49"/>
      <c r="BV90" s="49"/>
      <c r="BW90" s="49"/>
      <c r="BX90" s="49"/>
      <c r="BY90" s="49"/>
      <c r="BZ90" s="49"/>
      <c r="CA90" s="49"/>
      <c r="CB90" s="49"/>
      <c r="CC90" s="54"/>
      <c r="CD90" s="54"/>
      <c r="CE90" s="54"/>
      <c r="CF90" s="54"/>
      <c r="CG90" s="54"/>
      <c r="CH90" s="54"/>
    </row>
    <row r="91" spans="1:86" ht="30.95" customHeight="1">
      <c r="A91" s="836" t="s">
        <v>338</v>
      </c>
      <c r="B91" s="868" t="s">
        <v>40</v>
      </c>
      <c r="C91" s="869" t="s">
        <v>448</v>
      </c>
      <c r="D91" s="870" t="s">
        <v>1604</v>
      </c>
      <c r="E91" s="871">
        <v>2015</v>
      </c>
      <c r="F91" s="872" t="s">
        <v>1601</v>
      </c>
      <c r="G91" s="873" t="s">
        <v>222</v>
      </c>
      <c r="H91" s="874" t="s">
        <v>1569</v>
      </c>
      <c r="I91" s="872" t="s">
        <v>466</v>
      </c>
      <c r="J91" s="621">
        <v>0.55000000000000004</v>
      </c>
      <c r="K91" s="621">
        <v>1</v>
      </c>
      <c r="L91" s="622"/>
      <c r="P91" s="47"/>
      <c r="Q91" s="47"/>
      <c r="R91" s="47"/>
      <c r="BA91" s="137"/>
      <c r="BB91" s="137"/>
      <c r="BC91" s="54"/>
      <c r="BD91" s="54"/>
      <c r="BE91" s="136"/>
      <c r="BF91" s="136"/>
      <c r="BG91" s="54"/>
      <c r="BH91" s="54"/>
      <c r="BI91" s="54"/>
      <c r="BJ91" s="54"/>
      <c r="BK91" s="54"/>
      <c r="BL91" s="54"/>
      <c r="BM91" s="138"/>
      <c r="BN91" s="54"/>
      <c r="BO91" s="54"/>
      <c r="BP91" s="54"/>
      <c r="BQ91" s="54"/>
      <c r="BR91" s="54"/>
      <c r="BS91" s="54"/>
      <c r="BT91" s="54"/>
      <c r="BU91" s="49"/>
      <c r="BV91" s="49"/>
      <c r="BW91" s="49"/>
      <c r="BX91" s="49"/>
      <c r="BY91" s="49"/>
      <c r="BZ91" s="49"/>
      <c r="CA91" s="49"/>
      <c r="CB91" s="49"/>
      <c r="CC91" s="54"/>
      <c r="CD91" s="54"/>
      <c r="CE91" s="54"/>
      <c r="CF91" s="54"/>
      <c r="CG91" s="54"/>
      <c r="CH91" s="54"/>
    </row>
    <row r="92" spans="1:86" ht="30.95" customHeight="1">
      <c r="A92" s="836" t="s">
        <v>338</v>
      </c>
      <c r="B92" s="868" t="s">
        <v>40</v>
      </c>
      <c r="C92" s="869" t="s">
        <v>448</v>
      </c>
      <c r="D92" s="870" t="s">
        <v>1604</v>
      </c>
      <c r="E92" s="871">
        <v>2015</v>
      </c>
      <c r="F92" s="872" t="s">
        <v>1601</v>
      </c>
      <c r="G92" s="873" t="s">
        <v>226</v>
      </c>
      <c r="H92" s="874" t="s">
        <v>1569</v>
      </c>
      <c r="I92" s="872" t="s">
        <v>466</v>
      </c>
      <c r="J92" s="621">
        <v>0.54</v>
      </c>
      <c r="K92" s="621">
        <v>1</v>
      </c>
      <c r="L92" s="622"/>
      <c r="P92" s="47"/>
      <c r="Q92" s="47"/>
      <c r="R92" s="47"/>
      <c r="BA92" s="137"/>
      <c r="BB92" s="137"/>
      <c r="BC92" s="54"/>
      <c r="BD92" s="54"/>
      <c r="BE92" s="136"/>
      <c r="BF92" s="136"/>
      <c r="BG92" s="54"/>
      <c r="BH92" s="54"/>
      <c r="BI92" s="54"/>
      <c r="BJ92" s="54"/>
      <c r="BK92" s="54"/>
      <c r="BL92" s="54"/>
      <c r="BM92" s="138"/>
      <c r="BN92" s="54"/>
      <c r="BO92" s="54"/>
      <c r="BP92" s="54"/>
      <c r="BQ92" s="54"/>
      <c r="BR92" s="54"/>
      <c r="BS92" s="54"/>
      <c r="BT92" s="54"/>
      <c r="BU92" s="49"/>
      <c r="BV92" s="49"/>
      <c r="BW92" s="49"/>
      <c r="BX92" s="49"/>
      <c r="BY92" s="49"/>
      <c r="BZ92" s="49"/>
      <c r="CA92" s="49"/>
      <c r="CB92" s="49"/>
      <c r="CC92" s="54"/>
      <c r="CD92" s="54"/>
      <c r="CE92" s="54"/>
      <c r="CF92" s="54"/>
      <c r="CG92" s="54"/>
      <c r="CH92" s="54"/>
    </row>
    <row r="93" spans="1:86" ht="30.95" customHeight="1">
      <c r="A93" s="836" t="s">
        <v>338</v>
      </c>
      <c r="B93" s="868" t="s">
        <v>40</v>
      </c>
      <c r="C93" s="869" t="s">
        <v>448</v>
      </c>
      <c r="D93" s="870" t="s">
        <v>1604</v>
      </c>
      <c r="E93" s="871">
        <v>2015</v>
      </c>
      <c r="F93" s="872" t="s">
        <v>1601</v>
      </c>
      <c r="G93" s="873" t="s">
        <v>1568</v>
      </c>
      <c r="H93" s="874" t="s">
        <v>1570</v>
      </c>
      <c r="I93" s="872" t="s">
        <v>466</v>
      </c>
      <c r="J93" s="621">
        <v>0.76</v>
      </c>
      <c r="K93" s="621">
        <v>0.95</v>
      </c>
      <c r="L93" s="622"/>
      <c r="P93" s="47"/>
      <c r="Q93" s="47"/>
      <c r="R93" s="47"/>
      <c r="BA93" s="137"/>
      <c r="BB93" s="137"/>
      <c r="BC93" s="54"/>
      <c r="BD93" s="54"/>
      <c r="BE93" s="136"/>
      <c r="BF93" s="136"/>
      <c r="BG93" s="54"/>
      <c r="BH93" s="54"/>
      <c r="BI93" s="54"/>
      <c r="BJ93" s="54"/>
      <c r="BK93" s="54"/>
      <c r="BL93" s="54"/>
      <c r="BM93" s="138"/>
      <c r="BN93" s="54"/>
      <c r="BO93" s="54"/>
      <c r="BP93" s="54"/>
      <c r="BQ93" s="54"/>
      <c r="BR93" s="54"/>
      <c r="BS93" s="54"/>
      <c r="BT93" s="54"/>
      <c r="BU93" s="49"/>
      <c r="BV93" s="49"/>
      <c r="BW93" s="49"/>
      <c r="BX93" s="49"/>
      <c r="BY93" s="49"/>
      <c r="BZ93" s="49"/>
      <c r="CA93" s="49"/>
      <c r="CB93" s="49"/>
      <c r="CC93" s="54"/>
      <c r="CD93" s="54"/>
      <c r="CE93" s="54"/>
      <c r="CF93" s="54"/>
      <c r="CG93" s="54"/>
      <c r="CH93" s="54"/>
    </row>
    <row r="94" spans="1:86" ht="30.95" customHeight="1">
      <c r="A94" s="836" t="s">
        <v>338</v>
      </c>
      <c r="B94" s="868" t="s">
        <v>40</v>
      </c>
      <c r="C94" s="869" t="s">
        <v>448</v>
      </c>
      <c r="D94" s="870" t="s">
        <v>1604</v>
      </c>
      <c r="E94" s="871">
        <v>2015</v>
      </c>
      <c r="F94" s="872" t="s">
        <v>1601</v>
      </c>
      <c r="G94" s="873" t="s">
        <v>1571</v>
      </c>
      <c r="H94" s="874" t="s">
        <v>1570</v>
      </c>
      <c r="I94" s="872" t="s">
        <v>466</v>
      </c>
      <c r="J94" s="621">
        <v>0.8</v>
      </c>
      <c r="K94" s="621">
        <v>1</v>
      </c>
      <c r="L94" s="622"/>
      <c r="P94" s="47"/>
      <c r="Q94" s="47"/>
      <c r="R94" s="47"/>
      <c r="BA94" s="137"/>
      <c r="BB94" s="137"/>
      <c r="BC94" s="54"/>
      <c r="BD94" s="54"/>
      <c r="BE94" s="136"/>
      <c r="BF94" s="136"/>
      <c r="BG94" s="54"/>
      <c r="BH94" s="54"/>
      <c r="BI94" s="54"/>
      <c r="BJ94" s="54"/>
      <c r="BK94" s="54"/>
      <c r="BL94" s="54"/>
      <c r="BM94" s="138"/>
      <c r="BN94" s="54"/>
      <c r="BO94" s="54"/>
      <c r="BP94" s="54"/>
      <c r="BQ94" s="54"/>
      <c r="BR94" s="54"/>
      <c r="BS94" s="54"/>
      <c r="BT94" s="54"/>
      <c r="BU94" s="49"/>
      <c r="BV94" s="49"/>
      <c r="BW94" s="49"/>
      <c r="BX94" s="49"/>
      <c r="BY94" s="49"/>
      <c r="BZ94" s="49"/>
      <c r="CA94" s="49"/>
      <c r="CB94" s="49"/>
      <c r="CC94" s="54"/>
      <c r="CD94" s="54"/>
      <c r="CE94" s="54"/>
      <c r="CF94" s="54"/>
      <c r="CG94" s="54"/>
      <c r="CH94" s="54"/>
    </row>
    <row r="95" spans="1:86" ht="30.95" customHeight="1">
      <c r="A95" s="836" t="s">
        <v>338</v>
      </c>
      <c r="B95" s="868" t="s">
        <v>40</v>
      </c>
      <c r="C95" s="869" t="s">
        <v>448</v>
      </c>
      <c r="D95" s="870" t="s">
        <v>1604</v>
      </c>
      <c r="E95" s="871">
        <v>2015</v>
      </c>
      <c r="F95" s="872" t="s">
        <v>1601</v>
      </c>
      <c r="G95" s="873" t="s">
        <v>222</v>
      </c>
      <c r="H95" s="874" t="s">
        <v>1570</v>
      </c>
      <c r="I95" s="872" t="s">
        <v>466</v>
      </c>
      <c r="J95" s="621">
        <v>0.5</v>
      </c>
      <c r="K95" s="621">
        <v>1</v>
      </c>
      <c r="L95" s="622"/>
      <c r="P95" s="47"/>
      <c r="Q95" s="47"/>
      <c r="R95" s="47"/>
      <c r="BA95" s="137"/>
      <c r="BB95" s="137"/>
      <c r="BC95" s="54"/>
      <c r="BD95" s="54"/>
      <c r="BE95" s="136"/>
      <c r="BF95" s="136"/>
      <c r="BG95" s="54"/>
      <c r="BH95" s="54"/>
      <c r="BI95" s="54"/>
      <c r="BJ95" s="54"/>
      <c r="BK95" s="54"/>
      <c r="BL95" s="54"/>
      <c r="BM95" s="138"/>
      <c r="BN95" s="54"/>
      <c r="BO95" s="54"/>
      <c r="BP95" s="54"/>
      <c r="BQ95" s="54"/>
      <c r="BR95" s="54"/>
      <c r="BS95" s="54"/>
      <c r="BT95" s="54"/>
      <c r="BU95" s="49"/>
      <c r="BV95" s="49"/>
      <c r="BW95" s="49"/>
      <c r="BX95" s="49"/>
      <c r="BY95" s="49"/>
      <c r="BZ95" s="49"/>
      <c r="CA95" s="49"/>
      <c r="CB95" s="49"/>
      <c r="CC95" s="54"/>
      <c r="CD95" s="54"/>
      <c r="CE95" s="54"/>
      <c r="CF95" s="54"/>
      <c r="CG95" s="54"/>
      <c r="CH95" s="54"/>
    </row>
    <row r="96" spans="1:86" ht="30.95" customHeight="1">
      <c r="A96" s="836" t="s">
        <v>338</v>
      </c>
      <c r="B96" s="868" t="s">
        <v>40</v>
      </c>
      <c r="C96" s="869" t="s">
        <v>448</v>
      </c>
      <c r="D96" s="870" t="s">
        <v>1604</v>
      </c>
      <c r="E96" s="871">
        <v>2015</v>
      </c>
      <c r="F96" s="872" t="s">
        <v>1601</v>
      </c>
      <c r="G96" s="873" t="s">
        <v>1568</v>
      </c>
      <c r="H96" s="874" t="s">
        <v>1572</v>
      </c>
      <c r="I96" s="872" t="s">
        <v>466</v>
      </c>
      <c r="J96" s="621">
        <v>0.83</v>
      </c>
      <c r="K96" s="621">
        <v>1</v>
      </c>
      <c r="L96" s="622"/>
      <c r="P96" s="47"/>
      <c r="Q96" s="47"/>
      <c r="R96" s="47"/>
      <c r="BA96" s="137"/>
      <c r="BB96" s="137"/>
      <c r="BC96" s="54"/>
      <c r="BD96" s="54"/>
      <c r="BE96" s="136"/>
      <c r="BF96" s="136"/>
      <c r="BG96" s="54"/>
      <c r="BH96" s="54"/>
      <c r="BI96" s="54"/>
      <c r="BJ96" s="54"/>
      <c r="BK96" s="54"/>
      <c r="BL96" s="54"/>
      <c r="BM96" s="138"/>
      <c r="BN96" s="54"/>
      <c r="BO96" s="54"/>
      <c r="BP96" s="54"/>
      <c r="BQ96" s="54"/>
      <c r="BR96" s="54"/>
      <c r="BS96" s="54"/>
      <c r="BT96" s="54"/>
      <c r="BU96" s="49"/>
      <c r="BV96" s="49"/>
      <c r="BW96" s="49"/>
      <c r="BX96" s="49"/>
      <c r="BY96" s="49"/>
      <c r="BZ96" s="49"/>
      <c r="CA96" s="49"/>
      <c r="CB96" s="49"/>
      <c r="CC96" s="54"/>
      <c r="CD96" s="54"/>
      <c r="CE96" s="54"/>
      <c r="CF96" s="54"/>
      <c r="CG96" s="54"/>
      <c r="CH96" s="54"/>
    </row>
    <row r="97" spans="1:86" ht="30.95" customHeight="1">
      <c r="A97" s="836" t="s">
        <v>338</v>
      </c>
      <c r="B97" s="868" t="s">
        <v>40</v>
      </c>
      <c r="C97" s="869" t="s">
        <v>448</v>
      </c>
      <c r="D97" s="870" t="s">
        <v>1604</v>
      </c>
      <c r="E97" s="871">
        <v>2015</v>
      </c>
      <c r="F97" s="872" t="s">
        <v>1601</v>
      </c>
      <c r="G97" s="873" t="s">
        <v>1568</v>
      </c>
      <c r="H97" s="874" t="s">
        <v>1573</v>
      </c>
      <c r="I97" s="872" t="s">
        <v>466</v>
      </c>
      <c r="J97" s="621">
        <v>1</v>
      </c>
      <c r="K97" s="621">
        <v>1</v>
      </c>
      <c r="L97" s="622"/>
      <c r="P97" s="47"/>
      <c r="Q97" s="47"/>
      <c r="R97" s="47"/>
      <c r="BA97" s="137"/>
      <c r="BB97" s="137"/>
      <c r="BC97" s="54"/>
      <c r="BD97" s="54"/>
      <c r="BE97" s="136"/>
      <c r="BF97" s="136"/>
      <c r="BG97" s="54"/>
      <c r="BH97" s="54"/>
      <c r="BI97" s="54"/>
      <c r="BJ97" s="54"/>
      <c r="BK97" s="54"/>
      <c r="BL97" s="54"/>
      <c r="BM97" s="138"/>
      <c r="BN97" s="54"/>
      <c r="BO97" s="54"/>
      <c r="BP97" s="54"/>
      <c r="BQ97" s="54"/>
      <c r="BR97" s="54"/>
      <c r="BS97" s="54"/>
      <c r="BT97" s="54"/>
      <c r="BU97" s="49"/>
      <c r="BV97" s="49"/>
      <c r="BW97" s="49"/>
      <c r="BX97" s="49"/>
      <c r="BY97" s="49"/>
      <c r="BZ97" s="49"/>
      <c r="CA97" s="49"/>
      <c r="CB97" s="49"/>
      <c r="CC97" s="54"/>
      <c r="CD97" s="54"/>
      <c r="CE97" s="54"/>
      <c r="CF97" s="54"/>
      <c r="CG97" s="54"/>
      <c r="CH97" s="54"/>
    </row>
    <row r="98" spans="1:86" ht="30.95" customHeight="1">
      <c r="A98" s="836" t="s">
        <v>338</v>
      </c>
      <c r="B98" s="868" t="s">
        <v>40</v>
      </c>
      <c r="C98" s="869" t="s">
        <v>448</v>
      </c>
      <c r="D98" s="870" t="s">
        <v>1604</v>
      </c>
      <c r="E98" s="871">
        <v>2015</v>
      </c>
      <c r="F98" s="872" t="s">
        <v>1601</v>
      </c>
      <c r="G98" s="873" t="s">
        <v>226</v>
      </c>
      <c r="H98" s="874" t="s">
        <v>1573</v>
      </c>
      <c r="I98" s="872" t="s">
        <v>466</v>
      </c>
      <c r="J98" s="621">
        <v>0.94</v>
      </c>
      <c r="K98" s="621">
        <v>1</v>
      </c>
      <c r="L98" s="622"/>
      <c r="P98" s="47"/>
      <c r="Q98" s="47"/>
      <c r="R98" s="47"/>
      <c r="BA98" s="137"/>
      <c r="BB98" s="137"/>
      <c r="BC98" s="54"/>
      <c r="BD98" s="54"/>
      <c r="BE98" s="136"/>
      <c r="BF98" s="136"/>
      <c r="BG98" s="54"/>
      <c r="BH98" s="54"/>
      <c r="BI98" s="54"/>
      <c r="BJ98" s="54"/>
      <c r="BK98" s="54"/>
      <c r="BL98" s="54"/>
      <c r="BM98" s="138"/>
      <c r="BN98" s="54"/>
      <c r="BO98" s="54"/>
      <c r="BP98" s="54"/>
      <c r="BQ98" s="54"/>
      <c r="BR98" s="54"/>
      <c r="BS98" s="54"/>
      <c r="BT98" s="54"/>
      <c r="BU98" s="49"/>
      <c r="BV98" s="49"/>
      <c r="BW98" s="49"/>
      <c r="BX98" s="49"/>
      <c r="BY98" s="49"/>
      <c r="BZ98" s="49"/>
      <c r="CA98" s="49"/>
      <c r="CB98" s="49"/>
      <c r="CC98" s="54"/>
      <c r="CD98" s="54"/>
      <c r="CE98" s="54"/>
      <c r="CF98" s="54"/>
      <c r="CG98" s="54"/>
      <c r="CH98" s="54"/>
    </row>
    <row r="99" spans="1:86" ht="30.95" customHeight="1">
      <c r="A99" s="836" t="s">
        <v>338</v>
      </c>
      <c r="B99" s="868" t="s">
        <v>40</v>
      </c>
      <c r="C99" s="869" t="s">
        <v>448</v>
      </c>
      <c r="D99" s="870" t="s">
        <v>1605</v>
      </c>
      <c r="E99" s="871">
        <v>2015</v>
      </c>
      <c r="F99" s="872" t="s">
        <v>1601</v>
      </c>
      <c r="G99" s="873" t="s">
        <v>224</v>
      </c>
      <c r="H99" s="874" t="s">
        <v>1563</v>
      </c>
      <c r="I99" s="872" t="s">
        <v>466</v>
      </c>
      <c r="J99" s="621">
        <v>0.2</v>
      </c>
      <c r="K99" s="621">
        <v>0.5</v>
      </c>
      <c r="L99" s="622"/>
      <c r="P99" s="47"/>
      <c r="Q99" s="47"/>
      <c r="R99" s="47"/>
      <c r="BA99" s="137"/>
      <c r="BB99" s="137"/>
      <c r="BC99" s="54"/>
      <c r="BD99" s="54"/>
      <c r="BE99" s="136"/>
      <c r="BF99" s="136"/>
      <c r="BG99" s="54"/>
      <c r="BH99" s="54"/>
      <c r="BI99" s="54"/>
      <c r="BJ99" s="54"/>
      <c r="BK99" s="54"/>
      <c r="BL99" s="54"/>
      <c r="BM99" s="138"/>
      <c r="BN99" s="54"/>
      <c r="BO99" s="54"/>
      <c r="BP99" s="54"/>
      <c r="BQ99" s="54"/>
      <c r="BR99" s="54"/>
      <c r="BS99" s="54"/>
      <c r="BT99" s="54"/>
      <c r="BU99" s="49"/>
      <c r="BV99" s="49"/>
      <c r="BW99" s="49"/>
      <c r="BX99" s="49"/>
      <c r="BY99" s="49"/>
      <c r="BZ99" s="49"/>
      <c r="CA99" s="49"/>
      <c r="CB99" s="49"/>
      <c r="CC99" s="54"/>
      <c r="CD99" s="54"/>
      <c r="CE99" s="54"/>
      <c r="CF99" s="54"/>
      <c r="CG99" s="54"/>
      <c r="CH99" s="54"/>
    </row>
    <row r="100" spans="1:86" ht="30.95" customHeight="1">
      <c r="A100" s="836" t="s">
        <v>338</v>
      </c>
      <c r="B100" s="868" t="s">
        <v>40</v>
      </c>
      <c r="C100" s="869" t="s">
        <v>448</v>
      </c>
      <c r="D100" s="870" t="s">
        <v>1605</v>
      </c>
      <c r="E100" s="871">
        <v>2015</v>
      </c>
      <c r="F100" s="872" t="s">
        <v>1601</v>
      </c>
      <c r="G100" s="873" t="s">
        <v>1566</v>
      </c>
      <c r="H100" s="874" t="s">
        <v>1563</v>
      </c>
      <c r="I100" s="872" t="s">
        <v>466</v>
      </c>
      <c r="J100" s="621">
        <v>0.24</v>
      </c>
      <c r="K100" s="621">
        <v>0.95</v>
      </c>
      <c r="L100" s="622"/>
      <c r="P100" s="47"/>
      <c r="Q100" s="47"/>
      <c r="R100" s="47"/>
      <c r="BA100" s="137"/>
      <c r="BB100" s="137"/>
      <c r="BC100" s="54"/>
      <c r="BD100" s="54"/>
      <c r="BE100" s="136"/>
      <c r="BF100" s="136"/>
      <c r="BG100" s="54"/>
      <c r="BH100" s="54"/>
      <c r="BI100" s="54"/>
      <c r="BJ100" s="54"/>
      <c r="BK100" s="54"/>
      <c r="BL100" s="54"/>
      <c r="BM100" s="138"/>
      <c r="BN100" s="54"/>
      <c r="BO100" s="54"/>
      <c r="BP100" s="54"/>
      <c r="BQ100" s="54"/>
      <c r="BR100" s="54"/>
      <c r="BS100" s="54"/>
      <c r="BT100" s="54"/>
      <c r="BU100" s="49"/>
      <c r="BV100" s="49"/>
      <c r="BW100" s="49"/>
      <c r="BX100" s="49"/>
      <c r="BY100" s="49"/>
      <c r="BZ100" s="49"/>
      <c r="CA100" s="49"/>
      <c r="CB100" s="49"/>
      <c r="CC100" s="54"/>
      <c r="CD100" s="54"/>
      <c r="CE100" s="54"/>
      <c r="CF100" s="54"/>
      <c r="CG100" s="54"/>
      <c r="CH100" s="54"/>
    </row>
    <row r="101" spans="1:86" ht="30.95" customHeight="1">
      <c r="A101" s="836" t="s">
        <v>338</v>
      </c>
      <c r="B101" s="868" t="s">
        <v>40</v>
      </c>
      <c r="C101" s="869" t="s">
        <v>448</v>
      </c>
      <c r="D101" s="870" t="s">
        <v>1605</v>
      </c>
      <c r="E101" s="871">
        <v>2015</v>
      </c>
      <c r="F101" s="872" t="s">
        <v>1601</v>
      </c>
      <c r="G101" s="873" t="s">
        <v>239</v>
      </c>
      <c r="H101" s="874" t="s">
        <v>1563</v>
      </c>
      <c r="I101" s="872" t="s">
        <v>466</v>
      </c>
      <c r="J101" s="621">
        <v>0.4</v>
      </c>
      <c r="K101" s="621">
        <v>1.1399999999999999</v>
      </c>
      <c r="L101" s="622"/>
      <c r="P101" s="47"/>
      <c r="Q101" s="47"/>
      <c r="R101" s="47"/>
      <c r="BA101" s="137"/>
      <c r="BB101" s="137"/>
      <c r="BC101" s="54"/>
      <c r="BD101" s="54"/>
      <c r="BE101" s="136"/>
      <c r="BF101" s="136"/>
      <c r="BG101" s="54"/>
      <c r="BH101" s="54"/>
      <c r="BI101" s="54"/>
      <c r="BJ101" s="54"/>
      <c r="BK101" s="54"/>
      <c r="BL101" s="54"/>
      <c r="BM101" s="138"/>
      <c r="BN101" s="54"/>
      <c r="BO101" s="54"/>
      <c r="BP101" s="54"/>
      <c r="BQ101" s="54"/>
      <c r="BR101" s="54"/>
      <c r="BS101" s="54"/>
      <c r="BT101" s="54"/>
      <c r="BU101" s="49"/>
      <c r="BV101" s="49"/>
      <c r="BW101" s="49"/>
      <c r="BX101" s="49"/>
      <c r="BY101" s="49"/>
      <c r="BZ101" s="49"/>
      <c r="CA101" s="49"/>
      <c r="CB101" s="49"/>
      <c r="CC101" s="54"/>
      <c r="CD101" s="54"/>
      <c r="CE101" s="54"/>
      <c r="CF101" s="54"/>
      <c r="CG101" s="54"/>
      <c r="CH101" s="54"/>
    </row>
    <row r="102" spans="1:86" ht="30.95" customHeight="1">
      <c r="A102" s="836" t="s">
        <v>338</v>
      </c>
      <c r="B102" s="868" t="s">
        <v>40</v>
      </c>
      <c r="C102" s="869" t="s">
        <v>448</v>
      </c>
      <c r="D102" s="870" t="s">
        <v>1605</v>
      </c>
      <c r="E102" s="871">
        <v>2015</v>
      </c>
      <c r="F102" s="872" t="s">
        <v>1601</v>
      </c>
      <c r="G102" s="873" t="s">
        <v>230</v>
      </c>
      <c r="H102" s="874" t="s">
        <v>1567</v>
      </c>
      <c r="I102" s="872" t="s">
        <v>466</v>
      </c>
      <c r="J102" s="621">
        <v>0.5</v>
      </c>
      <c r="K102" s="621">
        <v>1.4</v>
      </c>
      <c r="L102" s="622"/>
      <c r="P102" s="47"/>
      <c r="Q102" s="47"/>
      <c r="R102" s="47"/>
      <c r="BA102" s="137"/>
      <c r="BB102" s="137"/>
      <c r="BC102" s="54"/>
      <c r="BD102" s="54"/>
      <c r="BE102" s="136"/>
      <c r="BF102" s="136"/>
      <c r="BG102" s="54"/>
      <c r="BH102" s="54"/>
      <c r="BI102" s="54"/>
      <c r="BJ102" s="54"/>
      <c r="BK102" s="54"/>
      <c r="BL102" s="54"/>
      <c r="BM102" s="138"/>
      <c r="BN102" s="54"/>
      <c r="BO102" s="54"/>
      <c r="BP102" s="54"/>
      <c r="BQ102" s="54"/>
      <c r="BR102" s="54"/>
      <c r="BS102" s="54"/>
      <c r="BT102" s="54"/>
      <c r="BU102" s="49"/>
      <c r="BV102" s="49"/>
      <c r="BW102" s="49"/>
      <c r="BX102" s="49"/>
      <c r="BY102" s="49"/>
      <c r="BZ102" s="49"/>
      <c r="CA102" s="49"/>
      <c r="CB102" s="49"/>
      <c r="CC102" s="54"/>
      <c r="CD102" s="54"/>
      <c r="CE102" s="54"/>
      <c r="CF102" s="54"/>
      <c r="CG102" s="54"/>
      <c r="CH102" s="54"/>
    </row>
    <row r="103" spans="1:86" ht="30.95" customHeight="1">
      <c r="A103" s="836" t="s">
        <v>338</v>
      </c>
      <c r="B103" s="868" t="s">
        <v>40</v>
      </c>
      <c r="C103" s="869" t="s">
        <v>448</v>
      </c>
      <c r="D103" s="870" t="s">
        <v>1605</v>
      </c>
      <c r="E103" s="871">
        <v>2015</v>
      </c>
      <c r="F103" s="872" t="s">
        <v>1601</v>
      </c>
      <c r="G103" s="873" t="s">
        <v>1568</v>
      </c>
      <c r="H103" s="874" t="s">
        <v>1567</v>
      </c>
      <c r="I103" s="872" t="s">
        <v>466</v>
      </c>
      <c r="J103" s="621">
        <v>0.63</v>
      </c>
      <c r="K103" s="621">
        <v>1.25</v>
      </c>
      <c r="L103" s="622"/>
      <c r="P103" s="47"/>
      <c r="Q103" s="47"/>
      <c r="R103" s="47"/>
      <c r="BA103" s="137"/>
      <c r="BB103" s="137"/>
      <c r="BC103" s="54"/>
      <c r="BD103" s="54"/>
      <c r="BE103" s="136"/>
      <c r="BF103" s="136"/>
      <c r="BG103" s="54"/>
      <c r="BH103" s="54"/>
      <c r="BI103" s="54"/>
      <c r="BJ103" s="54"/>
      <c r="BK103" s="54"/>
      <c r="BL103" s="54"/>
      <c r="BM103" s="138"/>
      <c r="BN103" s="54"/>
      <c r="BO103" s="54"/>
      <c r="BP103" s="54"/>
      <c r="BQ103" s="54"/>
      <c r="BR103" s="54"/>
      <c r="BS103" s="54"/>
      <c r="BT103" s="54"/>
      <c r="BU103" s="49"/>
      <c r="BV103" s="49"/>
      <c r="BW103" s="49"/>
      <c r="BX103" s="49"/>
      <c r="BY103" s="49"/>
      <c r="BZ103" s="49"/>
      <c r="CA103" s="49"/>
      <c r="CB103" s="49"/>
      <c r="CC103" s="54"/>
      <c r="CD103" s="54"/>
      <c r="CE103" s="54"/>
      <c r="CF103" s="54"/>
      <c r="CG103" s="54"/>
      <c r="CH103" s="54"/>
    </row>
    <row r="104" spans="1:86" ht="30.95" customHeight="1">
      <c r="A104" s="836" t="s">
        <v>338</v>
      </c>
      <c r="B104" s="868" t="s">
        <v>40</v>
      </c>
      <c r="C104" s="869" t="s">
        <v>448</v>
      </c>
      <c r="D104" s="870" t="s">
        <v>1605</v>
      </c>
      <c r="E104" s="871">
        <v>2015</v>
      </c>
      <c r="F104" s="872" t="s">
        <v>1601</v>
      </c>
      <c r="G104" s="873" t="s">
        <v>1566</v>
      </c>
      <c r="H104" s="874" t="s">
        <v>1567</v>
      </c>
      <c r="I104" s="872" t="s">
        <v>466</v>
      </c>
      <c r="J104" s="621">
        <v>0.4</v>
      </c>
      <c r="K104" s="621">
        <v>1</v>
      </c>
      <c r="L104" s="622"/>
      <c r="P104" s="47"/>
      <c r="Q104" s="47"/>
      <c r="R104" s="47"/>
      <c r="BA104" s="137"/>
      <c r="BB104" s="137"/>
      <c r="BC104" s="54"/>
      <c r="BD104" s="54"/>
      <c r="BE104" s="136"/>
      <c r="BF104" s="136"/>
      <c r="BG104" s="54"/>
      <c r="BH104" s="54"/>
      <c r="BI104" s="54"/>
      <c r="BJ104" s="54"/>
      <c r="BK104" s="54"/>
      <c r="BL104" s="54"/>
      <c r="BM104" s="138"/>
      <c r="BN104" s="54"/>
      <c r="BO104" s="54"/>
      <c r="BP104" s="54"/>
      <c r="BQ104" s="54"/>
      <c r="BR104" s="54"/>
      <c r="BS104" s="54"/>
      <c r="BT104" s="54"/>
      <c r="BU104" s="49"/>
      <c r="BV104" s="49"/>
      <c r="BW104" s="49"/>
      <c r="BX104" s="49"/>
      <c r="BY104" s="49"/>
      <c r="BZ104" s="49"/>
      <c r="CA104" s="49"/>
      <c r="CB104" s="49"/>
      <c r="CC104" s="54"/>
      <c r="CD104" s="54"/>
      <c r="CE104" s="54"/>
      <c r="CF104" s="54"/>
      <c r="CG104" s="54"/>
      <c r="CH104" s="54"/>
    </row>
    <row r="105" spans="1:86" ht="30.95" customHeight="1">
      <c r="A105" s="836" t="s">
        <v>338</v>
      </c>
      <c r="B105" s="868" t="s">
        <v>40</v>
      </c>
      <c r="C105" s="869" t="s">
        <v>448</v>
      </c>
      <c r="D105" s="870" t="s">
        <v>1605</v>
      </c>
      <c r="E105" s="871">
        <v>2015</v>
      </c>
      <c r="F105" s="872" t="s">
        <v>1601</v>
      </c>
      <c r="G105" s="873" t="s">
        <v>239</v>
      </c>
      <c r="H105" s="874" t="s">
        <v>1567</v>
      </c>
      <c r="I105" s="872" t="s">
        <v>466</v>
      </c>
      <c r="J105" s="621">
        <v>0.36</v>
      </c>
      <c r="K105" s="621">
        <v>1</v>
      </c>
      <c r="L105" s="622"/>
      <c r="P105" s="47"/>
      <c r="Q105" s="47"/>
      <c r="R105" s="47"/>
      <c r="BA105" s="137"/>
      <c r="BB105" s="137"/>
      <c r="BC105" s="54"/>
      <c r="BD105" s="54"/>
      <c r="BE105" s="136"/>
      <c r="BF105" s="136"/>
      <c r="BG105" s="54"/>
      <c r="BH105" s="54"/>
      <c r="BI105" s="54"/>
      <c r="BJ105" s="54"/>
      <c r="BK105" s="54"/>
      <c r="BL105" s="54"/>
      <c r="BM105" s="138"/>
      <c r="BN105" s="54"/>
      <c r="BO105" s="54"/>
      <c r="BP105" s="54"/>
      <c r="BQ105" s="54"/>
      <c r="BR105" s="54"/>
      <c r="BS105" s="54"/>
      <c r="BT105" s="54"/>
      <c r="BU105" s="49"/>
      <c r="BV105" s="49"/>
      <c r="BW105" s="49"/>
      <c r="BX105" s="49"/>
      <c r="BY105" s="49"/>
      <c r="BZ105" s="49"/>
      <c r="CA105" s="49"/>
      <c r="CB105" s="49"/>
      <c r="CC105" s="54"/>
      <c r="CD105" s="54"/>
      <c r="CE105" s="54"/>
      <c r="CF105" s="54"/>
      <c r="CG105" s="54"/>
      <c r="CH105" s="54"/>
    </row>
    <row r="106" spans="1:86" ht="30.95" customHeight="1">
      <c r="A106" s="836" t="s">
        <v>338</v>
      </c>
      <c r="B106" s="868" t="s">
        <v>40</v>
      </c>
      <c r="C106" s="869" t="s">
        <v>448</v>
      </c>
      <c r="D106" s="870" t="s">
        <v>1605</v>
      </c>
      <c r="E106" s="871">
        <v>2015</v>
      </c>
      <c r="F106" s="872" t="s">
        <v>1601</v>
      </c>
      <c r="G106" s="873" t="s">
        <v>230</v>
      </c>
      <c r="H106" s="874" t="s">
        <v>1569</v>
      </c>
      <c r="I106" s="872" t="s">
        <v>466</v>
      </c>
      <c r="J106" s="621">
        <v>0.1</v>
      </c>
      <c r="K106" s="621">
        <v>0.4</v>
      </c>
      <c r="L106" s="622"/>
      <c r="P106" s="47"/>
      <c r="Q106" s="47"/>
      <c r="R106" s="47"/>
      <c r="BA106" s="137"/>
      <c r="BB106" s="137"/>
      <c r="BC106" s="54"/>
      <c r="BD106" s="54"/>
      <c r="BE106" s="136"/>
      <c r="BF106" s="136"/>
      <c r="BG106" s="54"/>
      <c r="BH106" s="54"/>
      <c r="BI106" s="54"/>
      <c r="BJ106" s="54"/>
      <c r="BK106" s="54"/>
      <c r="BL106" s="54"/>
      <c r="BM106" s="138"/>
      <c r="BN106" s="54"/>
      <c r="BO106" s="54"/>
      <c r="BP106" s="54"/>
      <c r="BQ106" s="54"/>
      <c r="BR106" s="54"/>
      <c r="BS106" s="54"/>
      <c r="BT106" s="54"/>
      <c r="BU106" s="49"/>
      <c r="BV106" s="49"/>
      <c r="BW106" s="49"/>
      <c r="BX106" s="49"/>
      <c r="BY106" s="49"/>
      <c r="BZ106" s="49"/>
      <c r="CA106" s="49"/>
      <c r="CB106" s="49"/>
      <c r="CC106" s="54"/>
      <c r="CD106" s="54"/>
      <c r="CE106" s="54"/>
      <c r="CF106" s="54"/>
      <c r="CG106" s="54"/>
      <c r="CH106" s="54"/>
    </row>
    <row r="107" spans="1:86" ht="30.95" customHeight="1">
      <c r="A107" s="836" t="s">
        <v>338</v>
      </c>
      <c r="B107" s="868" t="s">
        <v>40</v>
      </c>
      <c r="C107" s="869" t="s">
        <v>448</v>
      </c>
      <c r="D107" s="870" t="s">
        <v>1605</v>
      </c>
      <c r="E107" s="871">
        <v>2015</v>
      </c>
      <c r="F107" s="872" t="s">
        <v>1601</v>
      </c>
      <c r="G107" s="873" t="s">
        <v>224</v>
      </c>
      <c r="H107" s="874" t="s">
        <v>1569</v>
      </c>
      <c r="I107" s="872" t="s">
        <v>466</v>
      </c>
      <c r="J107" s="621">
        <v>0.53</v>
      </c>
      <c r="K107" s="621">
        <v>1.05</v>
      </c>
      <c r="L107" s="622"/>
      <c r="P107" s="47"/>
      <c r="Q107" s="47"/>
      <c r="R107" s="47"/>
      <c r="BA107" s="137"/>
      <c r="BB107" s="137"/>
      <c r="BC107" s="54"/>
      <c r="BD107" s="54"/>
      <c r="BE107" s="136"/>
      <c r="BF107" s="136"/>
      <c r="BG107" s="54"/>
      <c r="BH107" s="54"/>
      <c r="BI107" s="54"/>
      <c r="BJ107" s="54"/>
      <c r="BK107" s="54"/>
      <c r="BL107" s="54"/>
      <c r="BM107" s="138"/>
      <c r="BN107" s="54"/>
      <c r="BO107" s="54"/>
      <c r="BP107" s="54"/>
      <c r="BQ107" s="54"/>
      <c r="BR107" s="54"/>
      <c r="BS107" s="54"/>
      <c r="BT107" s="54"/>
      <c r="BU107" s="49"/>
      <c r="BV107" s="49"/>
      <c r="BW107" s="49"/>
      <c r="BX107" s="49"/>
      <c r="BY107" s="49"/>
      <c r="BZ107" s="49"/>
      <c r="CA107" s="49"/>
      <c r="CB107" s="49"/>
      <c r="CC107" s="54"/>
      <c r="CD107" s="54"/>
      <c r="CE107" s="54"/>
      <c r="CF107" s="54"/>
      <c r="CG107" s="54"/>
      <c r="CH107" s="54"/>
    </row>
    <row r="108" spans="1:86" ht="30.95" customHeight="1">
      <c r="A108" s="836" t="s">
        <v>338</v>
      </c>
      <c r="B108" s="868" t="s">
        <v>40</v>
      </c>
      <c r="C108" s="869" t="s">
        <v>448</v>
      </c>
      <c r="D108" s="870" t="s">
        <v>1605</v>
      </c>
      <c r="E108" s="871">
        <v>2015</v>
      </c>
      <c r="F108" s="872" t="s">
        <v>1601</v>
      </c>
      <c r="G108" s="873" t="s">
        <v>1566</v>
      </c>
      <c r="H108" s="874" t="s">
        <v>1569</v>
      </c>
      <c r="I108" s="872" t="s">
        <v>466</v>
      </c>
      <c r="J108" s="621">
        <v>0.44</v>
      </c>
      <c r="K108" s="621">
        <v>0.92</v>
      </c>
      <c r="L108" s="622"/>
      <c r="P108" s="47"/>
      <c r="Q108" s="47"/>
      <c r="R108" s="47"/>
      <c r="BA108" s="137"/>
      <c r="BB108" s="137"/>
      <c r="BC108" s="54"/>
      <c r="BD108" s="54"/>
      <c r="BE108" s="136"/>
      <c r="BF108" s="136"/>
      <c r="BG108" s="54"/>
      <c r="BH108" s="54"/>
      <c r="BI108" s="54"/>
      <c r="BJ108" s="54"/>
      <c r="BK108" s="54"/>
      <c r="BL108" s="54"/>
      <c r="BM108" s="138"/>
      <c r="BN108" s="54"/>
      <c r="BO108" s="54"/>
      <c r="BP108" s="54"/>
      <c r="BQ108" s="54"/>
      <c r="BR108" s="54"/>
      <c r="BS108" s="54"/>
      <c r="BT108" s="54"/>
      <c r="BU108" s="49"/>
      <c r="BV108" s="49"/>
      <c r="BW108" s="49"/>
      <c r="BX108" s="49"/>
      <c r="BY108" s="49"/>
      <c r="BZ108" s="49"/>
      <c r="CA108" s="49"/>
      <c r="CB108" s="49"/>
      <c r="CC108" s="54"/>
      <c r="CD108" s="54"/>
      <c r="CE108" s="54"/>
      <c r="CF108" s="54"/>
      <c r="CG108" s="54"/>
      <c r="CH108" s="54"/>
    </row>
    <row r="109" spans="1:86" ht="30.95" customHeight="1">
      <c r="A109" s="836" t="s">
        <v>338</v>
      </c>
      <c r="B109" s="868" t="s">
        <v>40</v>
      </c>
      <c r="C109" s="869" t="s">
        <v>448</v>
      </c>
      <c r="D109" s="870" t="s">
        <v>1605</v>
      </c>
      <c r="E109" s="871">
        <v>2015</v>
      </c>
      <c r="F109" s="872" t="s">
        <v>1601</v>
      </c>
      <c r="G109" s="873" t="s">
        <v>239</v>
      </c>
      <c r="H109" s="874" t="s">
        <v>1569</v>
      </c>
      <c r="I109" s="872" t="s">
        <v>466</v>
      </c>
      <c r="J109" s="621">
        <v>0.5</v>
      </c>
      <c r="K109" s="621">
        <v>1</v>
      </c>
      <c r="L109" s="622"/>
      <c r="P109" s="47"/>
      <c r="Q109" s="47"/>
      <c r="R109" s="47"/>
      <c r="BA109" s="137"/>
      <c r="BB109" s="137"/>
      <c r="BC109" s="54"/>
      <c r="BD109" s="54"/>
      <c r="BE109" s="136"/>
      <c r="BF109" s="136"/>
      <c r="BG109" s="54"/>
      <c r="BH109" s="54"/>
      <c r="BI109" s="54"/>
      <c r="BJ109" s="54"/>
      <c r="BK109" s="54"/>
      <c r="BL109" s="54"/>
      <c r="BM109" s="138"/>
      <c r="BN109" s="54"/>
      <c r="BO109" s="54"/>
      <c r="BP109" s="54"/>
      <c r="BQ109" s="54"/>
      <c r="BR109" s="54"/>
      <c r="BS109" s="54"/>
      <c r="BT109" s="54"/>
      <c r="BU109" s="49"/>
      <c r="BV109" s="49"/>
      <c r="BW109" s="49"/>
      <c r="BX109" s="49"/>
      <c r="BY109" s="49"/>
      <c r="BZ109" s="49"/>
      <c r="CA109" s="49"/>
      <c r="CB109" s="49"/>
      <c r="CC109" s="54"/>
      <c r="CD109" s="54"/>
      <c r="CE109" s="54"/>
      <c r="CF109" s="54"/>
      <c r="CG109" s="54"/>
      <c r="CH109" s="54"/>
    </row>
    <row r="110" spans="1:86" ht="30.95" customHeight="1">
      <c r="A110" s="836" t="s">
        <v>338</v>
      </c>
      <c r="B110" s="868" t="s">
        <v>40</v>
      </c>
      <c r="C110" s="869" t="s">
        <v>448</v>
      </c>
      <c r="D110" s="870" t="s">
        <v>1605</v>
      </c>
      <c r="E110" s="871">
        <v>2015</v>
      </c>
      <c r="F110" s="872" t="s">
        <v>1601</v>
      </c>
      <c r="G110" s="873" t="s">
        <v>222</v>
      </c>
      <c r="H110" s="874" t="s">
        <v>1569</v>
      </c>
      <c r="I110" s="872" t="s">
        <v>466</v>
      </c>
      <c r="J110" s="621">
        <v>0.55000000000000004</v>
      </c>
      <c r="K110" s="621">
        <v>1</v>
      </c>
      <c r="L110" s="622"/>
      <c r="P110" s="47"/>
      <c r="Q110" s="47"/>
      <c r="R110" s="47"/>
      <c r="BA110" s="137"/>
      <c r="BB110" s="137"/>
      <c r="BC110" s="54"/>
      <c r="BD110" s="54"/>
      <c r="BE110" s="136"/>
      <c r="BF110" s="136"/>
      <c r="BG110" s="54"/>
      <c r="BH110" s="54"/>
      <c r="BI110" s="54"/>
      <c r="BJ110" s="54"/>
      <c r="BK110" s="54"/>
      <c r="BL110" s="54"/>
      <c r="BM110" s="138"/>
      <c r="BN110" s="54"/>
      <c r="BO110" s="54"/>
      <c r="BP110" s="54"/>
      <c r="BQ110" s="54"/>
      <c r="BR110" s="54"/>
      <c r="BS110" s="54"/>
      <c r="BT110" s="54"/>
      <c r="BU110" s="49"/>
      <c r="BV110" s="49"/>
      <c r="BW110" s="49"/>
      <c r="BX110" s="49"/>
      <c r="BY110" s="49"/>
      <c r="BZ110" s="49"/>
      <c r="CA110" s="49"/>
      <c r="CB110" s="49"/>
      <c r="CC110" s="54"/>
      <c r="CD110" s="54"/>
      <c r="CE110" s="54"/>
      <c r="CF110" s="54"/>
      <c r="CG110" s="54"/>
      <c r="CH110" s="54"/>
    </row>
    <row r="111" spans="1:86" ht="30.95" customHeight="1">
      <c r="A111" s="836" t="s">
        <v>338</v>
      </c>
      <c r="B111" s="868" t="s">
        <v>40</v>
      </c>
      <c r="C111" s="869" t="s">
        <v>448</v>
      </c>
      <c r="D111" s="870" t="s">
        <v>1605</v>
      </c>
      <c r="E111" s="871">
        <v>2015</v>
      </c>
      <c r="F111" s="872" t="s">
        <v>1601</v>
      </c>
      <c r="G111" s="873" t="s">
        <v>226</v>
      </c>
      <c r="H111" s="874" t="s">
        <v>1569</v>
      </c>
      <c r="I111" s="872" t="s">
        <v>466</v>
      </c>
      <c r="J111" s="621">
        <v>0.54</v>
      </c>
      <c r="K111" s="621">
        <v>1</v>
      </c>
      <c r="L111" s="622"/>
      <c r="P111" s="47"/>
      <c r="Q111" s="47"/>
      <c r="R111" s="47"/>
      <c r="BA111" s="137"/>
      <c r="BB111" s="137"/>
      <c r="BC111" s="54"/>
      <c r="BD111" s="54"/>
      <c r="BE111" s="136"/>
      <c r="BF111" s="136"/>
      <c r="BG111" s="54"/>
      <c r="BH111" s="54"/>
      <c r="BI111" s="54"/>
      <c r="BJ111" s="54"/>
      <c r="BK111" s="54"/>
      <c r="BL111" s="54"/>
      <c r="BM111" s="138"/>
      <c r="BN111" s="54"/>
      <c r="BO111" s="54"/>
      <c r="BP111" s="54"/>
      <c r="BQ111" s="54"/>
      <c r="BR111" s="54"/>
      <c r="BS111" s="54"/>
      <c r="BT111" s="54"/>
      <c r="BU111" s="49"/>
      <c r="BV111" s="49"/>
      <c r="BW111" s="49"/>
      <c r="BX111" s="49"/>
      <c r="BY111" s="49"/>
      <c r="BZ111" s="49"/>
      <c r="CA111" s="49"/>
      <c r="CB111" s="49"/>
      <c r="CC111" s="54"/>
      <c r="CD111" s="54"/>
      <c r="CE111" s="54"/>
      <c r="CF111" s="54"/>
      <c r="CG111" s="54"/>
      <c r="CH111" s="54"/>
    </row>
    <row r="112" spans="1:86" ht="30.95" customHeight="1">
      <c r="A112" s="836" t="s">
        <v>338</v>
      </c>
      <c r="B112" s="868" t="s">
        <v>40</v>
      </c>
      <c r="C112" s="869" t="s">
        <v>448</v>
      </c>
      <c r="D112" s="870" t="s">
        <v>1605</v>
      </c>
      <c r="E112" s="871">
        <v>2015</v>
      </c>
      <c r="F112" s="872" t="s">
        <v>1601</v>
      </c>
      <c r="G112" s="873" t="s">
        <v>1568</v>
      </c>
      <c r="H112" s="874" t="s">
        <v>1570</v>
      </c>
      <c r="I112" s="872" t="s">
        <v>466</v>
      </c>
      <c r="J112" s="621">
        <v>0.76</v>
      </c>
      <c r="K112" s="621">
        <v>0.95</v>
      </c>
      <c r="L112" s="622"/>
      <c r="P112" s="47"/>
      <c r="Q112" s="47"/>
      <c r="R112" s="47"/>
      <c r="BA112" s="137"/>
      <c r="BB112" s="137"/>
      <c r="BC112" s="54"/>
      <c r="BD112" s="54"/>
      <c r="BE112" s="136"/>
      <c r="BF112" s="136"/>
      <c r="BG112" s="54"/>
      <c r="BH112" s="54"/>
      <c r="BI112" s="54"/>
      <c r="BJ112" s="54"/>
      <c r="BK112" s="54"/>
      <c r="BL112" s="54"/>
      <c r="BM112" s="138"/>
      <c r="BN112" s="54"/>
      <c r="BO112" s="54"/>
      <c r="BP112" s="54"/>
      <c r="BQ112" s="54"/>
      <c r="BR112" s="54"/>
      <c r="BS112" s="54"/>
      <c r="BT112" s="54"/>
      <c r="BU112" s="49"/>
      <c r="BV112" s="49"/>
      <c r="BW112" s="49"/>
      <c r="BX112" s="49"/>
      <c r="BY112" s="49"/>
      <c r="BZ112" s="49"/>
      <c r="CA112" s="49"/>
      <c r="CB112" s="49"/>
      <c r="CC112" s="54"/>
      <c r="CD112" s="54"/>
      <c r="CE112" s="54"/>
      <c r="CF112" s="54"/>
      <c r="CG112" s="54"/>
      <c r="CH112" s="54"/>
    </row>
    <row r="113" spans="1:86" ht="30.95" customHeight="1">
      <c r="A113" s="836" t="s">
        <v>338</v>
      </c>
      <c r="B113" s="868" t="s">
        <v>40</v>
      </c>
      <c r="C113" s="869" t="s">
        <v>448</v>
      </c>
      <c r="D113" s="870" t="s">
        <v>1605</v>
      </c>
      <c r="E113" s="871">
        <v>2015</v>
      </c>
      <c r="F113" s="872" t="s">
        <v>1601</v>
      </c>
      <c r="G113" s="873" t="s">
        <v>1571</v>
      </c>
      <c r="H113" s="874" t="s">
        <v>1570</v>
      </c>
      <c r="I113" s="872" t="s">
        <v>466</v>
      </c>
      <c r="J113" s="621">
        <v>0.8</v>
      </c>
      <c r="K113" s="621">
        <v>1</v>
      </c>
      <c r="L113" s="622"/>
      <c r="P113" s="47"/>
      <c r="Q113" s="47"/>
      <c r="R113" s="47"/>
      <c r="BA113" s="137"/>
      <c r="BB113" s="137"/>
      <c r="BC113" s="54"/>
      <c r="BD113" s="54"/>
      <c r="BE113" s="136"/>
      <c r="BF113" s="136"/>
      <c r="BG113" s="54"/>
      <c r="BH113" s="54"/>
      <c r="BI113" s="54"/>
      <c r="BJ113" s="54"/>
      <c r="BK113" s="54"/>
      <c r="BL113" s="54"/>
      <c r="BM113" s="138"/>
      <c r="BN113" s="54"/>
      <c r="BO113" s="54"/>
      <c r="BP113" s="54"/>
      <c r="BQ113" s="54"/>
      <c r="BR113" s="54"/>
      <c r="BS113" s="54"/>
      <c r="BT113" s="54"/>
      <c r="BU113" s="49"/>
      <c r="BV113" s="49"/>
      <c r="BW113" s="49"/>
      <c r="BX113" s="49"/>
      <c r="BY113" s="49"/>
      <c r="BZ113" s="49"/>
      <c r="CA113" s="49"/>
      <c r="CB113" s="49"/>
      <c r="CC113" s="54"/>
      <c r="CD113" s="54"/>
      <c r="CE113" s="54"/>
      <c r="CF113" s="54"/>
      <c r="CG113" s="54"/>
      <c r="CH113" s="54"/>
    </row>
    <row r="114" spans="1:86" ht="30.95" customHeight="1">
      <c r="A114" s="836" t="s">
        <v>338</v>
      </c>
      <c r="B114" s="868" t="s">
        <v>40</v>
      </c>
      <c r="C114" s="869" t="s">
        <v>448</v>
      </c>
      <c r="D114" s="870" t="s">
        <v>1605</v>
      </c>
      <c r="E114" s="871">
        <v>2015</v>
      </c>
      <c r="F114" s="872" t="s">
        <v>1601</v>
      </c>
      <c r="G114" s="873" t="s">
        <v>222</v>
      </c>
      <c r="H114" s="874" t="s">
        <v>1570</v>
      </c>
      <c r="I114" s="872" t="s">
        <v>466</v>
      </c>
      <c r="J114" s="621">
        <v>0.5</v>
      </c>
      <c r="K114" s="621">
        <v>1</v>
      </c>
      <c r="L114" s="622"/>
      <c r="P114" s="47"/>
      <c r="Q114" s="47"/>
      <c r="R114" s="47"/>
      <c r="BA114" s="137"/>
      <c r="BB114" s="137"/>
      <c r="BC114" s="54"/>
      <c r="BD114" s="54"/>
      <c r="BE114" s="136"/>
      <c r="BF114" s="136"/>
      <c r="BG114" s="54"/>
      <c r="BH114" s="54"/>
      <c r="BI114" s="54"/>
      <c r="BJ114" s="54"/>
      <c r="BK114" s="54"/>
      <c r="BL114" s="54"/>
      <c r="BM114" s="138"/>
      <c r="BN114" s="54"/>
      <c r="BO114" s="54"/>
      <c r="BP114" s="54"/>
      <c r="BQ114" s="54"/>
      <c r="BR114" s="54"/>
      <c r="BS114" s="54"/>
      <c r="BT114" s="54"/>
      <c r="BU114" s="49"/>
      <c r="BV114" s="49"/>
      <c r="BW114" s="49"/>
      <c r="BX114" s="49"/>
      <c r="BY114" s="49"/>
      <c r="BZ114" s="49"/>
      <c r="CA114" s="49"/>
      <c r="CB114" s="49"/>
      <c r="CC114" s="54"/>
      <c r="CD114" s="54"/>
      <c r="CE114" s="54"/>
      <c r="CF114" s="54"/>
      <c r="CG114" s="54"/>
      <c r="CH114" s="54"/>
    </row>
    <row r="115" spans="1:86" ht="30.95" customHeight="1">
      <c r="A115" s="836" t="s">
        <v>338</v>
      </c>
      <c r="B115" s="868" t="s">
        <v>40</v>
      </c>
      <c r="C115" s="869" t="s">
        <v>448</v>
      </c>
      <c r="D115" s="870" t="s">
        <v>1605</v>
      </c>
      <c r="E115" s="871">
        <v>2015</v>
      </c>
      <c r="F115" s="872" t="s">
        <v>1601</v>
      </c>
      <c r="G115" s="873" t="s">
        <v>1568</v>
      </c>
      <c r="H115" s="874" t="s">
        <v>1572</v>
      </c>
      <c r="I115" s="872" t="s">
        <v>466</v>
      </c>
      <c r="J115" s="621">
        <v>0.83</v>
      </c>
      <c r="K115" s="621">
        <v>1</v>
      </c>
      <c r="L115" s="622"/>
      <c r="P115" s="47"/>
      <c r="Q115" s="47"/>
      <c r="R115" s="47"/>
      <c r="BA115" s="137"/>
      <c r="BB115" s="137"/>
      <c r="BC115" s="54"/>
      <c r="BD115" s="54"/>
      <c r="BE115" s="136"/>
      <c r="BF115" s="136"/>
      <c r="BG115" s="54"/>
      <c r="BH115" s="54"/>
      <c r="BI115" s="54"/>
      <c r="BJ115" s="54"/>
      <c r="BK115" s="54"/>
      <c r="BL115" s="54"/>
      <c r="BM115" s="138"/>
      <c r="BN115" s="54"/>
      <c r="BO115" s="54"/>
      <c r="BP115" s="54"/>
      <c r="BQ115" s="54"/>
      <c r="BR115" s="54"/>
      <c r="BS115" s="54"/>
      <c r="BT115" s="54"/>
      <c r="BU115" s="49"/>
      <c r="BV115" s="49"/>
      <c r="BW115" s="49"/>
      <c r="BX115" s="49"/>
      <c r="BY115" s="49"/>
      <c r="BZ115" s="49"/>
      <c r="CA115" s="49"/>
      <c r="CB115" s="49"/>
      <c r="CC115" s="54"/>
      <c r="CD115" s="54"/>
      <c r="CE115" s="54"/>
      <c r="CF115" s="54"/>
      <c r="CG115" s="54"/>
      <c r="CH115" s="54"/>
    </row>
    <row r="116" spans="1:86" ht="30.95" customHeight="1">
      <c r="A116" s="836" t="s">
        <v>338</v>
      </c>
      <c r="B116" s="868" t="s">
        <v>40</v>
      </c>
      <c r="C116" s="869" t="s">
        <v>448</v>
      </c>
      <c r="D116" s="870" t="s">
        <v>1605</v>
      </c>
      <c r="E116" s="871">
        <v>2015</v>
      </c>
      <c r="F116" s="872" t="s">
        <v>1601</v>
      </c>
      <c r="G116" s="873" t="s">
        <v>1568</v>
      </c>
      <c r="H116" s="874" t="s">
        <v>1573</v>
      </c>
      <c r="I116" s="872" t="s">
        <v>466</v>
      </c>
      <c r="J116" s="621">
        <v>1</v>
      </c>
      <c r="K116" s="621">
        <v>1</v>
      </c>
      <c r="L116" s="622"/>
      <c r="P116" s="47"/>
      <c r="Q116" s="47"/>
      <c r="R116" s="47"/>
      <c r="BA116" s="137"/>
      <c r="BB116" s="137"/>
      <c r="BC116" s="54"/>
      <c r="BD116" s="54"/>
      <c r="BE116" s="136"/>
      <c r="BF116" s="136"/>
      <c r="BG116" s="54"/>
      <c r="BH116" s="54"/>
      <c r="BI116" s="54"/>
      <c r="BJ116" s="54"/>
      <c r="BK116" s="54"/>
      <c r="BL116" s="54"/>
      <c r="BM116" s="138"/>
      <c r="BN116" s="54"/>
      <c r="BO116" s="54"/>
      <c r="BP116" s="54"/>
      <c r="BQ116" s="54"/>
      <c r="BR116" s="54"/>
      <c r="BS116" s="54"/>
      <c r="BT116" s="54"/>
      <c r="BU116" s="49"/>
      <c r="BV116" s="49"/>
      <c r="BW116" s="49"/>
      <c r="BX116" s="49"/>
      <c r="BY116" s="49"/>
      <c r="BZ116" s="49"/>
      <c r="CA116" s="49"/>
      <c r="CB116" s="49"/>
      <c r="CC116" s="54"/>
      <c r="CD116" s="54"/>
      <c r="CE116" s="54"/>
      <c r="CF116" s="54"/>
      <c r="CG116" s="54"/>
      <c r="CH116" s="54"/>
    </row>
    <row r="117" spans="1:86" ht="30.95" customHeight="1">
      <c r="A117" s="836" t="s">
        <v>338</v>
      </c>
      <c r="B117" s="868" t="s">
        <v>40</v>
      </c>
      <c r="C117" s="869" t="s">
        <v>448</v>
      </c>
      <c r="D117" s="870" t="s">
        <v>1605</v>
      </c>
      <c r="E117" s="871">
        <v>2015</v>
      </c>
      <c r="F117" s="872" t="s">
        <v>1601</v>
      </c>
      <c r="G117" s="873" t="s">
        <v>226</v>
      </c>
      <c r="H117" s="874" t="s">
        <v>1573</v>
      </c>
      <c r="I117" s="872" t="s">
        <v>466</v>
      </c>
      <c r="J117" s="621">
        <v>0.94</v>
      </c>
      <c r="K117" s="621">
        <v>1</v>
      </c>
      <c r="L117" s="622"/>
      <c r="P117" s="47"/>
      <c r="Q117" s="47"/>
      <c r="R117" s="47"/>
      <c r="BA117" s="137"/>
      <c r="BB117" s="137"/>
      <c r="BC117" s="54"/>
      <c r="BD117" s="54"/>
      <c r="BE117" s="136"/>
      <c r="BF117" s="136"/>
      <c r="BG117" s="54"/>
      <c r="BH117" s="54"/>
      <c r="BI117" s="54"/>
      <c r="BJ117" s="54"/>
      <c r="BK117" s="54"/>
      <c r="BL117" s="54"/>
      <c r="BM117" s="138"/>
      <c r="BN117" s="54"/>
      <c r="BO117" s="54"/>
      <c r="BP117" s="54"/>
      <c r="BQ117" s="54"/>
      <c r="BR117" s="54"/>
      <c r="BS117" s="54"/>
      <c r="BT117" s="54"/>
      <c r="BU117" s="49"/>
      <c r="BV117" s="49"/>
      <c r="BW117" s="49"/>
      <c r="BX117" s="49"/>
      <c r="BY117" s="49"/>
      <c r="BZ117" s="49"/>
      <c r="CA117" s="49"/>
      <c r="CB117" s="49"/>
      <c r="CC117" s="54"/>
      <c r="CD117" s="54"/>
      <c r="CE117" s="54"/>
      <c r="CF117" s="54"/>
      <c r="CG117" s="54"/>
      <c r="CH117" s="54"/>
    </row>
    <row r="118" spans="1:86" ht="30.95" customHeight="1">
      <c r="A118" s="836" t="s">
        <v>338</v>
      </c>
      <c r="B118" s="868" t="s">
        <v>40</v>
      </c>
      <c r="C118" s="869" t="s">
        <v>448</v>
      </c>
      <c r="D118" s="870" t="s">
        <v>1606</v>
      </c>
      <c r="E118" s="871">
        <v>2015</v>
      </c>
      <c r="F118" s="872" t="s">
        <v>1601</v>
      </c>
      <c r="G118" s="873" t="s">
        <v>224</v>
      </c>
      <c r="H118" s="874" t="s">
        <v>1563</v>
      </c>
      <c r="I118" s="872" t="s">
        <v>466</v>
      </c>
      <c r="J118" s="621">
        <v>0.2</v>
      </c>
      <c r="K118" s="621">
        <v>0.5</v>
      </c>
      <c r="L118" s="622"/>
      <c r="P118" s="47"/>
      <c r="Q118" s="47"/>
      <c r="R118" s="47"/>
      <c r="BA118" s="137"/>
      <c r="BB118" s="137"/>
      <c r="BC118" s="54"/>
      <c r="BD118" s="54"/>
      <c r="BE118" s="136"/>
      <c r="BF118" s="136"/>
      <c r="BG118" s="54"/>
      <c r="BH118" s="54"/>
      <c r="BI118" s="54"/>
      <c r="BJ118" s="54"/>
      <c r="BK118" s="54"/>
      <c r="BL118" s="54"/>
      <c r="BM118" s="138"/>
      <c r="BN118" s="54"/>
      <c r="BO118" s="54"/>
      <c r="BP118" s="54"/>
      <c r="BQ118" s="54"/>
      <c r="BR118" s="54"/>
      <c r="BS118" s="54"/>
      <c r="BT118" s="54"/>
      <c r="BU118" s="49"/>
      <c r="BV118" s="49"/>
      <c r="BW118" s="49"/>
      <c r="BX118" s="49"/>
      <c r="BY118" s="49"/>
      <c r="BZ118" s="49"/>
      <c r="CA118" s="49"/>
      <c r="CB118" s="49"/>
      <c r="CC118" s="54"/>
      <c r="CD118" s="54"/>
      <c r="CE118" s="54"/>
      <c r="CF118" s="54"/>
      <c r="CG118" s="54"/>
      <c r="CH118" s="54"/>
    </row>
    <row r="119" spans="1:86" ht="30.95" customHeight="1">
      <c r="A119" s="836" t="s">
        <v>338</v>
      </c>
      <c r="B119" s="868" t="s">
        <v>40</v>
      </c>
      <c r="C119" s="869" t="s">
        <v>448</v>
      </c>
      <c r="D119" s="870" t="s">
        <v>1606</v>
      </c>
      <c r="E119" s="871">
        <v>2015</v>
      </c>
      <c r="F119" s="872" t="s">
        <v>1601</v>
      </c>
      <c r="G119" s="873" t="s">
        <v>1566</v>
      </c>
      <c r="H119" s="874" t="s">
        <v>1563</v>
      </c>
      <c r="I119" s="872" t="s">
        <v>466</v>
      </c>
      <c r="J119" s="621">
        <v>0.24</v>
      </c>
      <c r="K119" s="621">
        <v>0.95</v>
      </c>
      <c r="L119" s="622"/>
      <c r="P119" s="47"/>
      <c r="Q119" s="47"/>
      <c r="R119" s="47"/>
      <c r="BA119" s="137"/>
      <c r="BB119" s="137"/>
      <c r="BC119" s="54"/>
      <c r="BD119" s="54"/>
      <c r="BE119" s="136"/>
      <c r="BF119" s="136"/>
      <c r="BG119" s="54"/>
      <c r="BH119" s="54"/>
      <c r="BI119" s="54"/>
      <c r="BJ119" s="54"/>
      <c r="BK119" s="54"/>
      <c r="BL119" s="54"/>
      <c r="BM119" s="138"/>
      <c r="BN119" s="54"/>
      <c r="BO119" s="54"/>
      <c r="BP119" s="54"/>
      <c r="BQ119" s="54"/>
      <c r="BR119" s="54"/>
      <c r="BS119" s="54"/>
      <c r="BT119" s="54"/>
      <c r="BU119" s="49"/>
      <c r="BV119" s="49"/>
      <c r="BW119" s="49"/>
      <c r="BX119" s="49"/>
      <c r="BY119" s="49"/>
      <c r="BZ119" s="49"/>
      <c r="CA119" s="49"/>
      <c r="CB119" s="49"/>
      <c r="CC119" s="54"/>
      <c r="CD119" s="54"/>
      <c r="CE119" s="54"/>
      <c r="CF119" s="54"/>
      <c r="CG119" s="54"/>
      <c r="CH119" s="54"/>
    </row>
    <row r="120" spans="1:86" ht="30.95" customHeight="1">
      <c r="A120" s="836" t="s">
        <v>338</v>
      </c>
      <c r="B120" s="868" t="s">
        <v>40</v>
      </c>
      <c r="C120" s="869" t="s">
        <v>448</v>
      </c>
      <c r="D120" s="870" t="s">
        <v>1606</v>
      </c>
      <c r="E120" s="871">
        <v>2015</v>
      </c>
      <c r="F120" s="872" t="s">
        <v>1601</v>
      </c>
      <c r="G120" s="873" t="s">
        <v>239</v>
      </c>
      <c r="H120" s="874" t="s">
        <v>1563</v>
      </c>
      <c r="I120" s="872" t="s">
        <v>466</v>
      </c>
      <c r="J120" s="621">
        <v>0.4</v>
      </c>
      <c r="K120" s="621">
        <v>1.1399999999999999</v>
      </c>
      <c r="L120" s="622"/>
      <c r="P120" s="47"/>
      <c r="Q120" s="47"/>
      <c r="R120" s="47"/>
      <c r="BA120" s="137"/>
      <c r="BB120" s="137"/>
      <c r="BC120" s="54"/>
      <c r="BD120" s="54"/>
      <c r="BE120" s="136"/>
      <c r="BF120" s="136"/>
      <c r="BG120" s="54"/>
      <c r="BH120" s="54"/>
      <c r="BI120" s="54"/>
      <c r="BJ120" s="54"/>
      <c r="BK120" s="54"/>
      <c r="BL120" s="54"/>
      <c r="BM120" s="138"/>
      <c r="BN120" s="54"/>
      <c r="BO120" s="54"/>
      <c r="BP120" s="54"/>
      <c r="BQ120" s="54"/>
      <c r="BR120" s="54"/>
      <c r="BS120" s="54"/>
      <c r="BT120" s="54"/>
      <c r="BU120" s="49"/>
      <c r="BV120" s="49"/>
      <c r="BW120" s="49"/>
      <c r="BX120" s="49"/>
      <c r="BY120" s="49"/>
      <c r="BZ120" s="49"/>
      <c r="CA120" s="49"/>
      <c r="CB120" s="49"/>
      <c r="CC120" s="54"/>
      <c r="CD120" s="54"/>
      <c r="CE120" s="54"/>
      <c r="CF120" s="54"/>
      <c r="CG120" s="54"/>
      <c r="CH120" s="54"/>
    </row>
    <row r="121" spans="1:86" ht="30.95" customHeight="1">
      <c r="A121" s="836" t="s">
        <v>338</v>
      </c>
      <c r="B121" s="868" t="s">
        <v>40</v>
      </c>
      <c r="C121" s="869" t="s">
        <v>448</v>
      </c>
      <c r="D121" s="870" t="s">
        <v>1606</v>
      </c>
      <c r="E121" s="871">
        <v>2015</v>
      </c>
      <c r="F121" s="872" t="s">
        <v>1601</v>
      </c>
      <c r="G121" s="873" t="s">
        <v>230</v>
      </c>
      <c r="H121" s="874" t="s">
        <v>1567</v>
      </c>
      <c r="I121" s="872" t="s">
        <v>466</v>
      </c>
      <c r="J121" s="621">
        <v>0.5</v>
      </c>
      <c r="K121" s="621">
        <v>1.4</v>
      </c>
      <c r="L121" s="622"/>
      <c r="P121" s="47"/>
      <c r="Q121" s="47"/>
      <c r="R121" s="47"/>
      <c r="BA121" s="137"/>
      <c r="BB121" s="137"/>
      <c r="BC121" s="54"/>
      <c r="BD121" s="54"/>
      <c r="BE121" s="136"/>
      <c r="BF121" s="136"/>
      <c r="BG121" s="54"/>
      <c r="BH121" s="54"/>
      <c r="BI121" s="54"/>
      <c r="BJ121" s="54"/>
      <c r="BK121" s="54"/>
      <c r="BL121" s="54"/>
      <c r="BM121" s="138"/>
      <c r="BN121" s="54"/>
      <c r="BO121" s="54"/>
      <c r="BP121" s="54"/>
      <c r="BQ121" s="54"/>
      <c r="BR121" s="54"/>
      <c r="BS121" s="54"/>
      <c r="BT121" s="54"/>
      <c r="BU121" s="49"/>
      <c r="BV121" s="49"/>
      <c r="BW121" s="49"/>
      <c r="BX121" s="49"/>
      <c r="BY121" s="49"/>
      <c r="BZ121" s="49"/>
      <c r="CA121" s="49"/>
      <c r="CB121" s="49"/>
      <c r="CC121" s="54"/>
      <c r="CD121" s="54"/>
      <c r="CE121" s="54"/>
      <c r="CF121" s="54"/>
      <c r="CG121" s="54"/>
      <c r="CH121" s="54"/>
    </row>
    <row r="122" spans="1:86" ht="30.95" customHeight="1">
      <c r="A122" s="836" t="s">
        <v>338</v>
      </c>
      <c r="B122" s="868" t="s">
        <v>40</v>
      </c>
      <c r="C122" s="869" t="s">
        <v>448</v>
      </c>
      <c r="D122" s="870" t="s">
        <v>1606</v>
      </c>
      <c r="E122" s="871">
        <v>2015</v>
      </c>
      <c r="F122" s="872" t="s">
        <v>1601</v>
      </c>
      <c r="G122" s="873" t="s">
        <v>1568</v>
      </c>
      <c r="H122" s="874" t="s">
        <v>1567</v>
      </c>
      <c r="I122" s="872" t="s">
        <v>466</v>
      </c>
      <c r="J122" s="621">
        <v>0.63</v>
      </c>
      <c r="K122" s="621">
        <v>1.25</v>
      </c>
      <c r="L122" s="622"/>
      <c r="P122" s="47"/>
      <c r="Q122" s="47"/>
      <c r="R122" s="47"/>
      <c r="BA122" s="137"/>
      <c r="BB122" s="137"/>
      <c r="BC122" s="54"/>
      <c r="BD122" s="54"/>
      <c r="BE122" s="136"/>
      <c r="BF122" s="136"/>
      <c r="BG122" s="54"/>
      <c r="BH122" s="54"/>
      <c r="BI122" s="54"/>
      <c r="BJ122" s="54"/>
      <c r="BK122" s="54"/>
      <c r="BL122" s="54"/>
      <c r="BM122" s="138"/>
      <c r="BN122" s="54"/>
      <c r="BO122" s="54"/>
      <c r="BP122" s="54"/>
      <c r="BQ122" s="54"/>
      <c r="BR122" s="54"/>
      <c r="BS122" s="54"/>
      <c r="BT122" s="54"/>
      <c r="BU122" s="49"/>
      <c r="BV122" s="49"/>
      <c r="BW122" s="49"/>
      <c r="BX122" s="49"/>
      <c r="BY122" s="49"/>
      <c r="BZ122" s="49"/>
      <c r="CA122" s="49"/>
      <c r="CB122" s="49"/>
      <c r="CC122" s="54"/>
      <c r="CD122" s="54"/>
      <c r="CE122" s="54"/>
      <c r="CF122" s="54"/>
      <c r="CG122" s="54"/>
      <c r="CH122" s="54"/>
    </row>
    <row r="123" spans="1:86" ht="30.95" customHeight="1">
      <c r="A123" s="836" t="s">
        <v>338</v>
      </c>
      <c r="B123" s="868" t="s">
        <v>40</v>
      </c>
      <c r="C123" s="869" t="s">
        <v>448</v>
      </c>
      <c r="D123" s="870" t="s">
        <v>1606</v>
      </c>
      <c r="E123" s="871">
        <v>2015</v>
      </c>
      <c r="F123" s="872" t="s">
        <v>1601</v>
      </c>
      <c r="G123" s="873" t="s">
        <v>1566</v>
      </c>
      <c r="H123" s="874" t="s">
        <v>1567</v>
      </c>
      <c r="I123" s="872" t="s">
        <v>466</v>
      </c>
      <c r="J123" s="621">
        <v>0.4</v>
      </c>
      <c r="K123" s="621">
        <v>1</v>
      </c>
      <c r="L123" s="622"/>
      <c r="P123" s="47"/>
      <c r="Q123" s="47"/>
      <c r="R123" s="47"/>
      <c r="BA123" s="137"/>
      <c r="BB123" s="137"/>
      <c r="BC123" s="54"/>
      <c r="BD123" s="54"/>
      <c r="BE123" s="136"/>
      <c r="BF123" s="136"/>
      <c r="BG123" s="54"/>
      <c r="BH123" s="54"/>
      <c r="BI123" s="54"/>
      <c r="BJ123" s="54"/>
      <c r="BK123" s="54"/>
      <c r="BL123" s="54"/>
      <c r="BM123" s="138"/>
      <c r="BN123" s="54"/>
      <c r="BO123" s="54"/>
      <c r="BP123" s="54"/>
      <c r="BQ123" s="54"/>
      <c r="BR123" s="54"/>
      <c r="BS123" s="54"/>
      <c r="BT123" s="54"/>
      <c r="BU123" s="49"/>
      <c r="BV123" s="49"/>
      <c r="BW123" s="49"/>
      <c r="BX123" s="49"/>
      <c r="BY123" s="49"/>
      <c r="BZ123" s="49"/>
      <c r="CA123" s="49"/>
      <c r="CB123" s="49"/>
      <c r="CC123" s="54"/>
      <c r="CD123" s="54"/>
      <c r="CE123" s="54"/>
      <c r="CF123" s="54"/>
      <c r="CG123" s="54"/>
      <c r="CH123" s="54"/>
    </row>
    <row r="124" spans="1:86" ht="30.95" customHeight="1">
      <c r="A124" s="836" t="s">
        <v>338</v>
      </c>
      <c r="B124" s="868" t="s">
        <v>40</v>
      </c>
      <c r="C124" s="869" t="s">
        <v>448</v>
      </c>
      <c r="D124" s="870" t="s">
        <v>1606</v>
      </c>
      <c r="E124" s="871">
        <v>2015</v>
      </c>
      <c r="F124" s="872" t="s">
        <v>1601</v>
      </c>
      <c r="G124" s="873" t="s">
        <v>239</v>
      </c>
      <c r="H124" s="874" t="s">
        <v>1567</v>
      </c>
      <c r="I124" s="872" t="s">
        <v>466</v>
      </c>
      <c r="J124" s="621">
        <v>0.36</v>
      </c>
      <c r="K124" s="621">
        <v>1</v>
      </c>
      <c r="L124" s="622"/>
      <c r="P124" s="47"/>
      <c r="Q124" s="47"/>
      <c r="R124" s="47"/>
      <c r="BA124" s="137"/>
      <c r="BB124" s="137"/>
      <c r="BC124" s="54"/>
      <c r="BD124" s="54"/>
      <c r="BE124" s="136"/>
      <c r="BF124" s="136"/>
      <c r="BG124" s="54"/>
      <c r="BH124" s="54"/>
      <c r="BI124" s="54"/>
      <c r="BJ124" s="54"/>
      <c r="BK124" s="54"/>
      <c r="BL124" s="54"/>
      <c r="BM124" s="138"/>
      <c r="BN124" s="54"/>
      <c r="BO124" s="54"/>
      <c r="BP124" s="54"/>
      <c r="BQ124" s="54"/>
      <c r="BR124" s="54"/>
      <c r="BS124" s="54"/>
      <c r="BT124" s="54"/>
      <c r="BU124" s="49"/>
      <c r="BV124" s="49"/>
      <c r="BW124" s="49"/>
      <c r="BX124" s="49"/>
      <c r="BY124" s="49"/>
      <c r="BZ124" s="49"/>
      <c r="CA124" s="49"/>
      <c r="CB124" s="49"/>
      <c r="CC124" s="54"/>
      <c r="CD124" s="54"/>
      <c r="CE124" s="54"/>
      <c r="CF124" s="54"/>
      <c r="CG124" s="54"/>
      <c r="CH124" s="54"/>
    </row>
    <row r="125" spans="1:86" ht="30.95" customHeight="1">
      <c r="A125" s="836" t="s">
        <v>338</v>
      </c>
      <c r="B125" s="868" t="s">
        <v>40</v>
      </c>
      <c r="C125" s="869" t="s">
        <v>448</v>
      </c>
      <c r="D125" s="870" t="s">
        <v>1606</v>
      </c>
      <c r="E125" s="871">
        <v>2015</v>
      </c>
      <c r="F125" s="872" t="s">
        <v>1601</v>
      </c>
      <c r="G125" s="873" t="s">
        <v>230</v>
      </c>
      <c r="H125" s="874" t="s">
        <v>1569</v>
      </c>
      <c r="I125" s="872" t="s">
        <v>466</v>
      </c>
      <c r="J125" s="621">
        <v>0.1</v>
      </c>
      <c r="K125" s="621">
        <v>0.4</v>
      </c>
      <c r="L125" s="622"/>
      <c r="P125" s="47"/>
      <c r="Q125" s="47"/>
      <c r="R125" s="47"/>
      <c r="BA125" s="137"/>
      <c r="BB125" s="137"/>
      <c r="BC125" s="54"/>
      <c r="BD125" s="54"/>
      <c r="BE125" s="136"/>
      <c r="BF125" s="136"/>
      <c r="BG125" s="54"/>
      <c r="BH125" s="54"/>
      <c r="BI125" s="54"/>
      <c r="BJ125" s="54"/>
      <c r="BK125" s="54"/>
      <c r="BL125" s="54"/>
      <c r="BM125" s="138"/>
      <c r="BN125" s="54"/>
      <c r="BO125" s="54"/>
      <c r="BP125" s="54"/>
      <c r="BQ125" s="54"/>
      <c r="BR125" s="54"/>
      <c r="BS125" s="54"/>
      <c r="BT125" s="54"/>
      <c r="BU125" s="49"/>
      <c r="BV125" s="49"/>
      <c r="BW125" s="49"/>
      <c r="BX125" s="49"/>
      <c r="BY125" s="49"/>
      <c r="BZ125" s="49"/>
      <c r="CA125" s="49"/>
      <c r="CB125" s="49"/>
      <c r="CC125" s="54"/>
      <c r="CD125" s="54"/>
      <c r="CE125" s="54"/>
      <c r="CF125" s="54"/>
      <c r="CG125" s="54"/>
      <c r="CH125" s="54"/>
    </row>
    <row r="126" spans="1:86" ht="30.95" customHeight="1">
      <c r="A126" s="836" t="s">
        <v>338</v>
      </c>
      <c r="B126" s="868" t="s">
        <v>40</v>
      </c>
      <c r="C126" s="869" t="s">
        <v>448</v>
      </c>
      <c r="D126" s="870" t="s">
        <v>1606</v>
      </c>
      <c r="E126" s="871">
        <v>2015</v>
      </c>
      <c r="F126" s="872" t="s">
        <v>1601</v>
      </c>
      <c r="G126" s="873" t="s">
        <v>224</v>
      </c>
      <c r="H126" s="874" t="s">
        <v>1569</v>
      </c>
      <c r="I126" s="872" t="s">
        <v>466</v>
      </c>
      <c r="J126" s="621">
        <v>0.53</v>
      </c>
      <c r="K126" s="621">
        <v>1.05</v>
      </c>
      <c r="L126" s="622"/>
      <c r="P126" s="47"/>
      <c r="Q126" s="47"/>
      <c r="R126" s="47"/>
      <c r="BA126" s="137"/>
      <c r="BB126" s="137"/>
      <c r="BC126" s="54"/>
      <c r="BD126" s="54"/>
      <c r="BE126" s="136"/>
      <c r="BF126" s="136"/>
      <c r="BG126" s="54"/>
      <c r="BH126" s="54"/>
      <c r="BI126" s="54"/>
      <c r="BJ126" s="54"/>
      <c r="BK126" s="54"/>
      <c r="BL126" s="54"/>
      <c r="BM126" s="138"/>
      <c r="BN126" s="54"/>
      <c r="BO126" s="54"/>
      <c r="BP126" s="54"/>
      <c r="BQ126" s="54"/>
      <c r="BR126" s="54"/>
      <c r="BS126" s="54"/>
      <c r="BT126" s="54"/>
      <c r="BU126" s="49"/>
      <c r="BV126" s="49"/>
      <c r="BW126" s="49"/>
      <c r="BX126" s="49"/>
      <c r="BY126" s="49"/>
      <c r="BZ126" s="49"/>
      <c r="CA126" s="49"/>
      <c r="CB126" s="49"/>
      <c r="CC126" s="54"/>
      <c r="CD126" s="54"/>
      <c r="CE126" s="54"/>
      <c r="CF126" s="54"/>
      <c r="CG126" s="54"/>
      <c r="CH126" s="54"/>
    </row>
    <row r="127" spans="1:86" ht="30.95" customHeight="1">
      <c r="A127" s="836" t="s">
        <v>338</v>
      </c>
      <c r="B127" s="868" t="s">
        <v>40</v>
      </c>
      <c r="C127" s="869" t="s">
        <v>448</v>
      </c>
      <c r="D127" s="870" t="s">
        <v>1606</v>
      </c>
      <c r="E127" s="871">
        <v>2015</v>
      </c>
      <c r="F127" s="872" t="s">
        <v>1601</v>
      </c>
      <c r="G127" s="873" t="s">
        <v>1566</v>
      </c>
      <c r="H127" s="874" t="s">
        <v>1569</v>
      </c>
      <c r="I127" s="872" t="s">
        <v>466</v>
      </c>
      <c r="J127" s="621">
        <v>0.44</v>
      </c>
      <c r="K127" s="621">
        <v>0.92</v>
      </c>
      <c r="L127" s="622"/>
      <c r="P127" s="47"/>
      <c r="Q127" s="47"/>
      <c r="R127" s="47"/>
      <c r="BA127" s="137"/>
      <c r="BB127" s="137"/>
      <c r="BC127" s="54"/>
      <c r="BD127" s="54"/>
      <c r="BE127" s="136"/>
      <c r="BF127" s="136"/>
      <c r="BG127" s="54"/>
      <c r="BH127" s="54"/>
      <c r="BI127" s="54"/>
      <c r="BJ127" s="54"/>
      <c r="BK127" s="54"/>
      <c r="BL127" s="54"/>
      <c r="BM127" s="138"/>
      <c r="BN127" s="54"/>
      <c r="BO127" s="54"/>
      <c r="BP127" s="54"/>
      <c r="BQ127" s="54"/>
      <c r="BR127" s="54"/>
      <c r="BS127" s="54"/>
      <c r="BT127" s="54"/>
      <c r="BU127" s="49"/>
      <c r="BV127" s="49"/>
      <c r="BW127" s="49"/>
      <c r="BX127" s="49"/>
      <c r="BY127" s="49"/>
      <c r="BZ127" s="49"/>
      <c r="CA127" s="49"/>
      <c r="CB127" s="49"/>
      <c r="CC127" s="54"/>
      <c r="CD127" s="54"/>
      <c r="CE127" s="54"/>
      <c r="CF127" s="54"/>
      <c r="CG127" s="54"/>
      <c r="CH127" s="54"/>
    </row>
    <row r="128" spans="1:86" ht="30.95" customHeight="1">
      <c r="A128" s="836" t="s">
        <v>338</v>
      </c>
      <c r="B128" s="868" t="s">
        <v>40</v>
      </c>
      <c r="C128" s="869" t="s">
        <v>448</v>
      </c>
      <c r="D128" s="870" t="s">
        <v>1606</v>
      </c>
      <c r="E128" s="871">
        <v>2015</v>
      </c>
      <c r="F128" s="872" t="s">
        <v>1601</v>
      </c>
      <c r="G128" s="873" t="s">
        <v>239</v>
      </c>
      <c r="H128" s="874" t="s">
        <v>1569</v>
      </c>
      <c r="I128" s="872" t="s">
        <v>466</v>
      </c>
      <c r="J128" s="621">
        <v>0.5</v>
      </c>
      <c r="K128" s="621">
        <v>1</v>
      </c>
      <c r="L128" s="622"/>
      <c r="P128" s="47"/>
      <c r="Q128" s="47"/>
      <c r="R128" s="47"/>
      <c r="BA128" s="137"/>
      <c r="BB128" s="137"/>
      <c r="BC128" s="54"/>
      <c r="BD128" s="54"/>
      <c r="BE128" s="136"/>
      <c r="BF128" s="136"/>
      <c r="BG128" s="54"/>
      <c r="BH128" s="54"/>
      <c r="BI128" s="54"/>
      <c r="BJ128" s="54"/>
      <c r="BK128" s="54"/>
      <c r="BL128" s="54"/>
      <c r="BM128" s="138"/>
      <c r="BN128" s="54"/>
      <c r="BO128" s="54"/>
      <c r="BP128" s="54"/>
      <c r="BQ128" s="54"/>
      <c r="BR128" s="54"/>
      <c r="BS128" s="54"/>
      <c r="BT128" s="54"/>
      <c r="BU128" s="49"/>
      <c r="BV128" s="49"/>
      <c r="BW128" s="49"/>
      <c r="BX128" s="49"/>
      <c r="BY128" s="49"/>
      <c r="BZ128" s="49"/>
      <c r="CA128" s="49"/>
      <c r="CB128" s="49"/>
      <c r="CC128" s="54"/>
      <c r="CD128" s="54"/>
      <c r="CE128" s="54"/>
      <c r="CF128" s="54"/>
      <c r="CG128" s="54"/>
      <c r="CH128" s="54"/>
    </row>
    <row r="129" spans="1:86" ht="30.95" customHeight="1">
      <c r="A129" s="836" t="s">
        <v>338</v>
      </c>
      <c r="B129" s="868" t="s">
        <v>40</v>
      </c>
      <c r="C129" s="869" t="s">
        <v>448</v>
      </c>
      <c r="D129" s="870" t="s">
        <v>1606</v>
      </c>
      <c r="E129" s="871">
        <v>2015</v>
      </c>
      <c r="F129" s="872" t="s">
        <v>1601</v>
      </c>
      <c r="G129" s="873" t="s">
        <v>222</v>
      </c>
      <c r="H129" s="874" t="s">
        <v>1569</v>
      </c>
      <c r="I129" s="872" t="s">
        <v>466</v>
      </c>
      <c r="J129" s="621">
        <v>0.55000000000000004</v>
      </c>
      <c r="K129" s="621">
        <v>1</v>
      </c>
      <c r="L129" s="622"/>
      <c r="P129" s="47"/>
      <c r="Q129" s="47"/>
      <c r="R129" s="47"/>
      <c r="BA129" s="137"/>
      <c r="BB129" s="137"/>
      <c r="BC129" s="54"/>
      <c r="BD129" s="54"/>
      <c r="BE129" s="136"/>
      <c r="BF129" s="136"/>
      <c r="BG129" s="54"/>
      <c r="BH129" s="54"/>
      <c r="BI129" s="54"/>
      <c r="BJ129" s="54"/>
      <c r="BK129" s="54"/>
      <c r="BL129" s="54"/>
      <c r="BM129" s="138"/>
      <c r="BN129" s="54"/>
      <c r="BO129" s="54"/>
      <c r="BP129" s="54"/>
      <c r="BQ129" s="54"/>
      <c r="BR129" s="54"/>
      <c r="BS129" s="54"/>
      <c r="BT129" s="54"/>
      <c r="BU129" s="49"/>
      <c r="BV129" s="49"/>
      <c r="BW129" s="49"/>
      <c r="BX129" s="49"/>
      <c r="BY129" s="49"/>
      <c r="BZ129" s="49"/>
      <c r="CA129" s="49"/>
      <c r="CB129" s="49"/>
      <c r="CC129" s="54"/>
      <c r="CD129" s="54"/>
      <c r="CE129" s="54"/>
      <c r="CF129" s="54"/>
      <c r="CG129" s="54"/>
      <c r="CH129" s="54"/>
    </row>
    <row r="130" spans="1:86" ht="30.95" customHeight="1">
      <c r="A130" s="836" t="s">
        <v>338</v>
      </c>
      <c r="B130" s="868" t="s">
        <v>40</v>
      </c>
      <c r="C130" s="869" t="s">
        <v>448</v>
      </c>
      <c r="D130" s="870" t="s">
        <v>1606</v>
      </c>
      <c r="E130" s="871">
        <v>2015</v>
      </c>
      <c r="F130" s="872" t="s">
        <v>1601</v>
      </c>
      <c r="G130" s="873" t="s">
        <v>226</v>
      </c>
      <c r="H130" s="874" t="s">
        <v>1569</v>
      </c>
      <c r="I130" s="872" t="s">
        <v>466</v>
      </c>
      <c r="J130" s="621">
        <v>0.54</v>
      </c>
      <c r="K130" s="621">
        <v>1</v>
      </c>
      <c r="L130" s="622"/>
      <c r="P130" s="47"/>
      <c r="Q130" s="47"/>
      <c r="R130" s="47"/>
      <c r="BA130" s="137"/>
      <c r="BB130" s="137"/>
      <c r="BC130" s="54"/>
      <c r="BD130" s="54"/>
      <c r="BE130" s="136"/>
      <c r="BF130" s="136"/>
      <c r="BG130" s="54"/>
      <c r="BH130" s="54"/>
      <c r="BI130" s="54"/>
      <c r="BJ130" s="54"/>
      <c r="BK130" s="54"/>
      <c r="BL130" s="54"/>
      <c r="BM130" s="138"/>
      <c r="BN130" s="54"/>
      <c r="BO130" s="54"/>
      <c r="BP130" s="54"/>
      <c r="BQ130" s="54"/>
      <c r="BR130" s="54"/>
      <c r="BS130" s="54"/>
      <c r="BT130" s="54"/>
      <c r="BU130" s="49"/>
      <c r="BV130" s="49"/>
      <c r="BW130" s="49"/>
      <c r="BX130" s="49"/>
      <c r="BY130" s="49"/>
      <c r="BZ130" s="49"/>
      <c r="CA130" s="49"/>
      <c r="CB130" s="49"/>
      <c r="CC130" s="54"/>
      <c r="CD130" s="54"/>
      <c r="CE130" s="54"/>
      <c r="CF130" s="54"/>
      <c r="CG130" s="54"/>
      <c r="CH130" s="54"/>
    </row>
    <row r="131" spans="1:86" ht="30.95" customHeight="1">
      <c r="A131" s="836" t="s">
        <v>338</v>
      </c>
      <c r="B131" s="868" t="s">
        <v>40</v>
      </c>
      <c r="C131" s="869" t="s">
        <v>448</v>
      </c>
      <c r="D131" s="870" t="s">
        <v>1606</v>
      </c>
      <c r="E131" s="871">
        <v>2015</v>
      </c>
      <c r="F131" s="872" t="s">
        <v>1601</v>
      </c>
      <c r="G131" s="873" t="s">
        <v>1568</v>
      </c>
      <c r="H131" s="874" t="s">
        <v>1570</v>
      </c>
      <c r="I131" s="872" t="s">
        <v>466</v>
      </c>
      <c r="J131" s="621">
        <v>0.76</v>
      </c>
      <c r="K131" s="621">
        <v>0.95</v>
      </c>
      <c r="L131" s="622"/>
      <c r="P131" s="47"/>
      <c r="Q131" s="47"/>
      <c r="R131" s="47"/>
      <c r="BA131" s="137"/>
      <c r="BB131" s="137"/>
      <c r="BC131" s="54"/>
      <c r="BD131" s="54"/>
      <c r="BE131" s="136"/>
      <c r="BF131" s="136"/>
      <c r="BG131" s="54"/>
      <c r="BH131" s="54"/>
      <c r="BI131" s="54"/>
      <c r="BJ131" s="54"/>
      <c r="BK131" s="54"/>
      <c r="BL131" s="54"/>
      <c r="BM131" s="138"/>
      <c r="BN131" s="54"/>
      <c r="BO131" s="54"/>
      <c r="BP131" s="54"/>
      <c r="BQ131" s="54"/>
      <c r="BR131" s="54"/>
      <c r="BS131" s="54"/>
      <c r="BT131" s="54"/>
      <c r="BU131" s="49"/>
      <c r="BV131" s="49"/>
      <c r="BW131" s="49"/>
      <c r="BX131" s="49"/>
      <c r="BY131" s="49"/>
      <c r="BZ131" s="49"/>
      <c r="CA131" s="49"/>
      <c r="CB131" s="49"/>
      <c r="CC131" s="54"/>
      <c r="CD131" s="54"/>
      <c r="CE131" s="54"/>
      <c r="CF131" s="54"/>
      <c r="CG131" s="54"/>
      <c r="CH131" s="54"/>
    </row>
    <row r="132" spans="1:86" ht="30.95" customHeight="1">
      <c r="A132" s="836" t="s">
        <v>338</v>
      </c>
      <c r="B132" s="868" t="s">
        <v>40</v>
      </c>
      <c r="C132" s="869" t="s">
        <v>448</v>
      </c>
      <c r="D132" s="870" t="s">
        <v>1606</v>
      </c>
      <c r="E132" s="871">
        <v>2015</v>
      </c>
      <c r="F132" s="872" t="s">
        <v>1601</v>
      </c>
      <c r="G132" s="873" t="s">
        <v>1571</v>
      </c>
      <c r="H132" s="874" t="s">
        <v>1570</v>
      </c>
      <c r="I132" s="872" t="s">
        <v>466</v>
      </c>
      <c r="J132" s="621">
        <v>0.8</v>
      </c>
      <c r="K132" s="621">
        <v>1</v>
      </c>
      <c r="L132" s="622"/>
      <c r="P132" s="47"/>
      <c r="Q132" s="47"/>
      <c r="R132" s="47"/>
      <c r="BA132" s="137"/>
      <c r="BB132" s="137"/>
      <c r="BC132" s="54"/>
      <c r="BD132" s="54"/>
      <c r="BE132" s="136"/>
      <c r="BF132" s="136"/>
      <c r="BG132" s="54"/>
      <c r="BH132" s="54"/>
      <c r="BI132" s="54"/>
      <c r="BJ132" s="54"/>
      <c r="BK132" s="54"/>
      <c r="BL132" s="54"/>
      <c r="BM132" s="138"/>
      <c r="BN132" s="54"/>
      <c r="BO132" s="54"/>
      <c r="BP132" s="54"/>
      <c r="BQ132" s="54"/>
      <c r="BR132" s="54"/>
      <c r="BS132" s="54"/>
      <c r="BT132" s="54"/>
      <c r="BU132" s="49"/>
      <c r="BV132" s="49"/>
      <c r="BW132" s="49"/>
      <c r="BX132" s="49"/>
      <c r="BY132" s="49"/>
      <c r="BZ132" s="49"/>
      <c r="CA132" s="49"/>
      <c r="CB132" s="49"/>
      <c r="CC132" s="54"/>
      <c r="CD132" s="54"/>
      <c r="CE132" s="54"/>
      <c r="CF132" s="54"/>
      <c r="CG132" s="54"/>
      <c r="CH132" s="54"/>
    </row>
    <row r="133" spans="1:86" ht="30.95" customHeight="1">
      <c r="A133" s="836" t="s">
        <v>338</v>
      </c>
      <c r="B133" s="868" t="s">
        <v>40</v>
      </c>
      <c r="C133" s="869" t="s">
        <v>448</v>
      </c>
      <c r="D133" s="870" t="s">
        <v>1606</v>
      </c>
      <c r="E133" s="871">
        <v>2015</v>
      </c>
      <c r="F133" s="872" t="s">
        <v>1601</v>
      </c>
      <c r="G133" s="873" t="s">
        <v>222</v>
      </c>
      <c r="H133" s="874" t="s">
        <v>1570</v>
      </c>
      <c r="I133" s="872" t="s">
        <v>466</v>
      </c>
      <c r="J133" s="621">
        <v>0.5</v>
      </c>
      <c r="K133" s="621">
        <v>1</v>
      </c>
      <c r="L133" s="622"/>
      <c r="P133" s="47"/>
      <c r="Q133" s="47"/>
      <c r="R133" s="47"/>
      <c r="BA133" s="137"/>
      <c r="BB133" s="137"/>
      <c r="BC133" s="54"/>
      <c r="BD133" s="54"/>
      <c r="BE133" s="136"/>
      <c r="BF133" s="136"/>
      <c r="BG133" s="54"/>
      <c r="BH133" s="54"/>
      <c r="BI133" s="54"/>
      <c r="BJ133" s="54"/>
      <c r="BK133" s="54"/>
      <c r="BL133" s="54"/>
      <c r="BM133" s="138"/>
      <c r="BN133" s="54"/>
      <c r="BO133" s="54"/>
      <c r="BP133" s="54"/>
      <c r="BQ133" s="54"/>
      <c r="BR133" s="54"/>
      <c r="BS133" s="54"/>
      <c r="BT133" s="54"/>
      <c r="BU133" s="49"/>
      <c r="BV133" s="49"/>
      <c r="BW133" s="49"/>
      <c r="BX133" s="49"/>
      <c r="BY133" s="49"/>
      <c r="BZ133" s="49"/>
      <c r="CA133" s="49"/>
      <c r="CB133" s="49"/>
      <c r="CC133" s="54"/>
      <c r="CD133" s="54"/>
      <c r="CE133" s="54"/>
      <c r="CF133" s="54"/>
      <c r="CG133" s="54"/>
      <c r="CH133" s="54"/>
    </row>
    <row r="134" spans="1:86" ht="30.95" customHeight="1">
      <c r="A134" s="836" t="s">
        <v>338</v>
      </c>
      <c r="B134" s="868" t="s">
        <v>40</v>
      </c>
      <c r="C134" s="869" t="s">
        <v>448</v>
      </c>
      <c r="D134" s="870" t="s">
        <v>1606</v>
      </c>
      <c r="E134" s="871">
        <v>2015</v>
      </c>
      <c r="F134" s="872" t="s">
        <v>1601</v>
      </c>
      <c r="G134" s="873" t="s">
        <v>1568</v>
      </c>
      <c r="H134" s="874" t="s">
        <v>1572</v>
      </c>
      <c r="I134" s="872" t="s">
        <v>466</v>
      </c>
      <c r="J134" s="621">
        <v>0.83</v>
      </c>
      <c r="K134" s="621">
        <v>1</v>
      </c>
      <c r="L134" s="622"/>
      <c r="P134" s="47"/>
      <c r="Q134" s="47"/>
      <c r="R134" s="47"/>
      <c r="BA134" s="137"/>
      <c r="BB134" s="137"/>
      <c r="BC134" s="54"/>
      <c r="BD134" s="54"/>
      <c r="BE134" s="136"/>
      <c r="BF134" s="136"/>
      <c r="BG134" s="54"/>
      <c r="BH134" s="54"/>
      <c r="BI134" s="54"/>
      <c r="BJ134" s="54"/>
      <c r="BK134" s="54"/>
      <c r="BL134" s="54"/>
      <c r="BM134" s="138"/>
      <c r="BN134" s="54"/>
      <c r="BO134" s="54"/>
      <c r="BP134" s="54"/>
      <c r="BQ134" s="54"/>
      <c r="BR134" s="54"/>
      <c r="BS134" s="54"/>
      <c r="BT134" s="54"/>
      <c r="BU134" s="49"/>
      <c r="BV134" s="49"/>
      <c r="BW134" s="49"/>
      <c r="BX134" s="49"/>
      <c r="BY134" s="49"/>
      <c r="BZ134" s="49"/>
      <c r="CA134" s="49"/>
      <c r="CB134" s="49"/>
      <c r="CC134" s="54"/>
      <c r="CD134" s="54"/>
      <c r="CE134" s="54"/>
      <c r="CF134" s="54"/>
      <c r="CG134" s="54"/>
      <c r="CH134" s="54"/>
    </row>
    <row r="135" spans="1:86" ht="30.95" customHeight="1">
      <c r="A135" s="836" t="s">
        <v>338</v>
      </c>
      <c r="B135" s="868" t="s">
        <v>40</v>
      </c>
      <c r="C135" s="869" t="s">
        <v>448</v>
      </c>
      <c r="D135" s="870" t="s">
        <v>1606</v>
      </c>
      <c r="E135" s="871">
        <v>2015</v>
      </c>
      <c r="F135" s="872" t="s">
        <v>1601</v>
      </c>
      <c r="G135" s="873" t="s">
        <v>1568</v>
      </c>
      <c r="H135" s="874" t="s">
        <v>1573</v>
      </c>
      <c r="I135" s="872" t="s">
        <v>466</v>
      </c>
      <c r="J135" s="621">
        <v>1</v>
      </c>
      <c r="K135" s="621">
        <v>1</v>
      </c>
      <c r="L135" s="622"/>
      <c r="P135" s="47"/>
      <c r="Q135" s="47"/>
      <c r="R135" s="47"/>
      <c r="BA135" s="137"/>
      <c r="BB135" s="137"/>
      <c r="BC135" s="54"/>
      <c r="BD135" s="54"/>
      <c r="BE135" s="136"/>
      <c r="BF135" s="136"/>
      <c r="BG135" s="54"/>
      <c r="BH135" s="54"/>
      <c r="BI135" s="54"/>
      <c r="BJ135" s="54"/>
      <c r="BK135" s="54"/>
      <c r="BL135" s="54"/>
      <c r="BM135" s="138"/>
      <c r="BN135" s="54"/>
      <c r="BO135" s="54"/>
      <c r="BP135" s="54"/>
      <c r="BQ135" s="54"/>
      <c r="BR135" s="54"/>
      <c r="BS135" s="54"/>
      <c r="BT135" s="54"/>
      <c r="BU135" s="49"/>
      <c r="BV135" s="49"/>
      <c r="BW135" s="49"/>
      <c r="BX135" s="49"/>
      <c r="BY135" s="49"/>
      <c r="BZ135" s="49"/>
      <c r="CA135" s="49"/>
      <c r="CB135" s="49"/>
      <c r="CC135" s="54"/>
      <c r="CD135" s="54"/>
      <c r="CE135" s="54"/>
      <c r="CF135" s="54"/>
      <c r="CG135" s="54"/>
      <c r="CH135" s="54"/>
    </row>
    <row r="136" spans="1:86" ht="30.95" customHeight="1">
      <c r="A136" s="836" t="s">
        <v>338</v>
      </c>
      <c r="B136" s="868" t="s">
        <v>40</v>
      </c>
      <c r="C136" s="869" t="s">
        <v>448</v>
      </c>
      <c r="D136" s="870" t="s">
        <v>1606</v>
      </c>
      <c r="E136" s="871">
        <v>2015</v>
      </c>
      <c r="F136" s="872" t="s">
        <v>1601</v>
      </c>
      <c r="G136" s="873" t="s">
        <v>226</v>
      </c>
      <c r="H136" s="874" t="s">
        <v>1573</v>
      </c>
      <c r="I136" s="872" t="s">
        <v>466</v>
      </c>
      <c r="J136" s="621">
        <v>0.94</v>
      </c>
      <c r="K136" s="621">
        <v>1</v>
      </c>
      <c r="L136" s="622"/>
      <c r="P136" s="47"/>
      <c r="Q136" s="47"/>
      <c r="R136" s="47"/>
      <c r="BA136" s="137"/>
      <c r="BB136" s="137"/>
      <c r="BC136" s="54"/>
      <c r="BD136" s="54"/>
      <c r="BE136" s="136"/>
      <c r="BF136" s="136"/>
      <c r="BG136" s="54"/>
      <c r="BH136" s="54"/>
      <c r="BI136" s="54"/>
      <c r="BJ136" s="54"/>
      <c r="BK136" s="54"/>
      <c r="BL136" s="54"/>
      <c r="BM136" s="138"/>
      <c r="BN136" s="54"/>
      <c r="BO136" s="54"/>
      <c r="BP136" s="54"/>
      <c r="BQ136" s="54"/>
      <c r="BR136" s="54"/>
      <c r="BS136" s="54"/>
      <c r="BT136" s="54"/>
      <c r="BU136" s="49"/>
      <c r="BV136" s="49"/>
      <c r="BW136" s="49"/>
      <c r="BX136" s="49"/>
      <c r="BY136" s="49"/>
      <c r="BZ136" s="49"/>
      <c r="CA136" s="49"/>
      <c r="CB136" s="49"/>
      <c r="CC136" s="54"/>
      <c r="CD136" s="54"/>
      <c r="CE136" s="54"/>
      <c r="CF136" s="54"/>
      <c r="CG136" s="54"/>
      <c r="CH136" s="54"/>
    </row>
    <row r="137" spans="1:86" ht="30.95" customHeight="1">
      <c r="A137" s="836" t="s">
        <v>338</v>
      </c>
      <c r="B137" s="868" t="s">
        <v>40</v>
      </c>
      <c r="C137" s="869" t="s">
        <v>1607</v>
      </c>
      <c r="D137" s="870" t="s">
        <v>1608</v>
      </c>
      <c r="E137" s="871">
        <v>2015</v>
      </c>
      <c r="F137" s="872" t="s">
        <v>1601</v>
      </c>
      <c r="G137" s="873" t="s">
        <v>224</v>
      </c>
      <c r="H137" s="874" t="s">
        <v>1563</v>
      </c>
      <c r="I137" s="872" t="s">
        <v>466</v>
      </c>
      <c r="J137" s="621">
        <v>0.2</v>
      </c>
      <c r="K137" s="621">
        <v>0.5</v>
      </c>
      <c r="L137" s="622"/>
      <c r="P137" s="47"/>
      <c r="Q137" s="47"/>
      <c r="R137" s="47"/>
      <c r="BA137" s="137"/>
      <c r="BB137" s="137"/>
      <c r="BC137" s="54"/>
      <c r="BD137" s="54"/>
      <c r="BE137" s="136"/>
      <c r="BF137" s="136"/>
      <c r="BG137" s="54"/>
      <c r="BH137" s="54"/>
      <c r="BI137" s="54"/>
      <c r="BJ137" s="54"/>
      <c r="BK137" s="54"/>
      <c r="BL137" s="54"/>
      <c r="BM137" s="138"/>
      <c r="BN137" s="54"/>
      <c r="BO137" s="54"/>
      <c r="BP137" s="54"/>
      <c r="BQ137" s="54"/>
      <c r="BR137" s="54"/>
      <c r="BS137" s="54"/>
      <c r="BT137" s="54"/>
      <c r="BU137" s="49"/>
      <c r="BV137" s="49"/>
      <c r="BW137" s="49"/>
      <c r="BX137" s="49"/>
      <c r="BY137" s="49"/>
      <c r="BZ137" s="49"/>
      <c r="CA137" s="49"/>
      <c r="CB137" s="49"/>
      <c r="CC137" s="54"/>
      <c r="CD137" s="54"/>
      <c r="CE137" s="54"/>
      <c r="CF137" s="54"/>
      <c r="CG137" s="54"/>
      <c r="CH137" s="54"/>
    </row>
    <row r="138" spans="1:86" ht="30.95" customHeight="1">
      <c r="A138" s="836" t="s">
        <v>338</v>
      </c>
      <c r="B138" s="868" t="s">
        <v>40</v>
      </c>
      <c r="C138" s="869" t="s">
        <v>1607</v>
      </c>
      <c r="D138" s="870" t="s">
        <v>1608</v>
      </c>
      <c r="E138" s="871">
        <v>2015</v>
      </c>
      <c r="F138" s="872" t="s">
        <v>1601</v>
      </c>
      <c r="G138" s="873" t="s">
        <v>1566</v>
      </c>
      <c r="H138" s="874" t="s">
        <v>1563</v>
      </c>
      <c r="I138" s="872" t="s">
        <v>466</v>
      </c>
      <c r="J138" s="621">
        <v>0.24</v>
      </c>
      <c r="K138" s="621">
        <v>0.95</v>
      </c>
      <c r="L138" s="622"/>
      <c r="P138" s="47"/>
      <c r="Q138" s="47"/>
      <c r="R138" s="47"/>
      <c r="BA138" s="137"/>
      <c r="BB138" s="137"/>
      <c r="BC138" s="54"/>
      <c r="BD138" s="54"/>
      <c r="BE138" s="136"/>
      <c r="BF138" s="136"/>
      <c r="BG138" s="54"/>
      <c r="BH138" s="54"/>
      <c r="BI138" s="54"/>
      <c r="BJ138" s="54"/>
      <c r="BK138" s="54"/>
      <c r="BL138" s="54"/>
      <c r="BM138" s="138"/>
      <c r="BN138" s="54"/>
      <c r="BO138" s="54"/>
      <c r="BP138" s="54"/>
      <c r="BQ138" s="54"/>
      <c r="BR138" s="54"/>
      <c r="BS138" s="54"/>
      <c r="BT138" s="54"/>
      <c r="BU138" s="49"/>
      <c r="BV138" s="49"/>
      <c r="BW138" s="49"/>
      <c r="BX138" s="49"/>
      <c r="BY138" s="49"/>
      <c r="BZ138" s="49"/>
      <c r="CA138" s="49"/>
      <c r="CB138" s="49"/>
      <c r="CC138" s="54"/>
      <c r="CD138" s="54"/>
      <c r="CE138" s="54"/>
      <c r="CF138" s="54"/>
      <c r="CG138" s="54"/>
      <c r="CH138" s="54"/>
    </row>
    <row r="139" spans="1:86" ht="30.95" customHeight="1">
      <c r="A139" s="836" t="s">
        <v>338</v>
      </c>
      <c r="B139" s="868" t="s">
        <v>40</v>
      </c>
      <c r="C139" s="869" t="s">
        <v>1607</v>
      </c>
      <c r="D139" s="870" t="s">
        <v>1608</v>
      </c>
      <c r="E139" s="871">
        <v>2015</v>
      </c>
      <c r="F139" s="872" t="s">
        <v>1601</v>
      </c>
      <c r="G139" s="873" t="s">
        <v>239</v>
      </c>
      <c r="H139" s="874" t="s">
        <v>1563</v>
      </c>
      <c r="I139" s="872" t="s">
        <v>466</v>
      </c>
      <c r="J139" s="621">
        <v>0.4</v>
      </c>
      <c r="K139" s="621">
        <v>1.1399999999999999</v>
      </c>
      <c r="L139" s="622"/>
      <c r="P139" s="47"/>
      <c r="Q139" s="47"/>
      <c r="R139" s="47"/>
      <c r="BA139" s="137"/>
      <c r="BB139" s="137"/>
      <c r="BC139" s="54"/>
      <c r="BD139" s="54"/>
      <c r="BE139" s="136"/>
      <c r="BF139" s="136"/>
      <c r="BG139" s="54"/>
      <c r="BH139" s="54"/>
      <c r="BI139" s="54"/>
      <c r="BJ139" s="54"/>
      <c r="BK139" s="54"/>
      <c r="BL139" s="54"/>
      <c r="BM139" s="138"/>
      <c r="BN139" s="54"/>
      <c r="BO139" s="54"/>
      <c r="BP139" s="54"/>
      <c r="BQ139" s="54"/>
      <c r="BR139" s="54"/>
      <c r="BS139" s="54"/>
      <c r="BT139" s="54"/>
      <c r="BU139" s="49"/>
      <c r="BV139" s="49"/>
      <c r="BW139" s="49"/>
      <c r="BX139" s="49"/>
      <c r="BY139" s="49"/>
      <c r="BZ139" s="49"/>
      <c r="CA139" s="49"/>
      <c r="CB139" s="49"/>
      <c r="CC139" s="54"/>
      <c r="CD139" s="54"/>
      <c r="CE139" s="54"/>
      <c r="CF139" s="54"/>
      <c r="CG139" s="54"/>
      <c r="CH139" s="54"/>
    </row>
    <row r="140" spans="1:86" ht="30.95" customHeight="1">
      <c r="A140" s="836" t="s">
        <v>338</v>
      </c>
      <c r="B140" s="868" t="s">
        <v>40</v>
      </c>
      <c r="C140" s="869" t="s">
        <v>1607</v>
      </c>
      <c r="D140" s="870" t="s">
        <v>1608</v>
      </c>
      <c r="E140" s="871">
        <v>2015</v>
      </c>
      <c r="F140" s="872" t="s">
        <v>1601</v>
      </c>
      <c r="G140" s="873" t="s">
        <v>230</v>
      </c>
      <c r="H140" s="874" t="s">
        <v>1567</v>
      </c>
      <c r="I140" s="872" t="s">
        <v>466</v>
      </c>
      <c r="J140" s="621">
        <v>0.5</v>
      </c>
      <c r="K140" s="621">
        <v>1.4</v>
      </c>
      <c r="L140" s="622"/>
      <c r="P140" s="47"/>
      <c r="Q140" s="47"/>
      <c r="R140" s="47"/>
      <c r="BA140" s="137"/>
      <c r="BB140" s="137"/>
      <c r="BC140" s="54"/>
      <c r="BD140" s="54"/>
      <c r="BE140" s="136"/>
      <c r="BF140" s="136"/>
      <c r="BG140" s="54"/>
      <c r="BH140" s="54"/>
      <c r="BI140" s="54"/>
      <c r="BJ140" s="54"/>
      <c r="BK140" s="54"/>
      <c r="BL140" s="54"/>
      <c r="BM140" s="138"/>
      <c r="BN140" s="54"/>
      <c r="BO140" s="54"/>
      <c r="BP140" s="54"/>
      <c r="BQ140" s="54"/>
      <c r="BR140" s="54"/>
      <c r="BS140" s="54"/>
      <c r="BT140" s="54"/>
      <c r="BU140" s="49"/>
      <c r="BV140" s="49"/>
      <c r="BW140" s="49"/>
      <c r="BX140" s="49"/>
      <c r="BY140" s="49"/>
      <c r="BZ140" s="49"/>
      <c r="CA140" s="49"/>
      <c r="CB140" s="49"/>
      <c r="CC140" s="54"/>
      <c r="CD140" s="54"/>
      <c r="CE140" s="54"/>
      <c r="CF140" s="54"/>
      <c r="CG140" s="54"/>
      <c r="CH140" s="54"/>
    </row>
    <row r="141" spans="1:86" ht="30.95" customHeight="1">
      <c r="A141" s="836" t="s">
        <v>338</v>
      </c>
      <c r="B141" s="868" t="s">
        <v>40</v>
      </c>
      <c r="C141" s="869" t="s">
        <v>1607</v>
      </c>
      <c r="D141" s="870" t="s">
        <v>1608</v>
      </c>
      <c r="E141" s="871">
        <v>2015</v>
      </c>
      <c r="F141" s="872" t="s">
        <v>1601</v>
      </c>
      <c r="G141" s="873" t="s">
        <v>1568</v>
      </c>
      <c r="H141" s="874" t="s">
        <v>1567</v>
      </c>
      <c r="I141" s="872" t="s">
        <v>466</v>
      </c>
      <c r="J141" s="621">
        <v>0.63</v>
      </c>
      <c r="K141" s="621">
        <v>1.25</v>
      </c>
      <c r="L141" s="622"/>
      <c r="P141" s="47"/>
      <c r="Q141" s="47"/>
      <c r="R141" s="47"/>
      <c r="BA141" s="137"/>
      <c r="BB141" s="137"/>
      <c r="BC141" s="54"/>
      <c r="BD141" s="54"/>
      <c r="BE141" s="136"/>
      <c r="BF141" s="136"/>
      <c r="BG141" s="54"/>
      <c r="BH141" s="54"/>
      <c r="BI141" s="54"/>
      <c r="BJ141" s="54"/>
      <c r="BK141" s="54"/>
      <c r="BL141" s="54"/>
      <c r="BM141" s="138"/>
      <c r="BN141" s="54"/>
      <c r="BO141" s="54"/>
      <c r="BP141" s="54"/>
      <c r="BQ141" s="54"/>
      <c r="BR141" s="54"/>
      <c r="BS141" s="54"/>
      <c r="BT141" s="54"/>
      <c r="BU141" s="49"/>
      <c r="BV141" s="49"/>
      <c r="BW141" s="49"/>
      <c r="BX141" s="49"/>
      <c r="BY141" s="49"/>
      <c r="BZ141" s="49"/>
      <c r="CA141" s="49"/>
      <c r="CB141" s="49"/>
      <c r="CC141" s="54"/>
      <c r="CD141" s="54"/>
      <c r="CE141" s="54"/>
      <c r="CF141" s="54"/>
      <c r="CG141" s="54"/>
      <c r="CH141" s="54"/>
    </row>
    <row r="142" spans="1:86" ht="30.95" customHeight="1">
      <c r="A142" s="836" t="s">
        <v>338</v>
      </c>
      <c r="B142" s="868" t="s">
        <v>40</v>
      </c>
      <c r="C142" s="869" t="s">
        <v>1607</v>
      </c>
      <c r="D142" s="870" t="s">
        <v>1608</v>
      </c>
      <c r="E142" s="871">
        <v>2015</v>
      </c>
      <c r="F142" s="872" t="s">
        <v>1601</v>
      </c>
      <c r="G142" s="873" t="s">
        <v>1566</v>
      </c>
      <c r="H142" s="874" t="s">
        <v>1567</v>
      </c>
      <c r="I142" s="872" t="s">
        <v>466</v>
      </c>
      <c r="J142" s="621">
        <v>0.4</v>
      </c>
      <c r="K142" s="621">
        <v>1</v>
      </c>
      <c r="L142" s="622"/>
      <c r="P142" s="47"/>
      <c r="Q142" s="47"/>
      <c r="R142" s="47"/>
      <c r="BA142" s="137"/>
      <c r="BB142" s="137"/>
      <c r="BC142" s="54"/>
      <c r="BD142" s="54"/>
      <c r="BE142" s="136"/>
      <c r="BF142" s="136"/>
      <c r="BG142" s="54"/>
      <c r="BH142" s="54"/>
      <c r="BI142" s="54"/>
      <c r="BJ142" s="54"/>
      <c r="BK142" s="54"/>
      <c r="BL142" s="54"/>
      <c r="BM142" s="138"/>
      <c r="BN142" s="54"/>
      <c r="BO142" s="54"/>
      <c r="BP142" s="54"/>
      <c r="BQ142" s="54"/>
      <c r="BR142" s="54"/>
      <c r="BS142" s="54"/>
      <c r="BT142" s="54"/>
      <c r="BU142" s="49"/>
      <c r="BV142" s="49"/>
      <c r="BW142" s="49"/>
      <c r="BX142" s="49"/>
      <c r="BY142" s="49"/>
      <c r="BZ142" s="49"/>
      <c r="CA142" s="49"/>
      <c r="CB142" s="49"/>
      <c r="CC142" s="54"/>
      <c r="CD142" s="54"/>
      <c r="CE142" s="54"/>
      <c r="CF142" s="54"/>
      <c r="CG142" s="54"/>
      <c r="CH142" s="54"/>
    </row>
    <row r="143" spans="1:86" ht="30.95" customHeight="1">
      <c r="A143" s="836" t="s">
        <v>338</v>
      </c>
      <c r="B143" s="868" t="s">
        <v>40</v>
      </c>
      <c r="C143" s="869" t="s">
        <v>1607</v>
      </c>
      <c r="D143" s="870" t="s">
        <v>1608</v>
      </c>
      <c r="E143" s="871">
        <v>2015</v>
      </c>
      <c r="F143" s="872" t="s">
        <v>1601</v>
      </c>
      <c r="G143" s="873" t="s">
        <v>239</v>
      </c>
      <c r="H143" s="874" t="s">
        <v>1567</v>
      </c>
      <c r="I143" s="872" t="s">
        <v>466</v>
      </c>
      <c r="J143" s="621">
        <v>0.36</v>
      </c>
      <c r="K143" s="621">
        <v>1</v>
      </c>
      <c r="L143" s="622"/>
      <c r="P143" s="47"/>
      <c r="Q143" s="47"/>
      <c r="R143" s="47"/>
      <c r="BA143" s="137"/>
      <c r="BB143" s="137"/>
      <c r="BC143" s="54"/>
      <c r="BD143" s="54"/>
      <c r="BE143" s="136"/>
      <c r="BF143" s="136"/>
      <c r="BG143" s="54"/>
      <c r="BH143" s="54"/>
      <c r="BI143" s="54"/>
      <c r="BJ143" s="54"/>
      <c r="BK143" s="54"/>
      <c r="BL143" s="54"/>
      <c r="BM143" s="138"/>
      <c r="BN143" s="54"/>
      <c r="BO143" s="54"/>
      <c r="BP143" s="54"/>
      <c r="BQ143" s="54"/>
      <c r="BR143" s="54"/>
      <c r="BS143" s="54"/>
      <c r="BT143" s="54"/>
      <c r="BU143" s="49"/>
      <c r="BV143" s="49"/>
      <c r="BW143" s="49"/>
      <c r="BX143" s="49"/>
      <c r="BY143" s="49"/>
      <c r="BZ143" s="49"/>
      <c r="CA143" s="49"/>
      <c r="CB143" s="49"/>
      <c r="CC143" s="54"/>
      <c r="CD143" s="54"/>
      <c r="CE143" s="54"/>
      <c r="CF143" s="54"/>
      <c r="CG143" s="54"/>
      <c r="CH143" s="54"/>
    </row>
    <row r="144" spans="1:86" ht="30.95" customHeight="1">
      <c r="A144" s="836" t="s">
        <v>338</v>
      </c>
      <c r="B144" s="868" t="s">
        <v>40</v>
      </c>
      <c r="C144" s="869" t="s">
        <v>1607</v>
      </c>
      <c r="D144" s="870" t="s">
        <v>1608</v>
      </c>
      <c r="E144" s="871">
        <v>2015</v>
      </c>
      <c r="F144" s="872" t="s">
        <v>1601</v>
      </c>
      <c r="G144" s="873" t="s">
        <v>230</v>
      </c>
      <c r="H144" s="874" t="s">
        <v>1569</v>
      </c>
      <c r="I144" s="872" t="s">
        <v>466</v>
      </c>
      <c r="J144" s="621">
        <v>0.1</v>
      </c>
      <c r="K144" s="621">
        <v>0.4</v>
      </c>
      <c r="L144" s="622"/>
      <c r="P144" s="47"/>
      <c r="Q144" s="47"/>
      <c r="R144" s="47"/>
      <c r="BA144" s="137"/>
      <c r="BB144" s="137"/>
      <c r="BC144" s="54"/>
      <c r="BD144" s="54"/>
      <c r="BE144" s="136"/>
      <c r="BF144" s="136"/>
      <c r="BG144" s="54"/>
      <c r="BH144" s="54"/>
      <c r="BI144" s="54"/>
      <c r="BJ144" s="54"/>
      <c r="BK144" s="54"/>
      <c r="BL144" s="54"/>
      <c r="BM144" s="138"/>
      <c r="BN144" s="54"/>
      <c r="BO144" s="54"/>
      <c r="BP144" s="54"/>
      <c r="BQ144" s="54"/>
      <c r="BR144" s="54"/>
      <c r="BS144" s="54"/>
      <c r="BT144" s="54"/>
      <c r="BU144" s="49"/>
      <c r="BV144" s="49"/>
      <c r="BW144" s="49"/>
      <c r="BX144" s="49"/>
      <c r="BY144" s="49"/>
      <c r="BZ144" s="49"/>
      <c r="CA144" s="49"/>
      <c r="CB144" s="49"/>
      <c r="CC144" s="54"/>
      <c r="CD144" s="54"/>
      <c r="CE144" s="54"/>
      <c r="CF144" s="54"/>
      <c r="CG144" s="54"/>
      <c r="CH144" s="54"/>
    </row>
    <row r="145" spans="1:86" ht="30.95" customHeight="1">
      <c r="A145" s="836" t="s">
        <v>338</v>
      </c>
      <c r="B145" s="868" t="s">
        <v>40</v>
      </c>
      <c r="C145" s="869" t="s">
        <v>1607</v>
      </c>
      <c r="D145" s="870" t="s">
        <v>1608</v>
      </c>
      <c r="E145" s="871">
        <v>2015</v>
      </c>
      <c r="F145" s="872" t="s">
        <v>1601</v>
      </c>
      <c r="G145" s="873" t="s">
        <v>224</v>
      </c>
      <c r="H145" s="874" t="s">
        <v>1569</v>
      </c>
      <c r="I145" s="872" t="s">
        <v>466</v>
      </c>
      <c r="J145" s="621">
        <v>0.53</v>
      </c>
      <c r="K145" s="621">
        <v>1.05</v>
      </c>
      <c r="L145" s="622"/>
      <c r="P145" s="47"/>
      <c r="Q145" s="47"/>
      <c r="R145" s="47"/>
      <c r="BA145" s="137"/>
      <c r="BB145" s="137"/>
      <c r="BC145" s="54"/>
      <c r="BD145" s="54"/>
      <c r="BE145" s="136"/>
      <c r="BF145" s="136"/>
      <c r="BG145" s="54"/>
      <c r="BH145" s="54"/>
      <c r="BI145" s="54"/>
      <c r="BJ145" s="54"/>
      <c r="BK145" s="54"/>
      <c r="BL145" s="54"/>
      <c r="BM145" s="138"/>
      <c r="BN145" s="54"/>
      <c r="BO145" s="54"/>
      <c r="BP145" s="54"/>
      <c r="BQ145" s="54"/>
      <c r="BR145" s="54"/>
      <c r="BS145" s="54"/>
      <c r="BT145" s="54"/>
      <c r="BU145" s="49"/>
      <c r="BV145" s="49"/>
      <c r="BW145" s="49"/>
      <c r="BX145" s="49"/>
      <c r="BY145" s="49"/>
      <c r="BZ145" s="49"/>
      <c r="CA145" s="49"/>
      <c r="CB145" s="49"/>
      <c r="CC145" s="54"/>
      <c r="CD145" s="54"/>
      <c r="CE145" s="54"/>
      <c r="CF145" s="54"/>
      <c r="CG145" s="54"/>
      <c r="CH145" s="54"/>
    </row>
    <row r="146" spans="1:86" ht="30.95" customHeight="1">
      <c r="A146" s="836" t="s">
        <v>338</v>
      </c>
      <c r="B146" s="868" t="s">
        <v>40</v>
      </c>
      <c r="C146" s="869" t="s">
        <v>1607</v>
      </c>
      <c r="D146" s="870" t="s">
        <v>1608</v>
      </c>
      <c r="E146" s="871">
        <v>2015</v>
      </c>
      <c r="F146" s="872" t="s">
        <v>1601</v>
      </c>
      <c r="G146" s="873" t="s">
        <v>1566</v>
      </c>
      <c r="H146" s="874" t="s">
        <v>1569</v>
      </c>
      <c r="I146" s="872" t="s">
        <v>466</v>
      </c>
      <c r="J146" s="621">
        <v>0.44</v>
      </c>
      <c r="K146" s="621">
        <v>0.92</v>
      </c>
      <c r="L146" s="622"/>
      <c r="P146" s="47"/>
      <c r="Q146" s="47"/>
      <c r="R146" s="47"/>
      <c r="BA146" s="137"/>
      <c r="BB146" s="137"/>
      <c r="BC146" s="54"/>
      <c r="BD146" s="54"/>
      <c r="BE146" s="136"/>
      <c r="BF146" s="136"/>
      <c r="BG146" s="54"/>
      <c r="BH146" s="54"/>
      <c r="BI146" s="54"/>
      <c r="BJ146" s="54"/>
      <c r="BK146" s="54"/>
      <c r="BL146" s="54"/>
      <c r="BM146" s="138"/>
      <c r="BN146" s="54"/>
      <c r="BO146" s="54"/>
      <c r="BP146" s="54"/>
      <c r="BQ146" s="54"/>
      <c r="BR146" s="54"/>
      <c r="BS146" s="54"/>
      <c r="BT146" s="54"/>
      <c r="BU146" s="49"/>
      <c r="BV146" s="49"/>
      <c r="BW146" s="49"/>
      <c r="BX146" s="49"/>
      <c r="BY146" s="49"/>
      <c r="BZ146" s="49"/>
      <c r="CA146" s="49"/>
      <c r="CB146" s="49"/>
      <c r="CC146" s="54"/>
      <c r="CD146" s="54"/>
      <c r="CE146" s="54"/>
      <c r="CF146" s="54"/>
      <c r="CG146" s="54"/>
      <c r="CH146" s="54"/>
    </row>
    <row r="147" spans="1:86" ht="30.95" customHeight="1">
      <c r="A147" s="836" t="s">
        <v>338</v>
      </c>
      <c r="B147" s="868" t="s">
        <v>40</v>
      </c>
      <c r="C147" s="869" t="s">
        <v>1607</v>
      </c>
      <c r="D147" s="870" t="s">
        <v>1608</v>
      </c>
      <c r="E147" s="871">
        <v>2015</v>
      </c>
      <c r="F147" s="872" t="s">
        <v>1601</v>
      </c>
      <c r="G147" s="873" t="s">
        <v>239</v>
      </c>
      <c r="H147" s="874" t="s">
        <v>1569</v>
      </c>
      <c r="I147" s="872" t="s">
        <v>466</v>
      </c>
      <c r="J147" s="621">
        <v>0.5</v>
      </c>
      <c r="K147" s="621">
        <v>1</v>
      </c>
      <c r="L147" s="622"/>
      <c r="P147" s="47"/>
      <c r="Q147" s="47"/>
      <c r="R147" s="47"/>
      <c r="BA147" s="137"/>
      <c r="BB147" s="137"/>
      <c r="BC147" s="54"/>
      <c r="BD147" s="54"/>
      <c r="BE147" s="136"/>
      <c r="BF147" s="136"/>
      <c r="BG147" s="54"/>
      <c r="BH147" s="54"/>
      <c r="BI147" s="54"/>
      <c r="BJ147" s="54"/>
      <c r="BK147" s="54"/>
      <c r="BL147" s="54"/>
      <c r="BM147" s="138"/>
      <c r="BN147" s="54"/>
      <c r="BO147" s="54"/>
      <c r="BP147" s="54"/>
      <c r="BQ147" s="54"/>
      <c r="BR147" s="54"/>
      <c r="BS147" s="54"/>
      <c r="BT147" s="54"/>
      <c r="BU147" s="49"/>
      <c r="BV147" s="49"/>
      <c r="BW147" s="49"/>
      <c r="BX147" s="49"/>
      <c r="BY147" s="49"/>
      <c r="BZ147" s="49"/>
      <c r="CA147" s="49"/>
      <c r="CB147" s="49"/>
      <c r="CC147" s="54"/>
      <c r="CD147" s="54"/>
      <c r="CE147" s="54"/>
      <c r="CF147" s="54"/>
      <c r="CG147" s="54"/>
      <c r="CH147" s="54"/>
    </row>
    <row r="148" spans="1:86" ht="30.95" customHeight="1">
      <c r="A148" s="836" t="s">
        <v>338</v>
      </c>
      <c r="B148" s="868" t="s">
        <v>40</v>
      </c>
      <c r="C148" s="869" t="s">
        <v>1607</v>
      </c>
      <c r="D148" s="870" t="s">
        <v>1608</v>
      </c>
      <c r="E148" s="871">
        <v>2015</v>
      </c>
      <c r="F148" s="872" t="s">
        <v>1601</v>
      </c>
      <c r="G148" s="873" t="s">
        <v>222</v>
      </c>
      <c r="H148" s="874" t="s">
        <v>1569</v>
      </c>
      <c r="I148" s="872" t="s">
        <v>466</v>
      </c>
      <c r="J148" s="621">
        <v>0.55000000000000004</v>
      </c>
      <c r="K148" s="621">
        <v>1</v>
      </c>
      <c r="L148" s="622"/>
      <c r="P148" s="47"/>
      <c r="Q148" s="47"/>
      <c r="R148" s="47"/>
      <c r="BA148" s="137"/>
      <c r="BB148" s="137"/>
      <c r="BC148" s="54"/>
      <c r="BD148" s="54"/>
      <c r="BE148" s="136"/>
      <c r="BF148" s="136"/>
      <c r="BG148" s="54"/>
      <c r="BH148" s="54"/>
      <c r="BI148" s="54"/>
      <c r="BJ148" s="54"/>
      <c r="BK148" s="54"/>
      <c r="BL148" s="54"/>
      <c r="BM148" s="138"/>
      <c r="BN148" s="54"/>
      <c r="BO148" s="54"/>
      <c r="BP148" s="54"/>
      <c r="BQ148" s="54"/>
      <c r="BR148" s="54"/>
      <c r="BS148" s="54"/>
      <c r="BT148" s="54"/>
      <c r="BU148" s="49"/>
      <c r="BV148" s="49"/>
      <c r="BW148" s="49"/>
      <c r="BX148" s="49"/>
      <c r="BY148" s="49"/>
      <c r="BZ148" s="49"/>
      <c r="CA148" s="49"/>
      <c r="CB148" s="49"/>
      <c r="CC148" s="54"/>
      <c r="CD148" s="54"/>
      <c r="CE148" s="54"/>
      <c r="CF148" s="54"/>
      <c r="CG148" s="54"/>
      <c r="CH148" s="54"/>
    </row>
    <row r="149" spans="1:86" ht="30.95" customHeight="1">
      <c r="A149" s="836" t="s">
        <v>338</v>
      </c>
      <c r="B149" s="868" t="s">
        <v>40</v>
      </c>
      <c r="C149" s="869" t="s">
        <v>1607</v>
      </c>
      <c r="D149" s="870" t="s">
        <v>1608</v>
      </c>
      <c r="E149" s="871">
        <v>2015</v>
      </c>
      <c r="F149" s="872" t="s">
        <v>1601</v>
      </c>
      <c r="G149" s="873" t="s">
        <v>226</v>
      </c>
      <c r="H149" s="874" t="s">
        <v>1569</v>
      </c>
      <c r="I149" s="872" t="s">
        <v>466</v>
      </c>
      <c r="J149" s="621">
        <v>0.54</v>
      </c>
      <c r="K149" s="621">
        <v>1</v>
      </c>
      <c r="L149" s="622"/>
      <c r="P149" s="47"/>
      <c r="Q149" s="47"/>
      <c r="R149" s="47"/>
      <c r="BA149" s="137"/>
      <c r="BB149" s="137"/>
      <c r="BC149" s="54"/>
      <c r="BD149" s="54"/>
      <c r="BE149" s="136"/>
      <c r="BF149" s="136"/>
      <c r="BG149" s="54"/>
      <c r="BH149" s="54"/>
      <c r="BI149" s="54"/>
      <c r="BJ149" s="54"/>
      <c r="BK149" s="54"/>
      <c r="BL149" s="54"/>
      <c r="BM149" s="138"/>
      <c r="BN149" s="54"/>
      <c r="BO149" s="54"/>
      <c r="BP149" s="54"/>
      <c r="BQ149" s="54"/>
      <c r="BR149" s="54"/>
      <c r="BS149" s="54"/>
      <c r="BT149" s="54"/>
      <c r="BU149" s="49"/>
      <c r="BV149" s="49"/>
      <c r="BW149" s="49"/>
      <c r="BX149" s="49"/>
      <c r="BY149" s="49"/>
      <c r="BZ149" s="49"/>
      <c r="CA149" s="49"/>
      <c r="CB149" s="49"/>
      <c r="CC149" s="54"/>
      <c r="CD149" s="54"/>
      <c r="CE149" s="54"/>
      <c r="CF149" s="54"/>
      <c r="CG149" s="54"/>
      <c r="CH149" s="54"/>
    </row>
    <row r="150" spans="1:86" ht="30.95" customHeight="1">
      <c r="A150" s="836" t="s">
        <v>338</v>
      </c>
      <c r="B150" s="868" t="s">
        <v>40</v>
      </c>
      <c r="C150" s="869" t="s">
        <v>1607</v>
      </c>
      <c r="D150" s="870" t="s">
        <v>1608</v>
      </c>
      <c r="E150" s="871">
        <v>2015</v>
      </c>
      <c r="F150" s="872" t="s">
        <v>1601</v>
      </c>
      <c r="G150" s="873" t="s">
        <v>1568</v>
      </c>
      <c r="H150" s="874" t="s">
        <v>1570</v>
      </c>
      <c r="I150" s="872" t="s">
        <v>466</v>
      </c>
      <c r="J150" s="621">
        <v>0.76</v>
      </c>
      <c r="K150" s="621">
        <v>0.95</v>
      </c>
      <c r="L150" s="622"/>
      <c r="P150" s="47"/>
      <c r="Q150" s="47"/>
      <c r="R150" s="47"/>
      <c r="BA150" s="137"/>
      <c r="BB150" s="137"/>
      <c r="BC150" s="54"/>
      <c r="BD150" s="54"/>
      <c r="BE150" s="136"/>
      <c r="BF150" s="136"/>
      <c r="BG150" s="54"/>
      <c r="BH150" s="54"/>
      <c r="BI150" s="54"/>
      <c r="BJ150" s="54"/>
      <c r="BK150" s="54"/>
      <c r="BL150" s="54"/>
      <c r="BM150" s="138"/>
      <c r="BN150" s="54"/>
      <c r="BO150" s="54"/>
      <c r="BP150" s="54"/>
      <c r="BQ150" s="54"/>
      <c r="BR150" s="54"/>
      <c r="BS150" s="54"/>
      <c r="BT150" s="54"/>
      <c r="BU150" s="49"/>
      <c r="BV150" s="49"/>
      <c r="BW150" s="49"/>
      <c r="BX150" s="49"/>
      <c r="BY150" s="49"/>
      <c r="BZ150" s="49"/>
      <c r="CA150" s="49"/>
      <c r="CB150" s="49"/>
      <c r="CC150" s="54"/>
      <c r="CD150" s="54"/>
      <c r="CE150" s="54"/>
      <c r="CF150" s="54"/>
      <c r="CG150" s="54"/>
      <c r="CH150" s="54"/>
    </row>
    <row r="151" spans="1:86" ht="30.95" customHeight="1">
      <c r="A151" s="836" t="s">
        <v>338</v>
      </c>
      <c r="B151" s="868" t="s">
        <v>40</v>
      </c>
      <c r="C151" s="869" t="s">
        <v>1607</v>
      </c>
      <c r="D151" s="870" t="s">
        <v>1608</v>
      </c>
      <c r="E151" s="871">
        <v>2015</v>
      </c>
      <c r="F151" s="872" t="s">
        <v>1601</v>
      </c>
      <c r="G151" s="873" t="s">
        <v>1571</v>
      </c>
      <c r="H151" s="874" t="s">
        <v>1570</v>
      </c>
      <c r="I151" s="872" t="s">
        <v>466</v>
      </c>
      <c r="J151" s="621">
        <v>0.8</v>
      </c>
      <c r="K151" s="621">
        <v>1</v>
      </c>
      <c r="L151" s="622"/>
      <c r="P151" s="47"/>
      <c r="Q151" s="47"/>
      <c r="R151" s="47"/>
      <c r="BA151" s="137"/>
      <c r="BB151" s="137"/>
      <c r="BC151" s="54"/>
      <c r="BD151" s="54"/>
      <c r="BE151" s="136"/>
      <c r="BF151" s="136"/>
      <c r="BG151" s="54"/>
      <c r="BH151" s="54"/>
      <c r="BI151" s="54"/>
      <c r="BJ151" s="54"/>
      <c r="BK151" s="54"/>
      <c r="BL151" s="54"/>
      <c r="BM151" s="138"/>
      <c r="BN151" s="54"/>
      <c r="BO151" s="54"/>
      <c r="BP151" s="54"/>
      <c r="BQ151" s="54"/>
      <c r="BR151" s="54"/>
      <c r="BS151" s="54"/>
      <c r="BT151" s="54"/>
      <c r="BU151" s="49"/>
      <c r="BV151" s="49"/>
      <c r="BW151" s="49"/>
      <c r="BX151" s="49"/>
      <c r="BY151" s="49"/>
      <c r="BZ151" s="49"/>
      <c r="CA151" s="49"/>
      <c r="CB151" s="49"/>
      <c r="CC151" s="54"/>
      <c r="CD151" s="54"/>
      <c r="CE151" s="54"/>
      <c r="CF151" s="54"/>
      <c r="CG151" s="54"/>
      <c r="CH151" s="54"/>
    </row>
    <row r="152" spans="1:86" ht="30.95" customHeight="1">
      <c r="A152" s="836" t="s">
        <v>338</v>
      </c>
      <c r="B152" s="868" t="s">
        <v>40</v>
      </c>
      <c r="C152" s="869" t="s">
        <v>1607</v>
      </c>
      <c r="D152" s="870" t="s">
        <v>1608</v>
      </c>
      <c r="E152" s="871">
        <v>2015</v>
      </c>
      <c r="F152" s="872" t="s">
        <v>1601</v>
      </c>
      <c r="G152" s="873" t="s">
        <v>222</v>
      </c>
      <c r="H152" s="874" t="s">
        <v>1570</v>
      </c>
      <c r="I152" s="872" t="s">
        <v>466</v>
      </c>
      <c r="J152" s="621">
        <v>0.5</v>
      </c>
      <c r="K152" s="621">
        <v>1</v>
      </c>
      <c r="L152" s="622"/>
      <c r="P152" s="47"/>
      <c r="Q152" s="47"/>
      <c r="R152" s="47"/>
      <c r="BA152" s="137"/>
      <c r="BB152" s="137"/>
      <c r="BC152" s="54"/>
      <c r="BD152" s="54"/>
      <c r="BE152" s="136"/>
      <c r="BF152" s="136"/>
      <c r="BG152" s="54"/>
      <c r="BH152" s="54"/>
      <c r="BI152" s="54"/>
      <c r="BJ152" s="54"/>
      <c r="BK152" s="54"/>
      <c r="BL152" s="54"/>
      <c r="BM152" s="138"/>
      <c r="BN152" s="54"/>
      <c r="BO152" s="54"/>
      <c r="BP152" s="54"/>
      <c r="BQ152" s="54"/>
      <c r="BR152" s="54"/>
      <c r="BS152" s="54"/>
      <c r="BT152" s="54"/>
      <c r="BU152" s="49"/>
      <c r="BV152" s="49"/>
      <c r="BW152" s="49"/>
      <c r="BX152" s="49"/>
      <c r="BY152" s="49"/>
      <c r="BZ152" s="49"/>
      <c r="CA152" s="49"/>
      <c r="CB152" s="49"/>
      <c r="CC152" s="54"/>
      <c r="CD152" s="54"/>
      <c r="CE152" s="54"/>
      <c r="CF152" s="54"/>
      <c r="CG152" s="54"/>
      <c r="CH152" s="54"/>
    </row>
    <row r="153" spans="1:86" ht="30.95" customHeight="1">
      <c r="A153" s="836" t="s">
        <v>338</v>
      </c>
      <c r="B153" s="868" t="s">
        <v>40</v>
      </c>
      <c r="C153" s="869" t="s">
        <v>1607</v>
      </c>
      <c r="D153" s="870" t="s">
        <v>1608</v>
      </c>
      <c r="E153" s="871">
        <v>2015</v>
      </c>
      <c r="F153" s="872" t="s">
        <v>1601</v>
      </c>
      <c r="G153" s="873" t="s">
        <v>1568</v>
      </c>
      <c r="H153" s="874" t="s">
        <v>1572</v>
      </c>
      <c r="I153" s="872" t="s">
        <v>466</v>
      </c>
      <c r="J153" s="621">
        <v>0.83</v>
      </c>
      <c r="K153" s="621">
        <v>1</v>
      </c>
      <c r="L153" s="622"/>
      <c r="P153" s="47"/>
      <c r="Q153" s="47"/>
      <c r="R153" s="47"/>
      <c r="BA153" s="137"/>
      <c r="BB153" s="137"/>
      <c r="BC153" s="54"/>
      <c r="BD153" s="54"/>
      <c r="BE153" s="136"/>
      <c r="BF153" s="136"/>
      <c r="BG153" s="54"/>
      <c r="BH153" s="54"/>
      <c r="BI153" s="54"/>
      <c r="BJ153" s="54"/>
      <c r="BK153" s="54"/>
      <c r="BL153" s="54"/>
      <c r="BM153" s="138"/>
      <c r="BN153" s="54"/>
      <c r="BO153" s="54"/>
      <c r="BP153" s="54"/>
      <c r="BQ153" s="54"/>
      <c r="BR153" s="54"/>
      <c r="BS153" s="54"/>
      <c r="BT153" s="54"/>
      <c r="BU153" s="49"/>
      <c r="BV153" s="49"/>
      <c r="BW153" s="49"/>
      <c r="BX153" s="49"/>
      <c r="BY153" s="49"/>
      <c r="BZ153" s="49"/>
      <c r="CA153" s="49"/>
      <c r="CB153" s="49"/>
      <c r="CC153" s="54"/>
      <c r="CD153" s="54"/>
      <c r="CE153" s="54"/>
      <c r="CF153" s="54"/>
      <c r="CG153" s="54"/>
      <c r="CH153" s="54"/>
    </row>
    <row r="154" spans="1:86" ht="30.95" customHeight="1">
      <c r="A154" s="836" t="s">
        <v>338</v>
      </c>
      <c r="B154" s="868" t="s">
        <v>40</v>
      </c>
      <c r="C154" s="869" t="s">
        <v>1607</v>
      </c>
      <c r="D154" s="870" t="s">
        <v>1608</v>
      </c>
      <c r="E154" s="871">
        <v>2015</v>
      </c>
      <c r="F154" s="872" t="s">
        <v>1601</v>
      </c>
      <c r="G154" s="873" t="s">
        <v>1568</v>
      </c>
      <c r="H154" s="874" t="s">
        <v>1573</v>
      </c>
      <c r="I154" s="872" t="s">
        <v>466</v>
      </c>
      <c r="J154" s="621">
        <v>1</v>
      </c>
      <c r="K154" s="621">
        <v>1</v>
      </c>
      <c r="L154" s="622"/>
      <c r="P154" s="47"/>
      <c r="Q154" s="47"/>
      <c r="R154" s="47"/>
      <c r="BA154" s="137"/>
      <c r="BB154" s="137"/>
      <c r="BC154" s="54"/>
      <c r="BD154" s="54"/>
      <c r="BE154" s="136"/>
      <c r="BF154" s="136"/>
      <c r="BG154" s="54"/>
      <c r="BH154" s="54"/>
      <c r="BI154" s="54"/>
      <c r="BJ154" s="54"/>
      <c r="BK154" s="54"/>
      <c r="BL154" s="54"/>
      <c r="BM154" s="138"/>
      <c r="BN154" s="54"/>
      <c r="BO154" s="54"/>
      <c r="BP154" s="54"/>
      <c r="BQ154" s="54"/>
      <c r="BR154" s="54"/>
      <c r="BS154" s="54"/>
      <c r="BT154" s="54"/>
      <c r="BU154" s="49"/>
      <c r="BV154" s="49"/>
      <c r="BW154" s="49"/>
      <c r="BX154" s="49"/>
      <c r="BY154" s="49"/>
      <c r="BZ154" s="49"/>
      <c r="CA154" s="49"/>
      <c r="CB154" s="49"/>
      <c r="CC154" s="54"/>
      <c r="CD154" s="54"/>
      <c r="CE154" s="54"/>
      <c r="CF154" s="54"/>
      <c r="CG154" s="54"/>
      <c r="CH154" s="54"/>
    </row>
    <row r="155" spans="1:86" ht="30.95" customHeight="1">
      <c r="A155" s="836" t="s">
        <v>338</v>
      </c>
      <c r="B155" s="868" t="s">
        <v>40</v>
      </c>
      <c r="C155" s="869" t="s">
        <v>1607</v>
      </c>
      <c r="D155" s="870" t="s">
        <v>1608</v>
      </c>
      <c r="E155" s="871">
        <v>2015</v>
      </c>
      <c r="F155" s="872" t="s">
        <v>1601</v>
      </c>
      <c r="G155" s="873" t="s">
        <v>226</v>
      </c>
      <c r="H155" s="874" t="s">
        <v>1573</v>
      </c>
      <c r="I155" s="872" t="s">
        <v>466</v>
      </c>
      <c r="J155" s="621">
        <v>0.94</v>
      </c>
      <c r="K155" s="621">
        <v>1</v>
      </c>
      <c r="L155" s="622"/>
      <c r="P155" s="47"/>
      <c r="Q155" s="47"/>
      <c r="R155" s="47"/>
      <c r="BA155" s="137"/>
      <c r="BB155" s="137"/>
      <c r="BC155" s="54"/>
      <c r="BD155" s="54"/>
      <c r="BE155" s="136"/>
      <c r="BF155" s="136"/>
      <c r="BG155" s="54"/>
      <c r="BH155" s="54"/>
      <c r="BI155" s="54"/>
      <c r="BJ155" s="54"/>
      <c r="BK155" s="54"/>
      <c r="BL155" s="54"/>
      <c r="BM155" s="138"/>
      <c r="BN155" s="54"/>
      <c r="BO155" s="54"/>
      <c r="BP155" s="54"/>
      <c r="BQ155" s="54"/>
      <c r="BR155" s="54"/>
      <c r="BS155" s="54"/>
      <c r="BT155" s="54"/>
      <c r="BU155" s="49"/>
      <c r="BV155" s="49"/>
      <c r="BW155" s="49"/>
      <c r="BX155" s="49"/>
      <c r="BY155" s="49"/>
      <c r="BZ155" s="49"/>
      <c r="CA155" s="49"/>
      <c r="CB155" s="49"/>
      <c r="CC155" s="54"/>
      <c r="CD155" s="54"/>
      <c r="CE155" s="54"/>
      <c r="CF155" s="54"/>
      <c r="CG155" s="54"/>
      <c r="CH155" s="54"/>
    </row>
    <row r="156" spans="1:86" ht="30.95" customHeight="1">
      <c r="A156" s="836" t="s">
        <v>338</v>
      </c>
      <c r="B156" s="868" t="s">
        <v>40</v>
      </c>
      <c r="C156" s="869" t="s">
        <v>1607</v>
      </c>
      <c r="D156" s="870" t="s">
        <v>1609</v>
      </c>
      <c r="E156" s="871">
        <v>2015</v>
      </c>
      <c r="F156" s="872" t="s">
        <v>1601</v>
      </c>
      <c r="G156" s="873" t="s">
        <v>224</v>
      </c>
      <c r="H156" s="874" t="s">
        <v>1563</v>
      </c>
      <c r="I156" s="872" t="s">
        <v>466</v>
      </c>
      <c r="J156" s="621">
        <v>0.2</v>
      </c>
      <c r="K156" s="621">
        <v>0.5</v>
      </c>
      <c r="L156" s="622"/>
      <c r="P156" s="47"/>
      <c r="Q156" s="47"/>
      <c r="R156" s="47"/>
      <c r="BA156" s="137"/>
      <c r="BB156" s="137"/>
      <c r="BC156" s="54"/>
      <c r="BD156" s="54"/>
      <c r="BE156" s="136"/>
      <c r="BF156" s="136"/>
      <c r="BG156" s="54"/>
      <c r="BH156" s="54"/>
      <c r="BI156" s="54"/>
      <c r="BJ156" s="54"/>
      <c r="BK156" s="54"/>
      <c r="BL156" s="54"/>
      <c r="BM156" s="138"/>
      <c r="BN156" s="54"/>
      <c r="BO156" s="54"/>
      <c r="BP156" s="54"/>
      <c r="BQ156" s="54"/>
      <c r="BR156" s="54"/>
      <c r="BS156" s="54"/>
      <c r="BT156" s="54"/>
      <c r="BU156" s="49"/>
      <c r="BV156" s="49"/>
      <c r="BW156" s="49"/>
      <c r="BX156" s="49"/>
      <c r="BY156" s="49"/>
      <c r="BZ156" s="49"/>
      <c r="CA156" s="49"/>
      <c r="CB156" s="49"/>
      <c r="CC156" s="54"/>
      <c r="CD156" s="54"/>
      <c r="CE156" s="54"/>
      <c r="CF156" s="54"/>
      <c r="CG156" s="54"/>
      <c r="CH156" s="54"/>
    </row>
    <row r="157" spans="1:86" ht="30.95" customHeight="1">
      <c r="A157" s="836" t="s">
        <v>338</v>
      </c>
      <c r="B157" s="868" t="s">
        <v>40</v>
      </c>
      <c r="C157" s="869" t="s">
        <v>1607</v>
      </c>
      <c r="D157" s="870" t="s">
        <v>1609</v>
      </c>
      <c r="E157" s="871">
        <v>2015</v>
      </c>
      <c r="F157" s="872" t="s">
        <v>1601</v>
      </c>
      <c r="G157" s="873" t="s">
        <v>1566</v>
      </c>
      <c r="H157" s="874" t="s">
        <v>1563</v>
      </c>
      <c r="I157" s="872" t="s">
        <v>466</v>
      </c>
      <c r="J157" s="621">
        <v>0.24</v>
      </c>
      <c r="K157" s="621">
        <v>0.95</v>
      </c>
      <c r="L157" s="622"/>
      <c r="P157" s="47"/>
      <c r="Q157" s="47"/>
      <c r="R157" s="47"/>
      <c r="BA157" s="137"/>
      <c r="BB157" s="137"/>
      <c r="BC157" s="54"/>
      <c r="BD157" s="54"/>
      <c r="BE157" s="136"/>
      <c r="BF157" s="136"/>
      <c r="BG157" s="54"/>
      <c r="BH157" s="54"/>
      <c r="BI157" s="54"/>
      <c r="BJ157" s="54"/>
      <c r="BK157" s="54"/>
      <c r="BL157" s="54"/>
      <c r="BM157" s="138"/>
      <c r="BN157" s="54"/>
      <c r="BO157" s="54"/>
      <c r="BP157" s="54"/>
      <c r="BQ157" s="54"/>
      <c r="BR157" s="54"/>
      <c r="BS157" s="54"/>
      <c r="BT157" s="54"/>
      <c r="BU157" s="49"/>
      <c r="BV157" s="49"/>
      <c r="BW157" s="49"/>
      <c r="BX157" s="49"/>
      <c r="BY157" s="49"/>
      <c r="BZ157" s="49"/>
      <c r="CA157" s="49"/>
      <c r="CB157" s="49"/>
      <c r="CC157" s="54"/>
      <c r="CD157" s="54"/>
      <c r="CE157" s="54"/>
      <c r="CF157" s="54"/>
      <c r="CG157" s="54"/>
      <c r="CH157" s="54"/>
    </row>
    <row r="158" spans="1:86" ht="30.95" customHeight="1">
      <c r="A158" s="836" t="s">
        <v>338</v>
      </c>
      <c r="B158" s="868" t="s">
        <v>40</v>
      </c>
      <c r="C158" s="869" t="s">
        <v>1607</v>
      </c>
      <c r="D158" s="870" t="s">
        <v>1609</v>
      </c>
      <c r="E158" s="871">
        <v>2015</v>
      </c>
      <c r="F158" s="872" t="s">
        <v>1601</v>
      </c>
      <c r="G158" s="873" t="s">
        <v>239</v>
      </c>
      <c r="H158" s="874" t="s">
        <v>1563</v>
      </c>
      <c r="I158" s="872" t="s">
        <v>466</v>
      </c>
      <c r="J158" s="621">
        <v>0.4</v>
      </c>
      <c r="K158" s="621">
        <v>1.1399999999999999</v>
      </c>
      <c r="L158" s="622"/>
      <c r="P158" s="47"/>
      <c r="Q158" s="47"/>
      <c r="R158" s="47"/>
      <c r="BA158" s="137"/>
      <c r="BB158" s="137"/>
      <c r="BC158" s="54"/>
      <c r="BD158" s="54"/>
      <c r="BE158" s="136"/>
      <c r="BF158" s="136"/>
      <c r="BG158" s="54"/>
      <c r="BH158" s="54"/>
      <c r="BI158" s="54"/>
      <c r="BJ158" s="54"/>
      <c r="BK158" s="54"/>
      <c r="BL158" s="54"/>
      <c r="BM158" s="138"/>
      <c r="BN158" s="54"/>
      <c r="BO158" s="54"/>
      <c r="BP158" s="54"/>
      <c r="BQ158" s="54"/>
      <c r="BR158" s="54"/>
      <c r="BS158" s="54"/>
      <c r="BT158" s="54"/>
      <c r="BU158" s="49"/>
      <c r="BV158" s="49"/>
      <c r="BW158" s="49"/>
      <c r="BX158" s="49"/>
      <c r="BY158" s="49"/>
      <c r="BZ158" s="49"/>
      <c r="CA158" s="49"/>
      <c r="CB158" s="49"/>
      <c r="CC158" s="54"/>
      <c r="CD158" s="54"/>
      <c r="CE158" s="54"/>
      <c r="CF158" s="54"/>
      <c r="CG158" s="54"/>
      <c r="CH158" s="54"/>
    </row>
    <row r="159" spans="1:86" ht="30.95" customHeight="1">
      <c r="A159" s="836" t="s">
        <v>338</v>
      </c>
      <c r="B159" s="868" t="s">
        <v>40</v>
      </c>
      <c r="C159" s="869" t="s">
        <v>1607</v>
      </c>
      <c r="D159" s="870" t="s">
        <v>1609</v>
      </c>
      <c r="E159" s="871">
        <v>2015</v>
      </c>
      <c r="F159" s="872" t="s">
        <v>1601</v>
      </c>
      <c r="G159" s="873" t="s">
        <v>230</v>
      </c>
      <c r="H159" s="874" t="s">
        <v>1567</v>
      </c>
      <c r="I159" s="872" t="s">
        <v>466</v>
      </c>
      <c r="J159" s="621">
        <v>0.5</v>
      </c>
      <c r="K159" s="621">
        <v>1.4</v>
      </c>
      <c r="L159" s="622"/>
      <c r="P159" s="47"/>
      <c r="Q159" s="47"/>
      <c r="R159" s="47"/>
      <c r="BA159" s="137"/>
      <c r="BB159" s="137"/>
      <c r="BC159" s="54"/>
      <c r="BD159" s="54"/>
      <c r="BE159" s="136"/>
      <c r="BF159" s="136"/>
      <c r="BG159" s="54"/>
      <c r="BH159" s="54"/>
      <c r="BI159" s="54"/>
      <c r="BJ159" s="54"/>
      <c r="BK159" s="54"/>
      <c r="BL159" s="54"/>
      <c r="BM159" s="138"/>
      <c r="BN159" s="54"/>
      <c r="BO159" s="54"/>
      <c r="BP159" s="54"/>
      <c r="BQ159" s="54"/>
      <c r="BR159" s="54"/>
      <c r="BS159" s="54"/>
      <c r="BT159" s="54"/>
      <c r="BU159" s="49"/>
      <c r="BV159" s="49"/>
      <c r="BW159" s="49"/>
      <c r="BX159" s="49"/>
      <c r="BY159" s="49"/>
      <c r="BZ159" s="49"/>
      <c r="CA159" s="49"/>
      <c r="CB159" s="49"/>
      <c r="CC159" s="54"/>
      <c r="CD159" s="54"/>
      <c r="CE159" s="54"/>
      <c r="CF159" s="54"/>
      <c r="CG159" s="54"/>
      <c r="CH159" s="54"/>
    </row>
    <row r="160" spans="1:86" ht="30.95" customHeight="1">
      <c r="A160" s="836" t="s">
        <v>338</v>
      </c>
      <c r="B160" s="868" t="s">
        <v>40</v>
      </c>
      <c r="C160" s="869" t="s">
        <v>1607</v>
      </c>
      <c r="D160" s="870" t="s">
        <v>1609</v>
      </c>
      <c r="E160" s="871">
        <v>2015</v>
      </c>
      <c r="F160" s="872" t="s">
        <v>1601</v>
      </c>
      <c r="G160" s="873" t="s">
        <v>1568</v>
      </c>
      <c r="H160" s="874" t="s">
        <v>1567</v>
      </c>
      <c r="I160" s="872" t="s">
        <v>466</v>
      </c>
      <c r="J160" s="621">
        <v>0.63</v>
      </c>
      <c r="K160" s="621">
        <v>1.25</v>
      </c>
      <c r="L160" s="622"/>
      <c r="P160" s="47"/>
      <c r="Q160" s="47"/>
      <c r="R160" s="47"/>
      <c r="BA160" s="137"/>
      <c r="BB160" s="137"/>
      <c r="BC160" s="54"/>
      <c r="BD160" s="54"/>
      <c r="BE160" s="136"/>
      <c r="BF160" s="136"/>
      <c r="BG160" s="54"/>
      <c r="BH160" s="54"/>
      <c r="BI160" s="54"/>
      <c r="BJ160" s="54"/>
      <c r="BK160" s="54"/>
      <c r="BL160" s="54"/>
      <c r="BM160" s="138"/>
      <c r="BN160" s="54"/>
      <c r="BO160" s="54"/>
      <c r="BP160" s="54"/>
      <c r="BQ160" s="54"/>
      <c r="BR160" s="54"/>
      <c r="BS160" s="54"/>
      <c r="BT160" s="54"/>
      <c r="BU160" s="49"/>
      <c r="BV160" s="49"/>
      <c r="BW160" s="49"/>
      <c r="BX160" s="49"/>
      <c r="BY160" s="49"/>
      <c r="BZ160" s="49"/>
      <c r="CA160" s="49"/>
      <c r="CB160" s="49"/>
      <c r="CC160" s="54"/>
      <c r="CD160" s="54"/>
      <c r="CE160" s="54"/>
      <c r="CF160" s="54"/>
      <c r="CG160" s="54"/>
      <c r="CH160" s="54"/>
    </row>
    <row r="161" spans="1:86" ht="30.95" customHeight="1">
      <c r="A161" s="836" t="s">
        <v>338</v>
      </c>
      <c r="B161" s="868" t="s">
        <v>40</v>
      </c>
      <c r="C161" s="869" t="s">
        <v>1607</v>
      </c>
      <c r="D161" s="870" t="s">
        <v>1609</v>
      </c>
      <c r="E161" s="871">
        <v>2015</v>
      </c>
      <c r="F161" s="872" t="s">
        <v>1601</v>
      </c>
      <c r="G161" s="873" t="s">
        <v>1566</v>
      </c>
      <c r="H161" s="874" t="s">
        <v>1567</v>
      </c>
      <c r="I161" s="872" t="s">
        <v>466</v>
      </c>
      <c r="J161" s="621">
        <v>0.4</v>
      </c>
      <c r="K161" s="621">
        <v>1</v>
      </c>
      <c r="L161" s="622"/>
      <c r="P161" s="47"/>
      <c r="Q161" s="47"/>
      <c r="R161" s="47"/>
      <c r="BA161" s="137"/>
      <c r="BB161" s="137"/>
      <c r="BC161" s="54"/>
      <c r="BD161" s="54"/>
      <c r="BE161" s="136"/>
      <c r="BF161" s="136"/>
      <c r="BG161" s="54"/>
      <c r="BH161" s="54"/>
      <c r="BI161" s="54"/>
      <c r="BJ161" s="54"/>
      <c r="BK161" s="54"/>
      <c r="BL161" s="54"/>
      <c r="BM161" s="138"/>
      <c r="BN161" s="54"/>
      <c r="BO161" s="54"/>
      <c r="BP161" s="54"/>
      <c r="BQ161" s="54"/>
      <c r="BR161" s="54"/>
      <c r="BS161" s="54"/>
      <c r="BT161" s="54"/>
      <c r="BU161" s="49"/>
      <c r="BV161" s="49"/>
      <c r="BW161" s="49"/>
      <c r="BX161" s="49"/>
      <c r="BY161" s="49"/>
      <c r="BZ161" s="49"/>
      <c r="CA161" s="49"/>
      <c r="CB161" s="49"/>
      <c r="CC161" s="54"/>
      <c r="CD161" s="54"/>
      <c r="CE161" s="54"/>
      <c r="CF161" s="54"/>
      <c r="CG161" s="54"/>
      <c r="CH161" s="54"/>
    </row>
    <row r="162" spans="1:86" ht="30.95" customHeight="1">
      <c r="A162" s="836" t="s">
        <v>338</v>
      </c>
      <c r="B162" s="868" t="s">
        <v>40</v>
      </c>
      <c r="C162" s="869" t="s">
        <v>1607</v>
      </c>
      <c r="D162" s="870" t="s">
        <v>1609</v>
      </c>
      <c r="E162" s="871">
        <v>2015</v>
      </c>
      <c r="F162" s="872" t="s">
        <v>1601</v>
      </c>
      <c r="G162" s="873" t="s">
        <v>239</v>
      </c>
      <c r="H162" s="874" t="s">
        <v>1567</v>
      </c>
      <c r="I162" s="872" t="s">
        <v>466</v>
      </c>
      <c r="J162" s="621">
        <v>0.36</v>
      </c>
      <c r="K162" s="621">
        <v>1</v>
      </c>
      <c r="L162" s="622"/>
      <c r="P162" s="47"/>
      <c r="Q162" s="47"/>
      <c r="R162" s="47"/>
      <c r="BA162" s="137"/>
      <c r="BB162" s="137"/>
      <c r="BC162" s="54"/>
      <c r="BD162" s="54"/>
      <c r="BE162" s="136"/>
      <c r="BF162" s="136"/>
      <c r="BG162" s="54"/>
      <c r="BH162" s="54"/>
      <c r="BI162" s="54"/>
      <c r="BJ162" s="54"/>
      <c r="BK162" s="54"/>
      <c r="BL162" s="54"/>
      <c r="BM162" s="138"/>
      <c r="BN162" s="54"/>
      <c r="BO162" s="54"/>
      <c r="BP162" s="54"/>
      <c r="BQ162" s="54"/>
      <c r="BR162" s="54"/>
      <c r="BS162" s="54"/>
      <c r="BT162" s="54"/>
      <c r="BU162" s="49"/>
      <c r="BV162" s="49"/>
      <c r="BW162" s="49"/>
      <c r="BX162" s="49"/>
      <c r="BY162" s="49"/>
      <c r="BZ162" s="49"/>
      <c r="CA162" s="49"/>
      <c r="CB162" s="49"/>
      <c r="CC162" s="54"/>
      <c r="CD162" s="54"/>
      <c r="CE162" s="54"/>
      <c r="CF162" s="54"/>
      <c r="CG162" s="54"/>
      <c r="CH162" s="54"/>
    </row>
    <row r="163" spans="1:86" ht="30.95" customHeight="1">
      <c r="A163" s="836" t="s">
        <v>338</v>
      </c>
      <c r="B163" s="868" t="s">
        <v>40</v>
      </c>
      <c r="C163" s="869" t="s">
        <v>1607</v>
      </c>
      <c r="D163" s="870" t="s">
        <v>1609</v>
      </c>
      <c r="E163" s="871">
        <v>2015</v>
      </c>
      <c r="F163" s="872" t="s">
        <v>1601</v>
      </c>
      <c r="G163" s="873" t="s">
        <v>230</v>
      </c>
      <c r="H163" s="874" t="s">
        <v>1569</v>
      </c>
      <c r="I163" s="872" t="s">
        <v>466</v>
      </c>
      <c r="J163" s="621">
        <v>0.1</v>
      </c>
      <c r="K163" s="621">
        <v>0.4</v>
      </c>
      <c r="L163" s="622"/>
      <c r="P163" s="47"/>
      <c r="Q163" s="47"/>
      <c r="R163" s="47"/>
      <c r="BA163" s="137"/>
      <c r="BB163" s="137"/>
      <c r="BC163" s="54"/>
      <c r="BD163" s="54"/>
      <c r="BE163" s="136"/>
      <c r="BF163" s="136"/>
      <c r="BG163" s="54"/>
      <c r="BH163" s="54"/>
      <c r="BI163" s="54"/>
      <c r="BJ163" s="54"/>
      <c r="BK163" s="54"/>
      <c r="BL163" s="54"/>
      <c r="BM163" s="138"/>
      <c r="BN163" s="54"/>
      <c r="BO163" s="54"/>
      <c r="BP163" s="54"/>
      <c r="BQ163" s="54"/>
      <c r="BR163" s="54"/>
      <c r="BS163" s="54"/>
      <c r="BT163" s="54"/>
      <c r="BU163" s="49"/>
      <c r="BV163" s="49"/>
      <c r="BW163" s="49"/>
      <c r="BX163" s="49"/>
      <c r="BY163" s="49"/>
      <c r="BZ163" s="49"/>
      <c r="CA163" s="49"/>
      <c r="CB163" s="49"/>
      <c r="CC163" s="54"/>
      <c r="CD163" s="54"/>
      <c r="CE163" s="54"/>
      <c r="CF163" s="54"/>
      <c r="CG163" s="54"/>
      <c r="CH163" s="54"/>
    </row>
    <row r="164" spans="1:86" ht="30.95" customHeight="1">
      <c r="A164" s="836" t="s">
        <v>338</v>
      </c>
      <c r="B164" s="868" t="s">
        <v>40</v>
      </c>
      <c r="C164" s="869" t="s">
        <v>1607</v>
      </c>
      <c r="D164" s="870" t="s">
        <v>1609</v>
      </c>
      <c r="E164" s="871">
        <v>2015</v>
      </c>
      <c r="F164" s="872" t="s">
        <v>1601</v>
      </c>
      <c r="G164" s="873" t="s">
        <v>224</v>
      </c>
      <c r="H164" s="874" t="s">
        <v>1569</v>
      </c>
      <c r="I164" s="872" t="s">
        <v>466</v>
      </c>
      <c r="J164" s="621">
        <v>0.53</v>
      </c>
      <c r="K164" s="621">
        <v>1.05</v>
      </c>
      <c r="L164" s="622"/>
      <c r="P164" s="47"/>
      <c r="Q164" s="47"/>
      <c r="R164" s="47"/>
      <c r="BA164" s="137"/>
      <c r="BB164" s="137"/>
      <c r="BC164" s="54"/>
      <c r="BD164" s="54"/>
      <c r="BE164" s="136"/>
      <c r="BF164" s="136"/>
      <c r="BG164" s="54"/>
      <c r="BH164" s="54"/>
      <c r="BI164" s="54"/>
      <c r="BJ164" s="54"/>
      <c r="BK164" s="54"/>
      <c r="BL164" s="54"/>
      <c r="BM164" s="138"/>
      <c r="BN164" s="54"/>
      <c r="BO164" s="54"/>
      <c r="BP164" s="54"/>
      <c r="BQ164" s="54"/>
      <c r="BR164" s="54"/>
      <c r="BS164" s="54"/>
      <c r="BT164" s="54"/>
      <c r="BU164" s="49"/>
      <c r="BV164" s="49"/>
      <c r="BW164" s="49"/>
      <c r="BX164" s="49"/>
      <c r="BY164" s="49"/>
      <c r="BZ164" s="49"/>
      <c r="CA164" s="49"/>
      <c r="CB164" s="49"/>
      <c r="CC164" s="54"/>
      <c r="CD164" s="54"/>
      <c r="CE164" s="54"/>
      <c r="CF164" s="54"/>
      <c r="CG164" s="54"/>
      <c r="CH164" s="54"/>
    </row>
    <row r="165" spans="1:86" ht="30.95" customHeight="1">
      <c r="A165" s="836" t="s">
        <v>338</v>
      </c>
      <c r="B165" s="868" t="s">
        <v>40</v>
      </c>
      <c r="C165" s="869" t="s">
        <v>1607</v>
      </c>
      <c r="D165" s="870" t="s">
        <v>1609</v>
      </c>
      <c r="E165" s="871">
        <v>2015</v>
      </c>
      <c r="F165" s="872" t="s">
        <v>1601</v>
      </c>
      <c r="G165" s="873" t="s">
        <v>1566</v>
      </c>
      <c r="H165" s="874" t="s">
        <v>1569</v>
      </c>
      <c r="I165" s="872" t="s">
        <v>466</v>
      </c>
      <c r="J165" s="621">
        <v>0.44</v>
      </c>
      <c r="K165" s="621">
        <v>0.92</v>
      </c>
      <c r="L165" s="622"/>
      <c r="P165" s="47"/>
      <c r="Q165" s="47"/>
      <c r="R165" s="47"/>
      <c r="BA165" s="137"/>
      <c r="BB165" s="137"/>
      <c r="BC165" s="54"/>
      <c r="BD165" s="54"/>
      <c r="BE165" s="136"/>
      <c r="BF165" s="136"/>
      <c r="BG165" s="54"/>
      <c r="BH165" s="54"/>
      <c r="BI165" s="54"/>
      <c r="BJ165" s="54"/>
      <c r="BK165" s="54"/>
      <c r="BL165" s="54"/>
      <c r="BM165" s="138"/>
      <c r="BN165" s="54"/>
      <c r="BO165" s="54"/>
      <c r="BP165" s="54"/>
      <c r="BQ165" s="54"/>
      <c r="BR165" s="54"/>
      <c r="BS165" s="54"/>
      <c r="BT165" s="54"/>
      <c r="BU165" s="49"/>
      <c r="BV165" s="49"/>
      <c r="BW165" s="49"/>
      <c r="BX165" s="49"/>
      <c r="BY165" s="49"/>
      <c r="BZ165" s="49"/>
      <c r="CA165" s="49"/>
      <c r="CB165" s="49"/>
      <c r="CC165" s="54"/>
      <c r="CD165" s="54"/>
      <c r="CE165" s="54"/>
      <c r="CF165" s="54"/>
      <c r="CG165" s="54"/>
      <c r="CH165" s="54"/>
    </row>
    <row r="166" spans="1:86" ht="30.95" customHeight="1">
      <c r="A166" s="836" t="s">
        <v>338</v>
      </c>
      <c r="B166" s="868" t="s">
        <v>40</v>
      </c>
      <c r="C166" s="869" t="s">
        <v>1607</v>
      </c>
      <c r="D166" s="870" t="s">
        <v>1609</v>
      </c>
      <c r="E166" s="871">
        <v>2015</v>
      </c>
      <c r="F166" s="872" t="s">
        <v>1601</v>
      </c>
      <c r="G166" s="873" t="s">
        <v>239</v>
      </c>
      <c r="H166" s="874" t="s">
        <v>1569</v>
      </c>
      <c r="I166" s="872" t="s">
        <v>466</v>
      </c>
      <c r="J166" s="621">
        <v>0.5</v>
      </c>
      <c r="K166" s="621">
        <v>1</v>
      </c>
      <c r="L166" s="622"/>
      <c r="P166" s="47"/>
      <c r="Q166" s="47"/>
      <c r="R166" s="47"/>
      <c r="BA166" s="137"/>
      <c r="BB166" s="137"/>
      <c r="BC166" s="54"/>
      <c r="BD166" s="54"/>
      <c r="BE166" s="136"/>
      <c r="BF166" s="136"/>
      <c r="BG166" s="54"/>
      <c r="BH166" s="54"/>
      <c r="BI166" s="54"/>
      <c r="BJ166" s="54"/>
      <c r="BK166" s="54"/>
      <c r="BL166" s="54"/>
      <c r="BM166" s="138"/>
      <c r="BN166" s="54"/>
      <c r="BO166" s="54"/>
      <c r="BP166" s="54"/>
      <c r="BQ166" s="54"/>
      <c r="BR166" s="54"/>
      <c r="BS166" s="54"/>
      <c r="BT166" s="54"/>
      <c r="BU166" s="49"/>
      <c r="BV166" s="49"/>
      <c r="BW166" s="49"/>
      <c r="BX166" s="49"/>
      <c r="BY166" s="49"/>
      <c r="BZ166" s="49"/>
      <c r="CA166" s="49"/>
      <c r="CB166" s="49"/>
      <c r="CC166" s="54"/>
      <c r="CD166" s="54"/>
      <c r="CE166" s="54"/>
      <c r="CF166" s="54"/>
      <c r="CG166" s="54"/>
      <c r="CH166" s="54"/>
    </row>
    <row r="167" spans="1:86" ht="30.95" customHeight="1">
      <c r="A167" s="836" t="s">
        <v>338</v>
      </c>
      <c r="B167" s="868" t="s">
        <v>40</v>
      </c>
      <c r="C167" s="869" t="s">
        <v>1607</v>
      </c>
      <c r="D167" s="870" t="s">
        <v>1609</v>
      </c>
      <c r="E167" s="871">
        <v>2015</v>
      </c>
      <c r="F167" s="872" t="s">
        <v>1601</v>
      </c>
      <c r="G167" s="873" t="s">
        <v>222</v>
      </c>
      <c r="H167" s="874" t="s">
        <v>1569</v>
      </c>
      <c r="I167" s="872" t="s">
        <v>466</v>
      </c>
      <c r="J167" s="621">
        <v>0.55000000000000004</v>
      </c>
      <c r="K167" s="621">
        <v>1</v>
      </c>
      <c r="L167" s="622"/>
      <c r="P167" s="47"/>
      <c r="Q167" s="47"/>
      <c r="R167" s="47"/>
      <c r="BA167" s="137"/>
      <c r="BB167" s="137"/>
      <c r="BC167" s="54"/>
      <c r="BD167" s="54"/>
      <c r="BE167" s="136"/>
      <c r="BF167" s="136"/>
      <c r="BG167" s="54"/>
      <c r="BH167" s="54"/>
      <c r="BI167" s="54"/>
      <c r="BJ167" s="54"/>
      <c r="BK167" s="54"/>
      <c r="BL167" s="54"/>
      <c r="BM167" s="138"/>
      <c r="BN167" s="54"/>
      <c r="BO167" s="54"/>
      <c r="BP167" s="54"/>
      <c r="BQ167" s="54"/>
      <c r="BR167" s="54"/>
      <c r="BS167" s="54"/>
      <c r="BT167" s="54"/>
      <c r="BU167" s="49"/>
      <c r="BV167" s="49"/>
      <c r="BW167" s="49"/>
      <c r="BX167" s="49"/>
      <c r="BY167" s="49"/>
      <c r="BZ167" s="49"/>
      <c r="CA167" s="49"/>
      <c r="CB167" s="49"/>
      <c r="CC167" s="54"/>
      <c r="CD167" s="54"/>
      <c r="CE167" s="54"/>
      <c r="CF167" s="54"/>
      <c r="CG167" s="54"/>
      <c r="CH167" s="54"/>
    </row>
    <row r="168" spans="1:86" ht="30.95" customHeight="1">
      <c r="A168" s="836" t="s">
        <v>338</v>
      </c>
      <c r="B168" s="868" t="s">
        <v>40</v>
      </c>
      <c r="C168" s="869" t="s">
        <v>1607</v>
      </c>
      <c r="D168" s="870" t="s">
        <v>1609</v>
      </c>
      <c r="E168" s="871">
        <v>2015</v>
      </c>
      <c r="F168" s="872" t="s">
        <v>1601</v>
      </c>
      <c r="G168" s="873" t="s">
        <v>226</v>
      </c>
      <c r="H168" s="874" t="s">
        <v>1569</v>
      </c>
      <c r="I168" s="872" t="s">
        <v>466</v>
      </c>
      <c r="J168" s="621">
        <v>0.54</v>
      </c>
      <c r="K168" s="621">
        <v>1</v>
      </c>
      <c r="L168" s="622"/>
      <c r="P168" s="47"/>
      <c r="Q168" s="47"/>
      <c r="R168" s="47"/>
      <c r="BA168" s="137"/>
      <c r="BB168" s="137"/>
      <c r="BC168" s="54"/>
      <c r="BD168" s="54"/>
      <c r="BE168" s="136"/>
      <c r="BF168" s="136"/>
      <c r="BG168" s="54"/>
      <c r="BH168" s="54"/>
      <c r="BI168" s="54"/>
      <c r="BJ168" s="54"/>
      <c r="BK168" s="54"/>
      <c r="BL168" s="54"/>
      <c r="BM168" s="138"/>
      <c r="BN168" s="54"/>
      <c r="BO168" s="54"/>
      <c r="BP168" s="54"/>
      <c r="BQ168" s="54"/>
      <c r="BR168" s="54"/>
      <c r="BS168" s="54"/>
      <c r="BT168" s="54"/>
      <c r="BU168" s="49"/>
      <c r="BV168" s="49"/>
      <c r="BW168" s="49"/>
      <c r="BX168" s="49"/>
      <c r="BY168" s="49"/>
      <c r="BZ168" s="49"/>
      <c r="CA168" s="49"/>
      <c r="CB168" s="49"/>
      <c r="CC168" s="54"/>
      <c r="CD168" s="54"/>
      <c r="CE168" s="54"/>
      <c r="CF168" s="54"/>
      <c r="CG168" s="54"/>
      <c r="CH168" s="54"/>
    </row>
    <row r="169" spans="1:86" ht="30.95" customHeight="1">
      <c r="A169" s="836" t="s">
        <v>338</v>
      </c>
      <c r="B169" s="868" t="s">
        <v>40</v>
      </c>
      <c r="C169" s="869" t="s">
        <v>1607</v>
      </c>
      <c r="D169" s="870" t="s">
        <v>1609</v>
      </c>
      <c r="E169" s="871">
        <v>2015</v>
      </c>
      <c r="F169" s="872" t="s">
        <v>1601</v>
      </c>
      <c r="G169" s="873" t="s">
        <v>1568</v>
      </c>
      <c r="H169" s="874" t="s">
        <v>1570</v>
      </c>
      <c r="I169" s="872" t="s">
        <v>466</v>
      </c>
      <c r="J169" s="621">
        <v>0.76</v>
      </c>
      <c r="K169" s="621">
        <v>0.95</v>
      </c>
      <c r="L169" s="622"/>
      <c r="P169" s="47"/>
      <c r="Q169" s="47"/>
      <c r="R169" s="47"/>
      <c r="BA169" s="137"/>
      <c r="BB169" s="137"/>
      <c r="BC169" s="54"/>
      <c r="BD169" s="54"/>
      <c r="BE169" s="136"/>
      <c r="BF169" s="136"/>
      <c r="BG169" s="54"/>
      <c r="BH169" s="54"/>
      <c r="BI169" s="54"/>
      <c r="BJ169" s="54"/>
      <c r="BK169" s="54"/>
      <c r="BL169" s="54"/>
      <c r="BM169" s="138"/>
      <c r="BN169" s="54"/>
      <c r="BO169" s="54"/>
      <c r="BP169" s="54"/>
      <c r="BQ169" s="54"/>
      <c r="BR169" s="54"/>
      <c r="BS169" s="54"/>
      <c r="BT169" s="54"/>
      <c r="BU169" s="49"/>
      <c r="BV169" s="49"/>
      <c r="BW169" s="49"/>
      <c r="BX169" s="49"/>
      <c r="BY169" s="49"/>
      <c r="BZ169" s="49"/>
      <c r="CA169" s="49"/>
      <c r="CB169" s="49"/>
      <c r="CC169" s="54"/>
      <c r="CD169" s="54"/>
      <c r="CE169" s="54"/>
      <c r="CF169" s="54"/>
      <c r="CG169" s="54"/>
      <c r="CH169" s="54"/>
    </row>
    <row r="170" spans="1:86" ht="30.95" customHeight="1">
      <c r="A170" s="836" t="s">
        <v>338</v>
      </c>
      <c r="B170" s="868" t="s">
        <v>40</v>
      </c>
      <c r="C170" s="869" t="s">
        <v>1607</v>
      </c>
      <c r="D170" s="870" t="s">
        <v>1609</v>
      </c>
      <c r="E170" s="871">
        <v>2015</v>
      </c>
      <c r="F170" s="872" t="s">
        <v>1601</v>
      </c>
      <c r="G170" s="873" t="s">
        <v>1571</v>
      </c>
      <c r="H170" s="874" t="s">
        <v>1570</v>
      </c>
      <c r="I170" s="872" t="s">
        <v>466</v>
      </c>
      <c r="J170" s="621">
        <v>0.8</v>
      </c>
      <c r="K170" s="621">
        <v>1</v>
      </c>
      <c r="L170" s="622"/>
      <c r="P170" s="47"/>
      <c r="Q170" s="47"/>
      <c r="R170" s="47"/>
      <c r="BA170" s="137"/>
      <c r="BB170" s="137"/>
      <c r="BC170" s="54"/>
      <c r="BD170" s="54"/>
      <c r="BE170" s="136"/>
      <c r="BF170" s="136"/>
      <c r="BG170" s="54"/>
      <c r="BH170" s="54"/>
      <c r="BI170" s="54"/>
      <c r="BJ170" s="54"/>
      <c r="BK170" s="54"/>
      <c r="BL170" s="54"/>
      <c r="BM170" s="138"/>
      <c r="BN170" s="54"/>
      <c r="BO170" s="54"/>
      <c r="BP170" s="54"/>
      <c r="BQ170" s="54"/>
      <c r="BR170" s="54"/>
      <c r="BS170" s="54"/>
      <c r="BT170" s="54"/>
      <c r="BU170" s="49"/>
      <c r="BV170" s="49"/>
      <c r="BW170" s="49"/>
      <c r="BX170" s="49"/>
      <c r="BY170" s="49"/>
      <c r="BZ170" s="49"/>
      <c r="CA170" s="49"/>
      <c r="CB170" s="49"/>
      <c r="CC170" s="54"/>
      <c r="CD170" s="54"/>
      <c r="CE170" s="54"/>
      <c r="CF170" s="54"/>
      <c r="CG170" s="54"/>
      <c r="CH170" s="54"/>
    </row>
    <row r="171" spans="1:86" ht="30.95" customHeight="1">
      <c r="A171" s="836" t="s">
        <v>338</v>
      </c>
      <c r="B171" s="868" t="s">
        <v>40</v>
      </c>
      <c r="C171" s="869" t="s">
        <v>1607</v>
      </c>
      <c r="D171" s="870" t="s">
        <v>1609</v>
      </c>
      <c r="E171" s="871">
        <v>2015</v>
      </c>
      <c r="F171" s="872" t="s">
        <v>1601</v>
      </c>
      <c r="G171" s="873" t="s">
        <v>222</v>
      </c>
      <c r="H171" s="874" t="s">
        <v>1570</v>
      </c>
      <c r="I171" s="872" t="s">
        <v>466</v>
      </c>
      <c r="J171" s="621">
        <v>0.5</v>
      </c>
      <c r="K171" s="621">
        <v>1</v>
      </c>
      <c r="L171" s="622"/>
      <c r="P171" s="47"/>
      <c r="Q171" s="47"/>
      <c r="R171" s="47"/>
      <c r="BA171" s="137"/>
      <c r="BB171" s="137"/>
      <c r="BC171" s="54"/>
      <c r="BD171" s="54"/>
      <c r="BE171" s="136"/>
      <c r="BF171" s="136"/>
      <c r="BG171" s="54"/>
      <c r="BH171" s="54"/>
      <c r="BI171" s="54"/>
      <c r="BJ171" s="54"/>
      <c r="BK171" s="54"/>
      <c r="BL171" s="54"/>
      <c r="BM171" s="138"/>
      <c r="BN171" s="54"/>
      <c r="BO171" s="54"/>
      <c r="BP171" s="54"/>
      <c r="BQ171" s="54"/>
      <c r="BR171" s="54"/>
      <c r="BS171" s="54"/>
      <c r="BT171" s="54"/>
      <c r="BU171" s="49"/>
      <c r="BV171" s="49"/>
      <c r="BW171" s="49"/>
      <c r="BX171" s="49"/>
      <c r="BY171" s="49"/>
      <c r="BZ171" s="49"/>
      <c r="CA171" s="49"/>
      <c r="CB171" s="49"/>
      <c r="CC171" s="54"/>
      <c r="CD171" s="54"/>
      <c r="CE171" s="54"/>
      <c r="CF171" s="54"/>
      <c r="CG171" s="54"/>
      <c r="CH171" s="54"/>
    </row>
    <row r="172" spans="1:86" ht="30.95" customHeight="1">
      <c r="A172" s="836" t="s">
        <v>338</v>
      </c>
      <c r="B172" s="868" t="s">
        <v>40</v>
      </c>
      <c r="C172" s="869" t="s">
        <v>1607</v>
      </c>
      <c r="D172" s="870" t="s">
        <v>1609</v>
      </c>
      <c r="E172" s="871">
        <v>2015</v>
      </c>
      <c r="F172" s="872" t="s">
        <v>1601</v>
      </c>
      <c r="G172" s="873" t="s">
        <v>1568</v>
      </c>
      <c r="H172" s="874" t="s">
        <v>1572</v>
      </c>
      <c r="I172" s="872" t="s">
        <v>466</v>
      </c>
      <c r="J172" s="621">
        <v>0.83</v>
      </c>
      <c r="K172" s="621">
        <v>1</v>
      </c>
      <c r="L172" s="622"/>
      <c r="P172" s="47"/>
      <c r="Q172" s="47"/>
      <c r="R172" s="47"/>
      <c r="BA172" s="137"/>
      <c r="BB172" s="137"/>
      <c r="BC172" s="54"/>
      <c r="BD172" s="54"/>
      <c r="BE172" s="136"/>
      <c r="BF172" s="136"/>
      <c r="BG172" s="54"/>
      <c r="BH172" s="54"/>
      <c r="BI172" s="54"/>
      <c r="BJ172" s="54"/>
      <c r="BK172" s="54"/>
      <c r="BL172" s="54"/>
      <c r="BM172" s="138"/>
      <c r="BN172" s="54"/>
      <c r="BO172" s="54"/>
      <c r="BP172" s="54"/>
      <c r="BQ172" s="54"/>
      <c r="BR172" s="54"/>
      <c r="BS172" s="54"/>
      <c r="BT172" s="54"/>
      <c r="BU172" s="49"/>
      <c r="BV172" s="49"/>
      <c r="BW172" s="49"/>
      <c r="BX172" s="49"/>
      <c r="BY172" s="49"/>
      <c r="BZ172" s="49"/>
      <c r="CA172" s="49"/>
      <c r="CB172" s="49"/>
      <c r="CC172" s="54"/>
      <c r="CD172" s="54"/>
      <c r="CE172" s="54"/>
      <c r="CF172" s="54"/>
      <c r="CG172" s="54"/>
      <c r="CH172" s="54"/>
    </row>
    <row r="173" spans="1:86" ht="30.95" customHeight="1">
      <c r="A173" s="836" t="s">
        <v>338</v>
      </c>
      <c r="B173" s="868" t="s">
        <v>40</v>
      </c>
      <c r="C173" s="869" t="s">
        <v>1607</v>
      </c>
      <c r="D173" s="870" t="s">
        <v>1609</v>
      </c>
      <c r="E173" s="871">
        <v>2015</v>
      </c>
      <c r="F173" s="872" t="s">
        <v>1601</v>
      </c>
      <c r="G173" s="873" t="s">
        <v>1568</v>
      </c>
      <c r="H173" s="874" t="s">
        <v>1573</v>
      </c>
      <c r="I173" s="872" t="s">
        <v>466</v>
      </c>
      <c r="J173" s="621">
        <v>1</v>
      </c>
      <c r="K173" s="621">
        <v>1</v>
      </c>
      <c r="L173" s="622"/>
      <c r="P173" s="47"/>
      <c r="Q173" s="47"/>
      <c r="R173" s="47"/>
      <c r="BA173" s="137"/>
      <c r="BB173" s="137"/>
      <c r="BC173" s="54"/>
      <c r="BD173" s="54"/>
      <c r="BE173" s="136"/>
      <c r="BF173" s="136"/>
      <c r="BG173" s="54"/>
      <c r="BH173" s="54"/>
      <c r="BI173" s="54"/>
      <c r="BJ173" s="54"/>
      <c r="BK173" s="54"/>
      <c r="BL173" s="54"/>
      <c r="BM173" s="138"/>
      <c r="BN173" s="54"/>
      <c r="BO173" s="54"/>
      <c r="BP173" s="54"/>
      <c r="BQ173" s="54"/>
      <c r="BR173" s="54"/>
      <c r="BS173" s="54"/>
      <c r="BT173" s="54"/>
      <c r="BU173" s="49"/>
      <c r="BV173" s="49"/>
      <c r="BW173" s="49"/>
      <c r="BX173" s="49"/>
      <c r="BY173" s="49"/>
      <c r="BZ173" s="49"/>
      <c r="CA173" s="49"/>
      <c r="CB173" s="49"/>
      <c r="CC173" s="54"/>
      <c r="CD173" s="54"/>
      <c r="CE173" s="54"/>
      <c r="CF173" s="54"/>
      <c r="CG173" s="54"/>
      <c r="CH173" s="54"/>
    </row>
    <row r="174" spans="1:86" ht="30.95" customHeight="1">
      <c r="A174" s="836" t="s">
        <v>338</v>
      </c>
      <c r="B174" s="868" t="s">
        <v>40</v>
      </c>
      <c r="C174" s="869" t="s">
        <v>1607</v>
      </c>
      <c r="D174" s="870" t="s">
        <v>1609</v>
      </c>
      <c r="E174" s="871">
        <v>2015</v>
      </c>
      <c r="F174" s="872" t="s">
        <v>1601</v>
      </c>
      <c r="G174" s="873" t="s">
        <v>226</v>
      </c>
      <c r="H174" s="874" t="s">
        <v>1573</v>
      </c>
      <c r="I174" s="872" t="s">
        <v>466</v>
      </c>
      <c r="J174" s="621">
        <v>0.94</v>
      </c>
      <c r="K174" s="621">
        <v>1</v>
      </c>
      <c r="L174" s="622"/>
      <c r="P174" s="47"/>
      <c r="Q174" s="47"/>
      <c r="R174" s="47"/>
      <c r="BA174" s="137"/>
      <c r="BB174" s="137"/>
      <c r="BC174" s="54"/>
      <c r="BD174" s="54"/>
      <c r="BE174" s="136"/>
      <c r="BF174" s="136"/>
      <c r="BG174" s="54"/>
      <c r="BH174" s="54"/>
      <c r="BI174" s="54"/>
      <c r="BJ174" s="54"/>
      <c r="BK174" s="54"/>
      <c r="BL174" s="54"/>
      <c r="BM174" s="138"/>
      <c r="BN174" s="54"/>
      <c r="BO174" s="54"/>
      <c r="BP174" s="54"/>
      <c r="BQ174" s="54"/>
      <c r="BR174" s="54"/>
      <c r="BS174" s="54"/>
      <c r="BT174" s="54"/>
      <c r="BU174" s="49"/>
      <c r="BV174" s="49"/>
      <c r="BW174" s="49"/>
      <c r="BX174" s="49"/>
      <c r="BY174" s="49"/>
      <c r="BZ174" s="49"/>
      <c r="CA174" s="49"/>
      <c r="CB174" s="49"/>
      <c r="CC174" s="54"/>
      <c r="CD174" s="54"/>
      <c r="CE174" s="54"/>
      <c r="CF174" s="54"/>
      <c r="CG174" s="54"/>
      <c r="CH174" s="54"/>
    </row>
    <row r="175" spans="1:86" ht="30.95" customHeight="1">
      <c r="A175" s="836" t="s">
        <v>338</v>
      </c>
      <c r="B175" s="868" t="s">
        <v>40</v>
      </c>
      <c r="C175" s="869" t="s">
        <v>1607</v>
      </c>
      <c r="D175" s="870" t="s">
        <v>1610</v>
      </c>
      <c r="E175" s="871">
        <v>2015</v>
      </c>
      <c r="F175" s="872" t="s">
        <v>1601</v>
      </c>
      <c r="G175" s="873" t="s">
        <v>224</v>
      </c>
      <c r="H175" s="874" t="s">
        <v>1563</v>
      </c>
      <c r="I175" s="872" t="s">
        <v>466</v>
      </c>
      <c r="J175" s="621">
        <v>0.2</v>
      </c>
      <c r="K175" s="621">
        <v>0.5</v>
      </c>
      <c r="L175" s="622"/>
      <c r="P175" s="47"/>
      <c r="Q175" s="47"/>
      <c r="R175" s="47"/>
      <c r="BA175" s="137"/>
      <c r="BB175" s="137"/>
      <c r="BC175" s="54"/>
      <c r="BD175" s="54"/>
      <c r="BE175" s="136"/>
      <c r="BF175" s="136"/>
      <c r="BG175" s="54"/>
      <c r="BH175" s="54"/>
      <c r="BI175" s="54"/>
      <c r="BJ175" s="54"/>
      <c r="BK175" s="54"/>
      <c r="BL175" s="54"/>
      <c r="BM175" s="138"/>
      <c r="BN175" s="54"/>
      <c r="BO175" s="54"/>
      <c r="BP175" s="54"/>
      <c r="BQ175" s="54"/>
      <c r="BR175" s="54"/>
      <c r="BS175" s="54"/>
      <c r="BT175" s="54"/>
      <c r="BU175" s="49"/>
      <c r="BV175" s="49"/>
      <c r="BW175" s="49"/>
      <c r="BX175" s="49"/>
      <c r="BY175" s="49"/>
      <c r="BZ175" s="49"/>
      <c r="CA175" s="49"/>
      <c r="CB175" s="49"/>
      <c r="CC175" s="54"/>
      <c r="CD175" s="54"/>
      <c r="CE175" s="54"/>
      <c r="CF175" s="54"/>
      <c r="CG175" s="54"/>
      <c r="CH175" s="54"/>
    </row>
    <row r="176" spans="1:86" ht="30.95" customHeight="1">
      <c r="A176" s="836" t="s">
        <v>338</v>
      </c>
      <c r="B176" s="868" t="s">
        <v>40</v>
      </c>
      <c r="C176" s="869" t="s">
        <v>1607</v>
      </c>
      <c r="D176" s="870" t="s">
        <v>1610</v>
      </c>
      <c r="E176" s="871">
        <v>2015</v>
      </c>
      <c r="F176" s="872" t="s">
        <v>1601</v>
      </c>
      <c r="G176" s="873" t="s">
        <v>1566</v>
      </c>
      <c r="H176" s="874" t="s">
        <v>1563</v>
      </c>
      <c r="I176" s="872" t="s">
        <v>466</v>
      </c>
      <c r="J176" s="621">
        <v>0.24</v>
      </c>
      <c r="K176" s="621">
        <v>0.95</v>
      </c>
      <c r="L176" s="622"/>
      <c r="P176" s="47"/>
      <c r="Q176" s="47"/>
      <c r="R176" s="47"/>
      <c r="BA176" s="137"/>
      <c r="BB176" s="137"/>
      <c r="BC176" s="54"/>
      <c r="BD176" s="54"/>
      <c r="BE176" s="136"/>
      <c r="BF176" s="136"/>
      <c r="BG176" s="54"/>
      <c r="BH176" s="54"/>
      <c r="BI176" s="54"/>
      <c r="BJ176" s="54"/>
      <c r="BK176" s="54"/>
      <c r="BL176" s="54"/>
      <c r="BM176" s="138"/>
      <c r="BN176" s="54"/>
      <c r="BO176" s="54"/>
      <c r="BP176" s="54"/>
      <c r="BQ176" s="54"/>
      <c r="BR176" s="54"/>
      <c r="BS176" s="54"/>
      <c r="BT176" s="54"/>
      <c r="BU176" s="49"/>
      <c r="BV176" s="49"/>
      <c r="BW176" s="49"/>
      <c r="BX176" s="49"/>
      <c r="BY176" s="49"/>
      <c r="BZ176" s="49"/>
      <c r="CA176" s="49"/>
      <c r="CB176" s="49"/>
      <c r="CC176" s="54"/>
      <c r="CD176" s="54"/>
      <c r="CE176" s="54"/>
      <c r="CF176" s="54"/>
      <c r="CG176" s="54"/>
      <c r="CH176" s="54"/>
    </row>
    <row r="177" spans="1:86" ht="30.95" customHeight="1">
      <c r="A177" s="836" t="s">
        <v>338</v>
      </c>
      <c r="B177" s="868" t="s">
        <v>40</v>
      </c>
      <c r="C177" s="869" t="s">
        <v>1607</v>
      </c>
      <c r="D177" s="870" t="s">
        <v>1610</v>
      </c>
      <c r="E177" s="871">
        <v>2015</v>
      </c>
      <c r="F177" s="872" t="s">
        <v>1601</v>
      </c>
      <c r="G177" s="873" t="s">
        <v>239</v>
      </c>
      <c r="H177" s="874" t="s">
        <v>1563</v>
      </c>
      <c r="I177" s="872" t="s">
        <v>466</v>
      </c>
      <c r="J177" s="621">
        <v>0.4</v>
      </c>
      <c r="K177" s="621">
        <v>1.1399999999999999</v>
      </c>
      <c r="L177" s="622"/>
      <c r="P177" s="47"/>
      <c r="Q177" s="47"/>
      <c r="R177" s="47"/>
      <c r="BA177" s="137"/>
      <c r="BB177" s="137"/>
      <c r="BC177" s="54"/>
      <c r="BD177" s="54"/>
      <c r="BE177" s="136"/>
      <c r="BF177" s="136"/>
      <c r="BG177" s="54"/>
      <c r="BH177" s="54"/>
      <c r="BI177" s="54"/>
      <c r="BJ177" s="54"/>
      <c r="BK177" s="54"/>
      <c r="BL177" s="54"/>
      <c r="BM177" s="138"/>
      <c r="BN177" s="54"/>
      <c r="BO177" s="54"/>
      <c r="BP177" s="54"/>
      <c r="BQ177" s="54"/>
      <c r="BR177" s="54"/>
      <c r="BS177" s="54"/>
      <c r="BT177" s="54"/>
      <c r="BU177" s="49"/>
      <c r="BV177" s="49"/>
      <c r="BW177" s="49"/>
      <c r="BX177" s="49"/>
      <c r="BY177" s="49"/>
      <c r="BZ177" s="49"/>
      <c r="CA177" s="49"/>
      <c r="CB177" s="49"/>
      <c r="CC177" s="54"/>
      <c r="CD177" s="54"/>
      <c r="CE177" s="54"/>
      <c r="CF177" s="54"/>
      <c r="CG177" s="54"/>
      <c r="CH177" s="54"/>
    </row>
    <row r="178" spans="1:86" ht="30.95" customHeight="1">
      <c r="A178" s="836" t="s">
        <v>338</v>
      </c>
      <c r="B178" s="868" t="s">
        <v>40</v>
      </c>
      <c r="C178" s="869" t="s">
        <v>1607</v>
      </c>
      <c r="D178" s="870" t="s">
        <v>1610</v>
      </c>
      <c r="E178" s="871">
        <v>2015</v>
      </c>
      <c r="F178" s="872" t="s">
        <v>1601</v>
      </c>
      <c r="G178" s="873" t="s">
        <v>230</v>
      </c>
      <c r="H178" s="874" t="s">
        <v>1567</v>
      </c>
      <c r="I178" s="872" t="s">
        <v>466</v>
      </c>
      <c r="J178" s="621">
        <v>0.5</v>
      </c>
      <c r="K178" s="621">
        <v>1.4</v>
      </c>
      <c r="L178" s="622"/>
      <c r="P178" s="47"/>
      <c r="Q178" s="47"/>
      <c r="R178" s="47"/>
      <c r="BA178" s="137"/>
      <c r="BB178" s="137"/>
      <c r="BC178" s="54"/>
      <c r="BD178" s="54"/>
      <c r="BE178" s="136"/>
      <c r="BF178" s="136"/>
      <c r="BG178" s="54"/>
      <c r="BH178" s="54"/>
      <c r="BI178" s="54"/>
      <c r="BJ178" s="54"/>
      <c r="BK178" s="54"/>
      <c r="BL178" s="54"/>
      <c r="BM178" s="138"/>
      <c r="BN178" s="54"/>
      <c r="BO178" s="54"/>
      <c r="BP178" s="54"/>
      <c r="BQ178" s="54"/>
      <c r="BR178" s="54"/>
      <c r="BS178" s="54"/>
      <c r="BT178" s="54"/>
      <c r="BU178" s="49"/>
      <c r="BV178" s="49"/>
      <c r="BW178" s="49"/>
      <c r="BX178" s="49"/>
      <c r="BY178" s="49"/>
      <c r="BZ178" s="49"/>
      <c r="CA178" s="49"/>
      <c r="CB178" s="49"/>
      <c r="CC178" s="54"/>
      <c r="CD178" s="54"/>
      <c r="CE178" s="54"/>
      <c r="CF178" s="54"/>
      <c r="CG178" s="54"/>
      <c r="CH178" s="54"/>
    </row>
    <row r="179" spans="1:86" ht="30.95" customHeight="1">
      <c r="A179" s="836" t="s">
        <v>338</v>
      </c>
      <c r="B179" s="868" t="s">
        <v>40</v>
      </c>
      <c r="C179" s="869" t="s">
        <v>1607</v>
      </c>
      <c r="D179" s="870" t="s">
        <v>1610</v>
      </c>
      <c r="E179" s="871">
        <v>2015</v>
      </c>
      <c r="F179" s="872" t="s">
        <v>1601</v>
      </c>
      <c r="G179" s="873" t="s">
        <v>1568</v>
      </c>
      <c r="H179" s="874" t="s">
        <v>1567</v>
      </c>
      <c r="I179" s="872" t="s">
        <v>466</v>
      </c>
      <c r="J179" s="621">
        <v>0.63</v>
      </c>
      <c r="K179" s="621">
        <v>1.25</v>
      </c>
      <c r="L179" s="622"/>
      <c r="P179" s="47"/>
      <c r="Q179" s="47"/>
      <c r="R179" s="47"/>
      <c r="BA179" s="137"/>
      <c r="BB179" s="137"/>
      <c r="BC179" s="54"/>
      <c r="BD179" s="54"/>
      <c r="BE179" s="136"/>
      <c r="BF179" s="136"/>
      <c r="BG179" s="54"/>
      <c r="BH179" s="54"/>
      <c r="BI179" s="54"/>
      <c r="BJ179" s="54"/>
      <c r="BK179" s="54"/>
      <c r="BL179" s="54"/>
      <c r="BM179" s="138"/>
      <c r="BN179" s="54"/>
      <c r="BO179" s="54"/>
      <c r="BP179" s="54"/>
      <c r="BQ179" s="54"/>
      <c r="BR179" s="54"/>
      <c r="BS179" s="54"/>
      <c r="BT179" s="54"/>
      <c r="BU179" s="49"/>
      <c r="BV179" s="49"/>
      <c r="BW179" s="49"/>
      <c r="BX179" s="49"/>
      <c r="BY179" s="49"/>
      <c r="BZ179" s="49"/>
      <c r="CA179" s="49"/>
      <c r="CB179" s="49"/>
      <c r="CC179" s="54"/>
      <c r="CD179" s="54"/>
      <c r="CE179" s="54"/>
      <c r="CF179" s="54"/>
      <c r="CG179" s="54"/>
      <c r="CH179" s="54"/>
    </row>
    <row r="180" spans="1:86" ht="30.95" customHeight="1">
      <c r="A180" s="836" t="s">
        <v>338</v>
      </c>
      <c r="B180" s="868" t="s">
        <v>40</v>
      </c>
      <c r="C180" s="869" t="s">
        <v>1607</v>
      </c>
      <c r="D180" s="870" t="s">
        <v>1610</v>
      </c>
      <c r="E180" s="871">
        <v>2015</v>
      </c>
      <c r="F180" s="872" t="s">
        <v>1601</v>
      </c>
      <c r="G180" s="873" t="s">
        <v>1566</v>
      </c>
      <c r="H180" s="874" t="s">
        <v>1567</v>
      </c>
      <c r="I180" s="872" t="s">
        <v>466</v>
      </c>
      <c r="J180" s="621">
        <v>0.4</v>
      </c>
      <c r="K180" s="621">
        <v>1</v>
      </c>
      <c r="L180" s="622"/>
      <c r="P180" s="47"/>
      <c r="Q180" s="47"/>
      <c r="R180" s="47"/>
      <c r="BA180" s="137"/>
      <c r="BB180" s="137"/>
      <c r="BC180" s="54"/>
      <c r="BD180" s="54"/>
      <c r="BE180" s="136"/>
      <c r="BF180" s="136"/>
      <c r="BG180" s="54"/>
      <c r="BH180" s="54"/>
      <c r="BI180" s="54"/>
      <c r="BJ180" s="54"/>
      <c r="BK180" s="54"/>
      <c r="BL180" s="54"/>
      <c r="BM180" s="138"/>
      <c r="BN180" s="54"/>
      <c r="BO180" s="54"/>
      <c r="BP180" s="54"/>
      <c r="BQ180" s="54"/>
      <c r="BR180" s="54"/>
      <c r="BS180" s="54"/>
      <c r="BT180" s="54"/>
      <c r="BU180" s="49"/>
      <c r="BV180" s="49"/>
      <c r="BW180" s="49"/>
      <c r="BX180" s="49"/>
      <c r="BY180" s="49"/>
      <c r="BZ180" s="49"/>
      <c r="CA180" s="49"/>
      <c r="CB180" s="49"/>
      <c r="CC180" s="54"/>
      <c r="CD180" s="54"/>
      <c r="CE180" s="54"/>
      <c r="CF180" s="54"/>
      <c r="CG180" s="54"/>
      <c r="CH180" s="54"/>
    </row>
    <row r="181" spans="1:86" ht="30.95" customHeight="1">
      <c r="A181" s="836" t="s">
        <v>338</v>
      </c>
      <c r="B181" s="868" t="s">
        <v>40</v>
      </c>
      <c r="C181" s="869" t="s">
        <v>1607</v>
      </c>
      <c r="D181" s="870" t="s">
        <v>1610</v>
      </c>
      <c r="E181" s="871">
        <v>2015</v>
      </c>
      <c r="F181" s="872" t="s">
        <v>1601</v>
      </c>
      <c r="G181" s="873" t="s">
        <v>239</v>
      </c>
      <c r="H181" s="874" t="s">
        <v>1567</v>
      </c>
      <c r="I181" s="872" t="s">
        <v>466</v>
      </c>
      <c r="J181" s="621">
        <v>0.36</v>
      </c>
      <c r="K181" s="621">
        <v>1</v>
      </c>
      <c r="L181" s="622"/>
      <c r="P181" s="47"/>
      <c r="Q181" s="47"/>
      <c r="R181" s="47"/>
      <c r="BA181" s="137"/>
      <c r="BB181" s="137"/>
      <c r="BC181" s="54"/>
      <c r="BD181" s="54"/>
      <c r="BE181" s="136"/>
      <c r="BF181" s="136"/>
      <c r="BG181" s="54"/>
      <c r="BH181" s="54"/>
      <c r="BI181" s="54"/>
      <c r="BJ181" s="54"/>
      <c r="BK181" s="54"/>
      <c r="BL181" s="54"/>
      <c r="BM181" s="138"/>
      <c r="BN181" s="54"/>
      <c r="BO181" s="54"/>
      <c r="BP181" s="54"/>
      <c r="BQ181" s="54"/>
      <c r="BR181" s="54"/>
      <c r="BS181" s="54"/>
      <c r="BT181" s="54"/>
      <c r="BU181" s="49"/>
      <c r="BV181" s="49"/>
      <c r="BW181" s="49"/>
      <c r="BX181" s="49"/>
      <c r="BY181" s="49"/>
      <c r="BZ181" s="49"/>
      <c r="CA181" s="49"/>
      <c r="CB181" s="49"/>
      <c r="CC181" s="54"/>
      <c r="CD181" s="54"/>
      <c r="CE181" s="54"/>
      <c r="CF181" s="54"/>
      <c r="CG181" s="54"/>
      <c r="CH181" s="54"/>
    </row>
    <row r="182" spans="1:86" ht="30.95" customHeight="1">
      <c r="A182" s="836" t="s">
        <v>338</v>
      </c>
      <c r="B182" s="868" t="s">
        <v>40</v>
      </c>
      <c r="C182" s="869" t="s">
        <v>1607</v>
      </c>
      <c r="D182" s="870" t="s">
        <v>1610</v>
      </c>
      <c r="E182" s="871">
        <v>2015</v>
      </c>
      <c r="F182" s="872" t="s">
        <v>1601</v>
      </c>
      <c r="G182" s="873" t="s">
        <v>230</v>
      </c>
      <c r="H182" s="874" t="s">
        <v>1569</v>
      </c>
      <c r="I182" s="872" t="s">
        <v>466</v>
      </c>
      <c r="J182" s="621">
        <v>0.1</v>
      </c>
      <c r="K182" s="621">
        <v>0.4</v>
      </c>
      <c r="L182" s="622"/>
      <c r="P182" s="47"/>
      <c r="Q182" s="47"/>
      <c r="R182" s="47"/>
      <c r="BA182" s="137"/>
      <c r="BB182" s="137"/>
      <c r="BC182" s="54"/>
      <c r="BD182" s="54"/>
      <c r="BE182" s="136"/>
      <c r="BF182" s="136"/>
      <c r="BG182" s="54"/>
      <c r="BH182" s="54"/>
      <c r="BI182" s="54"/>
      <c r="BJ182" s="54"/>
      <c r="BK182" s="54"/>
      <c r="BL182" s="54"/>
      <c r="BM182" s="138"/>
      <c r="BN182" s="54"/>
      <c r="BO182" s="54"/>
      <c r="BP182" s="54"/>
      <c r="BQ182" s="54"/>
      <c r="BR182" s="54"/>
      <c r="BS182" s="54"/>
      <c r="BT182" s="54"/>
      <c r="BU182" s="49"/>
      <c r="BV182" s="49"/>
      <c r="BW182" s="49"/>
      <c r="BX182" s="49"/>
      <c r="BY182" s="49"/>
      <c r="BZ182" s="49"/>
      <c r="CA182" s="49"/>
      <c r="CB182" s="49"/>
      <c r="CC182" s="54"/>
      <c r="CD182" s="54"/>
      <c r="CE182" s="54"/>
      <c r="CF182" s="54"/>
      <c r="CG182" s="54"/>
      <c r="CH182" s="54"/>
    </row>
    <row r="183" spans="1:86" ht="30.95" customHeight="1">
      <c r="A183" s="836" t="s">
        <v>338</v>
      </c>
      <c r="B183" s="868" t="s">
        <v>40</v>
      </c>
      <c r="C183" s="869" t="s">
        <v>1607</v>
      </c>
      <c r="D183" s="870" t="s">
        <v>1610</v>
      </c>
      <c r="E183" s="871">
        <v>2015</v>
      </c>
      <c r="F183" s="872" t="s">
        <v>1601</v>
      </c>
      <c r="G183" s="873" t="s">
        <v>224</v>
      </c>
      <c r="H183" s="874" t="s">
        <v>1569</v>
      </c>
      <c r="I183" s="872" t="s">
        <v>466</v>
      </c>
      <c r="J183" s="621">
        <v>0.53</v>
      </c>
      <c r="K183" s="621">
        <v>1.05</v>
      </c>
      <c r="L183" s="622"/>
      <c r="P183" s="47"/>
      <c r="Q183" s="47"/>
      <c r="R183" s="47"/>
      <c r="BA183" s="137"/>
      <c r="BB183" s="137"/>
      <c r="BC183" s="54"/>
      <c r="BD183" s="54"/>
      <c r="BE183" s="136"/>
      <c r="BF183" s="136"/>
      <c r="BG183" s="54"/>
      <c r="BH183" s="54"/>
      <c r="BI183" s="54"/>
      <c r="BJ183" s="54"/>
      <c r="BK183" s="54"/>
      <c r="BL183" s="54"/>
      <c r="BM183" s="138"/>
      <c r="BN183" s="54"/>
      <c r="BO183" s="54"/>
      <c r="BP183" s="54"/>
      <c r="BQ183" s="54"/>
      <c r="BR183" s="54"/>
      <c r="BS183" s="54"/>
      <c r="BT183" s="54"/>
      <c r="BU183" s="49"/>
      <c r="BV183" s="49"/>
      <c r="BW183" s="49"/>
      <c r="BX183" s="49"/>
      <c r="BY183" s="49"/>
      <c r="BZ183" s="49"/>
      <c r="CA183" s="49"/>
      <c r="CB183" s="49"/>
      <c r="CC183" s="54"/>
      <c r="CD183" s="54"/>
      <c r="CE183" s="54"/>
      <c r="CF183" s="54"/>
      <c r="CG183" s="54"/>
      <c r="CH183" s="54"/>
    </row>
    <row r="184" spans="1:86" ht="30.95" customHeight="1">
      <c r="A184" s="836" t="s">
        <v>338</v>
      </c>
      <c r="B184" s="868" t="s">
        <v>40</v>
      </c>
      <c r="C184" s="869" t="s">
        <v>1607</v>
      </c>
      <c r="D184" s="870" t="s">
        <v>1610</v>
      </c>
      <c r="E184" s="871">
        <v>2015</v>
      </c>
      <c r="F184" s="872" t="s">
        <v>1601</v>
      </c>
      <c r="G184" s="873" t="s">
        <v>1566</v>
      </c>
      <c r="H184" s="874" t="s">
        <v>1569</v>
      </c>
      <c r="I184" s="872" t="s">
        <v>466</v>
      </c>
      <c r="J184" s="621">
        <v>0.44</v>
      </c>
      <c r="K184" s="621">
        <v>0.92</v>
      </c>
      <c r="L184" s="622"/>
      <c r="P184" s="47"/>
      <c r="Q184" s="47"/>
      <c r="R184" s="47"/>
      <c r="BA184" s="137"/>
      <c r="BB184" s="137"/>
      <c r="BC184" s="54"/>
      <c r="BD184" s="54"/>
      <c r="BE184" s="136"/>
      <c r="BF184" s="136"/>
      <c r="BG184" s="54"/>
      <c r="BH184" s="54"/>
      <c r="BI184" s="54"/>
      <c r="BJ184" s="54"/>
      <c r="BK184" s="54"/>
      <c r="BL184" s="54"/>
      <c r="BM184" s="138"/>
      <c r="BN184" s="54"/>
      <c r="BO184" s="54"/>
      <c r="BP184" s="54"/>
      <c r="BQ184" s="54"/>
      <c r="BR184" s="54"/>
      <c r="BS184" s="54"/>
      <c r="BT184" s="54"/>
      <c r="BU184" s="49"/>
      <c r="BV184" s="49"/>
      <c r="BW184" s="49"/>
      <c r="BX184" s="49"/>
      <c r="BY184" s="49"/>
      <c r="BZ184" s="49"/>
      <c r="CA184" s="49"/>
      <c r="CB184" s="49"/>
      <c r="CC184" s="54"/>
      <c r="CD184" s="54"/>
      <c r="CE184" s="54"/>
      <c r="CF184" s="54"/>
      <c r="CG184" s="54"/>
      <c r="CH184" s="54"/>
    </row>
    <row r="185" spans="1:86" ht="30.95" customHeight="1">
      <c r="A185" s="836" t="s">
        <v>338</v>
      </c>
      <c r="B185" s="868" t="s">
        <v>40</v>
      </c>
      <c r="C185" s="869" t="s">
        <v>1607</v>
      </c>
      <c r="D185" s="870" t="s">
        <v>1610</v>
      </c>
      <c r="E185" s="871">
        <v>2015</v>
      </c>
      <c r="F185" s="872" t="s">
        <v>1601</v>
      </c>
      <c r="G185" s="873" t="s">
        <v>239</v>
      </c>
      <c r="H185" s="874" t="s">
        <v>1569</v>
      </c>
      <c r="I185" s="872" t="s">
        <v>466</v>
      </c>
      <c r="J185" s="621">
        <v>0.5</v>
      </c>
      <c r="K185" s="621">
        <v>1</v>
      </c>
      <c r="L185" s="622"/>
      <c r="P185" s="47"/>
      <c r="Q185" s="47"/>
      <c r="R185" s="47"/>
      <c r="BA185" s="137"/>
      <c r="BB185" s="137"/>
      <c r="BC185" s="54"/>
      <c r="BD185" s="54"/>
      <c r="BE185" s="136"/>
      <c r="BF185" s="136"/>
      <c r="BG185" s="54"/>
      <c r="BH185" s="54"/>
      <c r="BI185" s="54"/>
      <c r="BJ185" s="54"/>
      <c r="BK185" s="54"/>
      <c r="BL185" s="54"/>
      <c r="BM185" s="138"/>
      <c r="BN185" s="54"/>
      <c r="BO185" s="54"/>
      <c r="BP185" s="54"/>
      <c r="BQ185" s="54"/>
      <c r="BR185" s="54"/>
      <c r="BS185" s="54"/>
      <c r="BT185" s="54"/>
      <c r="BU185" s="49"/>
      <c r="BV185" s="49"/>
      <c r="BW185" s="49"/>
      <c r="BX185" s="49"/>
      <c r="BY185" s="49"/>
      <c r="BZ185" s="49"/>
      <c r="CA185" s="49"/>
      <c r="CB185" s="49"/>
      <c r="CC185" s="54"/>
      <c r="CD185" s="54"/>
      <c r="CE185" s="54"/>
      <c r="CF185" s="54"/>
      <c r="CG185" s="54"/>
      <c r="CH185" s="54"/>
    </row>
    <row r="186" spans="1:86" ht="30.95" customHeight="1">
      <c r="A186" s="836" t="s">
        <v>338</v>
      </c>
      <c r="B186" s="868" t="s">
        <v>40</v>
      </c>
      <c r="C186" s="869" t="s">
        <v>1607</v>
      </c>
      <c r="D186" s="870" t="s">
        <v>1610</v>
      </c>
      <c r="E186" s="871">
        <v>2015</v>
      </c>
      <c r="F186" s="872" t="s">
        <v>1601</v>
      </c>
      <c r="G186" s="873" t="s">
        <v>222</v>
      </c>
      <c r="H186" s="874" t="s">
        <v>1569</v>
      </c>
      <c r="I186" s="872" t="s">
        <v>466</v>
      </c>
      <c r="J186" s="621">
        <v>0.55000000000000004</v>
      </c>
      <c r="K186" s="621">
        <v>1</v>
      </c>
      <c r="L186" s="622"/>
      <c r="P186" s="47"/>
      <c r="Q186" s="47"/>
      <c r="R186" s="47"/>
      <c r="BA186" s="137"/>
      <c r="BB186" s="137"/>
      <c r="BC186" s="54"/>
      <c r="BD186" s="54"/>
      <c r="BE186" s="136"/>
      <c r="BF186" s="136"/>
      <c r="BG186" s="54"/>
      <c r="BH186" s="54"/>
      <c r="BI186" s="54"/>
      <c r="BJ186" s="54"/>
      <c r="BK186" s="54"/>
      <c r="BL186" s="54"/>
      <c r="BM186" s="138"/>
      <c r="BN186" s="54"/>
      <c r="BO186" s="54"/>
      <c r="BP186" s="54"/>
      <c r="BQ186" s="54"/>
      <c r="BR186" s="54"/>
      <c r="BS186" s="54"/>
      <c r="BT186" s="54"/>
      <c r="BU186" s="49"/>
      <c r="BV186" s="49"/>
      <c r="BW186" s="49"/>
      <c r="BX186" s="49"/>
      <c r="BY186" s="49"/>
      <c r="BZ186" s="49"/>
      <c r="CA186" s="49"/>
      <c r="CB186" s="49"/>
      <c r="CC186" s="54"/>
      <c r="CD186" s="54"/>
      <c r="CE186" s="54"/>
      <c r="CF186" s="54"/>
      <c r="CG186" s="54"/>
      <c r="CH186" s="54"/>
    </row>
    <row r="187" spans="1:86" ht="30.95" customHeight="1">
      <c r="A187" s="836" t="s">
        <v>338</v>
      </c>
      <c r="B187" s="868" t="s">
        <v>40</v>
      </c>
      <c r="C187" s="869" t="s">
        <v>1607</v>
      </c>
      <c r="D187" s="870" t="s">
        <v>1610</v>
      </c>
      <c r="E187" s="871">
        <v>2015</v>
      </c>
      <c r="F187" s="872" t="s">
        <v>1601</v>
      </c>
      <c r="G187" s="873" t="s">
        <v>226</v>
      </c>
      <c r="H187" s="874" t="s">
        <v>1569</v>
      </c>
      <c r="I187" s="872" t="s">
        <v>466</v>
      </c>
      <c r="J187" s="621">
        <v>0.54</v>
      </c>
      <c r="K187" s="621">
        <v>1</v>
      </c>
      <c r="L187" s="622"/>
      <c r="P187" s="47"/>
      <c r="Q187" s="47"/>
      <c r="R187" s="47"/>
      <c r="BA187" s="137"/>
      <c r="BB187" s="137"/>
      <c r="BC187" s="54"/>
      <c r="BD187" s="54"/>
      <c r="BE187" s="136"/>
      <c r="BF187" s="136"/>
      <c r="BG187" s="54"/>
      <c r="BH187" s="54"/>
      <c r="BI187" s="54"/>
      <c r="BJ187" s="54"/>
      <c r="BK187" s="54"/>
      <c r="BL187" s="54"/>
      <c r="BM187" s="138"/>
      <c r="BN187" s="54"/>
      <c r="BO187" s="54"/>
      <c r="BP187" s="54"/>
      <c r="BQ187" s="54"/>
      <c r="BR187" s="54"/>
      <c r="BS187" s="54"/>
      <c r="BT187" s="54"/>
      <c r="BU187" s="49"/>
      <c r="BV187" s="49"/>
      <c r="BW187" s="49"/>
      <c r="BX187" s="49"/>
      <c r="BY187" s="49"/>
      <c r="BZ187" s="49"/>
      <c r="CA187" s="49"/>
      <c r="CB187" s="49"/>
      <c r="CC187" s="54"/>
      <c r="CD187" s="54"/>
      <c r="CE187" s="54"/>
      <c r="CF187" s="54"/>
      <c r="CG187" s="54"/>
      <c r="CH187" s="54"/>
    </row>
    <row r="188" spans="1:86" ht="30.95" customHeight="1">
      <c r="A188" s="836" t="s">
        <v>338</v>
      </c>
      <c r="B188" s="868" t="s">
        <v>40</v>
      </c>
      <c r="C188" s="869" t="s">
        <v>1607</v>
      </c>
      <c r="D188" s="870" t="s">
        <v>1610</v>
      </c>
      <c r="E188" s="871">
        <v>2015</v>
      </c>
      <c r="F188" s="872" t="s">
        <v>1601</v>
      </c>
      <c r="G188" s="873" t="s">
        <v>1568</v>
      </c>
      <c r="H188" s="874" t="s">
        <v>1570</v>
      </c>
      <c r="I188" s="872" t="s">
        <v>466</v>
      </c>
      <c r="J188" s="621">
        <v>0.76</v>
      </c>
      <c r="K188" s="621">
        <v>0.95</v>
      </c>
      <c r="L188" s="622"/>
      <c r="P188" s="47"/>
      <c r="Q188" s="47"/>
      <c r="R188" s="47"/>
      <c r="BA188" s="137"/>
      <c r="BB188" s="137"/>
      <c r="BC188" s="54"/>
      <c r="BD188" s="54"/>
      <c r="BE188" s="136"/>
      <c r="BF188" s="136"/>
      <c r="BG188" s="54"/>
      <c r="BH188" s="54"/>
      <c r="BI188" s="54"/>
      <c r="BJ188" s="54"/>
      <c r="BK188" s="54"/>
      <c r="BL188" s="54"/>
      <c r="BM188" s="138"/>
      <c r="BN188" s="54"/>
      <c r="BO188" s="54"/>
      <c r="BP188" s="54"/>
      <c r="BQ188" s="54"/>
      <c r="BR188" s="54"/>
      <c r="BS188" s="54"/>
      <c r="BT188" s="54"/>
      <c r="BU188" s="49"/>
      <c r="BV188" s="49"/>
      <c r="BW188" s="49"/>
      <c r="BX188" s="49"/>
      <c r="BY188" s="49"/>
      <c r="BZ188" s="49"/>
      <c r="CA188" s="49"/>
      <c r="CB188" s="49"/>
      <c r="CC188" s="54"/>
      <c r="CD188" s="54"/>
      <c r="CE188" s="54"/>
      <c r="CF188" s="54"/>
      <c r="CG188" s="54"/>
      <c r="CH188" s="54"/>
    </row>
    <row r="189" spans="1:86" ht="30.95" customHeight="1">
      <c r="A189" s="836" t="s">
        <v>338</v>
      </c>
      <c r="B189" s="868" t="s">
        <v>40</v>
      </c>
      <c r="C189" s="869" t="s">
        <v>1607</v>
      </c>
      <c r="D189" s="870" t="s">
        <v>1610</v>
      </c>
      <c r="E189" s="871">
        <v>2015</v>
      </c>
      <c r="F189" s="872" t="s">
        <v>1601</v>
      </c>
      <c r="G189" s="873" t="s">
        <v>1571</v>
      </c>
      <c r="H189" s="874" t="s">
        <v>1570</v>
      </c>
      <c r="I189" s="872" t="s">
        <v>466</v>
      </c>
      <c r="J189" s="621">
        <v>0.8</v>
      </c>
      <c r="K189" s="621">
        <v>1</v>
      </c>
      <c r="L189" s="622"/>
      <c r="P189" s="47"/>
      <c r="Q189" s="47"/>
      <c r="R189" s="47"/>
      <c r="BA189" s="137"/>
      <c r="BB189" s="137"/>
      <c r="BC189" s="54"/>
      <c r="BD189" s="54"/>
      <c r="BE189" s="136"/>
      <c r="BF189" s="136"/>
      <c r="BG189" s="54"/>
      <c r="BH189" s="54"/>
      <c r="BI189" s="54"/>
      <c r="BJ189" s="54"/>
      <c r="BK189" s="54"/>
      <c r="BL189" s="54"/>
      <c r="BM189" s="138"/>
      <c r="BN189" s="54"/>
      <c r="BO189" s="54"/>
      <c r="BP189" s="54"/>
      <c r="BQ189" s="54"/>
      <c r="BR189" s="54"/>
      <c r="BS189" s="54"/>
      <c r="BT189" s="54"/>
      <c r="BU189" s="49"/>
      <c r="BV189" s="49"/>
      <c r="BW189" s="49"/>
      <c r="BX189" s="49"/>
      <c r="BY189" s="49"/>
      <c r="BZ189" s="49"/>
      <c r="CA189" s="49"/>
      <c r="CB189" s="49"/>
      <c r="CC189" s="54"/>
      <c r="CD189" s="54"/>
      <c r="CE189" s="54"/>
      <c r="CF189" s="54"/>
      <c r="CG189" s="54"/>
      <c r="CH189" s="54"/>
    </row>
    <row r="190" spans="1:86" ht="30.95" customHeight="1">
      <c r="A190" s="836" t="s">
        <v>338</v>
      </c>
      <c r="B190" s="868" t="s">
        <v>40</v>
      </c>
      <c r="C190" s="869" t="s">
        <v>1607</v>
      </c>
      <c r="D190" s="870" t="s">
        <v>1610</v>
      </c>
      <c r="E190" s="871">
        <v>2015</v>
      </c>
      <c r="F190" s="872" t="s">
        <v>1601</v>
      </c>
      <c r="G190" s="873" t="s">
        <v>222</v>
      </c>
      <c r="H190" s="874" t="s">
        <v>1570</v>
      </c>
      <c r="I190" s="872" t="s">
        <v>466</v>
      </c>
      <c r="J190" s="621">
        <v>0.5</v>
      </c>
      <c r="K190" s="621">
        <v>1</v>
      </c>
      <c r="L190" s="622"/>
      <c r="P190" s="47"/>
      <c r="Q190" s="47"/>
      <c r="R190" s="47"/>
      <c r="BA190" s="137"/>
      <c r="BB190" s="137"/>
      <c r="BC190" s="54"/>
      <c r="BD190" s="54"/>
      <c r="BE190" s="136"/>
      <c r="BF190" s="136"/>
      <c r="BG190" s="54"/>
      <c r="BH190" s="54"/>
      <c r="BI190" s="54"/>
      <c r="BJ190" s="54"/>
      <c r="BK190" s="54"/>
      <c r="BL190" s="54"/>
      <c r="BM190" s="138"/>
      <c r="BN190" s="54"/>
      <c r="BO190" s="54"/>
      <c r="BP190" s="54"/>
      <c r="BQ190" s="54"/>
      <c r="BR190" s="54"/>
      <c r="BS190" s="54"/>
      <c r="BT190" s="54"/>
      <c r="BU190" s="49"/>
      <c r="BV190" s="49"/>
      <c r="BW190" s="49"/>
      <c r="BX190" s="49"/>
      <c r="BY190" s="49"/>
      <c r="BZ190" s="49"/>
      <c r="CA190" s="49"/>
      <c r="CB190" s="49"/>
      <c r="CC190" s="54"/>
      <c r="CD190" s="54"/>
      <c r="CE190" s="54"/>
      <c r="CF190" s="54"/>
      <c r="CG190" s="54"/>
      <c r="CH190" s="54"/>
    </row>
    <row r="191" spans="1:86" ht="30.95" customHeight="1">
      <c r="A191" s="836" t="s">
        <v>338</v>
      </c>
      <c r="B191" s="868" t="s">
        <v>40</v>
      </c>
      <c r="C191" s="869" t="s">
        <v>1607</v>
      </c>
      <c r="D191" s="870" t="s">
        <v>1610</v>
      </c>
      <c r="E191" s="871">
        <v>2015</v>
      </c>
      <c r="F191" s="872" t="s">
        <v>1601</v>
      </c>
      <c r="G191" s="873" t="s">
        <v>1568</v>
      </c>
      <c r="H191" s="874" t="s">
        <v>1572</v>
      </c>
      <c r="I191" s="872" t="s">
        <v>466</v>
      </c>
      <c r="J191" s="621">
        <v>0.83</v>
      </c>
      <c r="K191" s="621">
        <v>1</v>
      </c>
      <c r="L191" s="622"/>
      <c r="P191" s="47"/>
      <c r="Q191" s="47"/>
      <c r="R191" s="47"/>
      <c r="BA191" s="137"/>
      <c r="BB191" s="137"/>
      <c r="BC191" s="54"/>
      <c r="BD191" s="54"/>
      <c r="BE191" s="136"/>
      <c r="BF191" s="136"/>
      <c r="BG191" s="54"/>
      <c r="BH191" s="54"/>
      <c r="BI191" s="54"/>
      <c r="BJ191" s="54"/>
      <c r="BK191" s="54"/>
      <c r="BL191" s="54"/>
      <c r="BM191" s="138"/>
      <c r="BN191" s="54"/>
      <c r="BO191" s="54"/>
      <c r="BP191" s="54"/>
      <c r="BQ191" s="54"/>
      <c r="BR191" s="54"/>
      <c r="BS191" s="54"/>
      <c r="BT191" s="54"/>
      <c r="BU191" s="49"/>
      <c r="BV191" s="49"/>
      <c r="BW191" s="49"/>
      <c r="BX191" s="49"/>
      <c r="BY191" s="49"/>
      <c r="BZ191" s="49"/>
      <c r="CA191" s="49"/>
      <c r="CB191" s="49"/>
      <c r="CC191" s="54"/>
      <c r="CD191" s="54"/>
      <c r="CE191" s="54"/>
      <c r="CF191" s="54"/>
      <c r="CG191" s="54"/>
      <c r="CH191" s="54"/>
    </row>
    <row r="192" spans="1:86" ht="30.95" customHeight="1">
      <c r="A192" s="836" t="s">
        <v>338</v>
      </c>
      <c r="B192" s="868" t="s">
        <v>40</v>
      </c>
      <c r="C192" s="869" t="s">
        <v>1607</v>
      </c>
      <c r="D192" s="870" t="s">
        <v>1610</v>
      </c>
      <c r="E192" s="871">
        <v>2015</v>
      </c>
      <c r="F192" s="872" t="s">
        <v>1601</v>
      </c>
      <c r="G192" s="873" t="s">
        <v>1568</v>
      </c>
      <c r="H192" s="874" t="s">
        <v>1573</v>
      </c>
      <c r="I192" s="872" t="s">
        <v>466</v>
      </c>
      <c r="J192" s="621">
        <v>1</v>
      </c>
      <c r="K192" s="621">
        <v>1</v>
      </c>
      <c r="L192" s="622"/>
      <c r="P192" s="47"/>
      <c r="Q192" s="47"/>
      <c r="R192" s="47"/>
      <c r="BA192" s="137"/>
      <c r="BB192" s="137"/>
      <c r="BC192" s="54"/>
      <c r="BD192" s="54"/>
      <c r="BE192" s="136"/>
      <c r="BF192" s="136"/>
      <c r="BG192" s="54"/>
      <c r="BH192" s="54"/>
      <c r="BI192" s="54"/>
      <c r="BJ192" s="54"/>
      <c r="BK192" s="54"/>
      <c r="BL192" s="54"/>
      <c r="BM192" s="138"/>
      <c r="BN192" s="54"/>
      <c r="BO192" s="54"/>
      <c r="BP192" s="54"/>
      <c r="BQ192" s="54"/>
      <c r="BR192" s="54"/>
      <c r="BS192" s="54"/>
      <c r="BT192" s="54"/>
      <c r="BU192" s="49"/>
      <c r="BV192" s="49"/>
      <c r="BW192" s="49"/>
      <c r="BX192" s="49"/>
      <c r="BY192" s="49"/>
      <c r="BZ192" s="49"/>
      <c r="CA192" s="49"/>
      <c r="CB192" s="49"/>
      <c r="CC192" s="54"/>
      <c r="CD192" s="54"/>
      <c r="CE192" s="54"/>
      <c r="CF192" s="54"/>
      <c r="CG192" s="54"/>
      <c r="CH192" s="54"/>
    </row>
    <row r="193" spans="1:86" ht="30.95" customHeight="1">
      <c r="A193" s="836" t="s">
        <v>338</v>
      </c>
      <c r="B193" s="868" t="s">
        <v>40</v>
      </c>
      <c r="C193" s="869" t="s">
        <v>1607</v>
      </c>
      <c r="D193" s="870" t="s">
        <v>1610</v>
      </c>
      <c r="E193" s="871">
        <v>2015</v>
      </c>
      <c r="F193" s="872" t="s">
        <v>1601</v>
      </c>
      <c r="G193" s="873" t="s">
        <v>226</v>
      </c>
      <c r="H193" s="874" t="s">
        <v>1573</v>
      </c>
      <c r="I193" s="872" t="s">
        <v>466</v>
      </c>
      <c r="J193" s="621">
        <v>0.94</v>
      </c>
      <c r="K193" s="621">
        <v>1</v>
      </c>
      <c r="L193" s="622"/>
      <c r="P193" s="47"/>
      <c r="Q193" s="47"/>
      <c r="R193" s="47"/>
      <c r="BA193" s="137"/>
      <c r="BB193" s="137"/>
      <c r="BC193" s="54"/>
      <c r="BD193" s="54"/>
      <c r="BE193" s="136"/>
      <c r="BF193" s="136"/>
      <c r="BG193" s="54"/>
      <c r="BH193" s="54"/>
      <c r="BI193" s="54"/>
      <c r="BJ193" s="54"/>
      <c r="BK193" s="54"/>
      <c r="BL193" s="54"/>
      <c r="BM193" s="138"/>
      <c r="BN193" s="54"/>
      <c r="BO193" s="54"/>
      <c r="BP193" s="54"/>
      <c r="BQ193" s="54"/>
      <c r="BR193" s="54"/>
      <c r="BS193" s="54"/>
      <c r="BT193" s="54"/>
      <c r="BU193" s="49"/>
      <c r="BV193" s="49"/>
      <c r="BW193" s="49"/>
      <c r="BX193" s="49"/>
      <c r="BY193" s="49"/>
      <c r="BZ193" s="49"/>
      <c r="CA193" s="49"/>
      <c r="CB193" s="49"/>
      <c r="CC193" s="54"/>
      <c r="CD193" s="54"/>
      <c r="CE193" s="54"/>
      <c r="CF193" s="54"/>
      <c r="CG193" s="54"/>
      <c r="CH193" s="54"/>
    </row>
    <row r="194" spans="1:86" ht="30.95" customHeight="1">
      <c r="A194" s="836" t="s">
        <v>338</v>
      </c>
      <c r="B194" s="868" t="s">
        <v>40</v>
      </c>
      <c r="C194" s="869" t="s">
        <v>1607</v>
      </c>
      <c r="D194" s="870" t="s">
        <v>1611</v>
      </c>
      <c r="E194" s="871">
        <v>2015</v>
      </c>
      <c r="F194" s="872" t="s">
        <v>1601</v>
      </c>
      <c r="G194" s="873" t="s">
        <v>224</v>
      </c>
      <c r="H194" s="874" t="s">
        <v>1563</v>
      </c>
      <c r="I194" s="872" t="s">
        <v>466</v>
      </c>
      <c r="J194" s="621">
        <v>0.2</v>
      </c>
      <c r="K194" s="621">
        <v>0.5</v>
      </c>
      <c r="L194" s="622"/>
      <c r="P194" s="47"/>
      <c r="Q194" s="47"/>
      <c r="R194" s="47"/>
      <c r="BA194" s="137"/>
      <c r="BB194" s="137"/>
      <c r="BC194" s="54"/>
      <c r="BD194" s="54"/>
      <c r="BE194" s="136"/>
      <c r="BF194" s="136"/>
      <c r="BG194" s="54"/>
      <c r="BH194" s="54"/>
      <c r="BI194" s="54"/>
      <c r="BJ194" s="54"/>
      <c r="BK194" s="54"/>
      <c r="BL194" s="54"/>
      <c r="BM194" s="138"/>
      <c r="BN194" s="54"/>
      <c r="BO194" s="54"/>
      <c r="BP194" s="54"/>
      <c r="BQ194" s="54"/>
      <c r="BR194" s="54"/>
      <c r="BS194" s="54"/>
      <c r="BT194" s="54"/>
      <c r="BU194" s="49"/>
      <c r="BV194" s="49"/>
      <c r="BW194" s="49"/>
      <c r="BX194" s="49"/>
      <c r="BY194" s="49"/>
      <c r="BZ194" s="49"/>
      <c r="CA194" s="49"/>
      <c r="CB194" s="49"/>
      <c r="CC194" s="54"/>
      <c r="CD194" s="54"/>
      <c r="CE194" s="54"/>
      <c r="CF194" s="54"/>
      <c r="CG194" s="54"/>
      <c r="CH194" s="54"/>
    </row>
    <row r="195" spans="1:86" ht="30.95" customHeight="1">
      <c r="A195" s="836" t="s">
        <v>338</v>
      </c>
      <c r="B195" s="868" t="s">
        <v>40</v>
      </c>
      <c r="C195" s="869" t="s">
        <v>1607</v>
      </c>
      <c r="D195" s="870" t="s">
        <v>1611</v>
      </c>
      <c r="E195" s="871">
        <v>2015</v>
      </c>
      <c r="F195" s="872" t="s">
        <v>1601</v>
      </c>
      <c r="G195" s="873" t="s">
        <v>1566</v>
      </c>
      <c r="H195" s="874" t="s">
        <v>1563</v>
      </c>
      <c r="I195" s="872" t="s">
        <v>466</v>
      </c>
      <c r="J195" s="621">
        <v>0.24</v>
      </c>
      <c r="K195" s="621">
        <v>0.95</v>
      </c>
      <c r="L195" s="622"/>
      <c r="P195" s="47"/>
      <c r="Q195" s="47"/>
      <c r="R195" s="47"/>
      <c r="BA195" s="137"/>
      <c r="BB195" s="137"/>
      <c r="BC195" s="54"/>
      <c r="BD195" s="54"/>
      <c r="BE195" s="136"/>
      <c r="BF195" s="136"/>
      <c r="BG195" s="54"/>
      <c r="BH195" s="54"/>
      <c r="BI195" s="54"/>
      <c r="BJ195" s="54"/>
      <c r="BK195" s="54"/>
      <c r="BL195" s="54"/>
      <c r="BM195" s="138"/>
      <c r="BN195" s="54"/>
      <c r="BO195" s="54"/>
      <c r="BP195" s="54"/>
      <c r="BQ195" s="54"/>
      <c r="BR195" s="54"/>
      <c r="BS195" s="54"/>
      <c r="BT195" s="54"/>
      <c r="BU195" s="49"/>
      <c r="BV195" s="49"/>
      <c r="BW195" s="49"/>
      <c r="BX195" s="49"/>
      <c r="BY195" s="49"/>
      <c r="BZ195" s="49"/>
      <c r="CA195" s="49"/>
      <c r="CB195" s="49"/>
      <c r="CC195" s="54"/>
      <c r="CD195" s="54"/>
      <c r="CE195" s="54"/>
      <c r="CF195" s="54"/>
      <c r="CG195" s="54"/>
      <c r="CH195" s="54"/>
    </row>
    <row r="196" spans="1:86" ht="30.95" customHeight="1">
      <c r="A196" s="836" t="s">
        <v>338</v>
      </c>
      <c r="B196" s="868" t="s">
        <v>40</v>
      </c>
      <c r="C196" s="869" t="s">
        <v>1607</v>
      </c>
      <c r="D196" s="870" t="s">
        <v>1611</v>
      </c>
      <c r="E196" s="871">
        <v>2015</v>
      </c>
      <c r="F196" s="872" t="s">
        <v>1601</v>
      </c>
      <c r="G196" s="873" t="s">
        <v>239</v>
      </c>
      <c r="H196" s="874" t="s">
        <v>1563</v>
      </c>
      <c r="I196" s="872" t="s">
        <v>466</v>
      </c>
      <c r="J196" s="621">
        <v>0.4</v>
      </c>
      <c r="K196" s="621">
        <v>1.1399999999999999</v>
      </c>
      <c r="L196" s="622"/>
      <c r="P196" s="47"/>
      <c r="Q196" s="47"/>
      <c r="R196" s="47"/>
      <c r="BA196" s="137"/>
      <c r="BB196" s="137"/>
      <c r="BC196" s="54"/>
      <c r="BD196" s="54"/>
      <c r="BE196" s="136"/>
      <c r="BF196" s="136"/>
      <c r="BG196" s="54"/>
      <c r="BH196" s="54"/>
      <c r="BI196" s="54"/>
      <c r="BJ196" s="54"/>
      <c r="BK196" s="54"/>
      <c r="BL196" s="54"/>
      <c r="BM196" s="138"/>
      <c r="BN196" s="54"/>
      <c r="BO196" s="54"/>
      <c r="BP196" s="54"/>
      <c r="BQ196" s="54"/>
      <c r="BR196" s="54"/>
      <c r="BS196" s="54"/>
      <c r="BT196" s="54"/>
      <c r="BU196" s="49"/>
      <c r="BV196" s="49"/>
      <c r="BW196" s="49"/>
      <c r="BX196" s="49"/>
      <c r="BY196" s="49"/>
      <c r="BZ196" s="49"/>
      <c r="CA196" s="49"/>
      <c r="CB196" s="49"/>
      <c r="CC196" s="54"/>
      <c r="CD196" s="54"/>
      <c r="CE196" s="54"/>
      <c r="CF196" s="54"/>
      <c r="CG196" s="54"/>
      <c r="CH196" s="54"/>
    </row>
    <row r="197" spans="1:86" ht="30.95" customHeight="1">
      <c r="A197" s="836" t="s">
        <v>338</v>
      </c>
      <c r="B197" s="868" t="s">
        <v>40</v>
      </c>
      <c r="C197" s="869" t="s">
        <v>1607</v>
      </c>
      <c r="D197" s="870" t="s">
        <v>1611</v>
      </c>
      <c r="E197" s="871">
        <v>2015</v>
      </c>
      <c r="F197" s="872" t="s">
        <v>1601</v>
      </c>
      <c r="G197" s="873" t="s">
        <v>230</v>
      </c>
      <c r="H197" s="874" t="s">
        <v>1567</v>
      </c>
      <c r="I197" s="872" t="s">
        <v>466</v>
      </c>
      <c r="J197" s="621">
        <v>0.5</v>
      </c>
      <c r="K197" s="621">
        <v>1.4</v>
      </c>
      <c r="L197" s="622"/>
      <c r="P197" s="47"/>
      <c r="Q197" s="47"/>
      <c r="R197" s="47"/>
      <c r="BA197" s="137"/>
      <c r="BB197" s="137"/>
      <c r="BC197" s="54"/>
      <c r="BD197" s="54"/>
      <c r="BE197" s="136"/>
      <c r="BF197" s="136"/>
      <c r="BG197" s="54"/>
      <c r="BH197" s="54"/>
      <c r="BI197" s="54"/>
      <c r="BJ197" s="54"/>
      <c r="BK197" s="54"/>
      <c r="BL197" s="54"/>
      <c r="BM197" s="138"/>
      <c r="BN197" s="54"/>
      <c r="BO197" s="54"/>
      <c r="BP197" s="54"/>
      <c r="BQ197" s="54"/>
      <c r="BR197" s="54"/>
      <c r="BS197" s="54"/>
      <c r="BT197" s="54"/>
      <c r="BU197" s="49"/>
      <c r="BV197" s="49"/>
      <c r="BW197" s="49"/>
      <c r="BX197" s="49"/>
      <c r="BY197" s="49"/>
      <c r="BZ197" s="49"/>
      <c r="CA197" s="49"/>
      <c r="CB197" s="49"/>
      <c r="CC197" s="54"/>
      <c r="CD197" s="54"/>
      <c r="CE197" s="54"/>
      <c r="CF197" s="54"/>
      <c r="CG197" s="54"/>
      <c r="CH197" s="54"/>
    </row>
    <row r="198" spans="1:86" ht="30.95" customHeight="1">
      <c r="A198" s="836" t="s">
        <v>338</v>
      </c>
      <c r="B198" s="868" t="s">
        <v>40</v>
      </c>
      <c r="C198" s="869" t="s">
        <v>1607</v>
      </c>
      <c r="D198" s="870" t="s">
        <v>1611</v>
      </c>
      <c r="E198" s="871">
        <v>2015</v>
      </c>
      <c r="F198" s="872" t="s">
        <v>1601</v>
      </c>
      <c r="G198" s="873" t="s">
        <v>1568</v>
      </c>
      <c r="H198" s="874" t="s">
        <v>1567</v>
      </c>
      <c r="I198" s="872" t="s">
        <v>466</v>
      </c>
      <c r="J198" s="621">
        <v>0.63</v>
      </c>
      <c r="K198" s="621">
        <v>1.25</v>
      </c>
      <c r="L198" s="622"/>
      <c r="P198" s="47"/>
      <c r="Q198" s="47"/>
      <c r="R198" s="47"/>
      <c r="BA198" s="137"/>
      <c r="BB198" s="137"/>
      <c r="BC198" s="54"/>
      <c r="BD198" s="54"/>
      <c r="BE198" s="136"/>
      <c r="BF198" s="136"/>
      <c r="BG198" s="54"/>
      <c r="BH198" s="54"/>
      <c r="BI198" s="54"/>
      <c r="BJ198" s="54"/>
      <c r="BK198" s="54"/>
      <c r="BL198" s="54"/>
      <c r="BM198" s="138"/>
      <c r="BN198" s="54"/>
      <c r="BO198" s="54"/>
      <c r="BP198" s="54"/>
      <c r="BQ198" s="54"/>
      <c r="BR198" s="54"/>
      <c r="BS198" s="54"/>
      <c r="BT198" s="54"/>
      <c r="BU198" s="49"/>
      <c r="BV198" s="49"/>
      <c r="BW198" s="49"/>
      <c r="BX198" s="49"/>
      <c r="BY198" s="49"/>
      <c r="BZ198" s="49"/>
      <c r="CA198" s="49"/>
      <c r="CB198" s="49"/>
      <c r="CC198" s="54"/>
      <c r="CD198" s="54"/>
      <c r="CE198" s="54"/>
      <c r="CF198" s="54"/>
      <c r="CG198" s="54"/>
      <c r="CH198" s="54"/>
    </row>
    <row r="199" spans="1:86" ht="30.95" customHeight="1">
      <c r="A199" s="836" t="s">
        <v>338</v>
      </c>
      <c r="B199" s="868" t="s">
        <v>40</v>
      </c>
      <c r="C199" s="869" t="s">
        <v>1607</v>
      </c>
      <c r="D199" s="870" t="s">
        <v>1611</v>
      </c>
      <c r="E199" s="871">
        <v>2015</v>
      </c>
      <c r="F199" s="872" t="s">
        <v>1601</v>
      </c>
      <c r="G199" s="873" t="s">
        <v>1566</v>
      </c>
      <c r="H199" s="874" t="s">
        <v>1567</v>
      </c>
      <c r="I199" s="872" t="s">
        <v>466</v>
      </c>
      <c r="J199" s="621">
        <v>0.4</v>
      </c>
      <c r="K199" s="621">
        <v>1</v>
      </c>
      <c r="L199" s="622"/>
      <c r="P199" s="47"/>
      <c r="Q199" s="47"/>
      <c r="R199" s="47"/>
      <c r="BA199" s="137"/>
      <c r="BB199" s="137"/>
      <c r="BC199" s="54"/>
      <c r="BD199" s="54"/>
      <c r="BE199" s="136"/>
      <c r="BF199" s="136"/>
      <c r="BG199" s="54"/>
      <c r="BH199" s="54"/>
      <c r="BI199" s="54"/>
      <c r="BJ199" s="54"/>
      <c r="BK199" s="54"/>
      <c r="BL199" s="54"/>
      <c r="BM199" s="138"/>
      <c r="BN199" s="54"/>
      <c r="BO199" s="54"/>
      <c r="BP199" s="54"/>
      <c r="BQ199" s="54"/>
      <c r="BR199" s="54"/>
      <c r="BS199" s="54"/>
      <c r="BT199" s="54"/>
      <c r="BU199" s="49"/>
      <c r="BV199" s="49"/>
      <c r="BW199" s="49"/>
      <c r="BX199" s="49"/>
      <c r="BY199" s="49"/>
      <c r="BZ199" s="49"/>
      <c r="CA199" s="49"/>
      <c r="CB199" s="49"/>
      <c r="CC199" s="54"/>
      <c r="CD199" s="54"/>
      <c r="CE199" s="54"/>
      <c r="CF199" s="54"/>
      <c r="CG199" s="54"/>
      <c r="CH199" s="54"/>
    </row>
    <row r="200" spans="1:86" ht="30.95" customHeight="1">
      <c r="A200" s="836" t="s">
        <v>338</v>
      </c>
      <c r="B200" s="868" t="s">
        <v>40</v>
      </c>
      <c r="C200" s="869" t="s">
        <v>1607</v>
      </c>
      <c r="D200" s="870" t="s">
        <v>1611</v>
      </c>
      <c r="E200" s="871">
        <v>2015</v>
      </c>
      <c r="F200" s="872" t="s">
        <v>1601</v>
      </c>
      <c r="G200" s="873" t="s">
        <v>239</v>
      </c>
      <c r="H200" s="874" t="s">
        <v>1567</v>
      </c>
      <c r="I200" s="872" t="s">
        <v>466</v>
      </c>
      <c r="J200" s="621">
        <v>0.36</v>
      </c>
      <c r="K200" s="621">
        <v>1</v>
      </c>
      <c r="L200" s="622"/>
      <c r="P200" s="47"/>
      <c r="Q200" s="47"/>
      <c r="R200" s="47"/>
      <c r="BA200" s="137"/>
      <c r="BB200" s="137"/>
      <c r="BC200" s="54"/>
      <c r="BD200" s="54"/>
      <c r="BE200" s="136"/>
      <c r="BF200" s="136"/>
      <c r="BG200" s="54"/>
      <c r="BH200" s="54"/>
      <c r="BI200" s="54"/>
      <c r="BJ200" s="54"/>
      <c r="BK200" s="54"/>
      <c r="BL200" s="54"/>
      <c r="BM200" s="138"/>
      <c r="BN200" s="54"/>
      <c r="BO200" s="54"/>
      <c r="BP200" s="54"/>
      <c r="BQ200" s="54"/>
      <c r="BR200" s="54"/>
      <c r="BS200" s="54"/>
      <c r="BT200" s="54"/>
      <c r="BU200" s="49"/>
      <c r="BV200" s="49"/>
      <c r="BW200" s="49"/>
      <c r="BX200" s="49"/>
      <c r="BY200" s="49"/>
      <c r="BZ200" s="49"/>
      <c r="CA200" s="49"/>
      <c r="CB200" s="49"/>
      <c r="CC200" s="54"/>
      <c r="CD200" s="54"/>
      <c r="CE200" s="54"/>
      <c r="CF200" s="54"/>
      <c r="CG200" s="54"/>
      <c r="CH200" s="54"/>
    </row>
    <row r="201" spans="1:86" ht="30.95" customHeight="1">
      <c r="A201" s="836" t="s">
        <v>338</v>
      </c>
      <c r="B201" s="868" t="s">
        <v>40</v>
      </c>
      <c r="C201" s="869" t="s">
        <v>1607</v>
      </c>
      <c r="D201" s="870" t="s">
        <v>1611</v>
      </c>
      <c r="E201" s="871">
        <v>2015</v>
      </c>
      <c r="F201" s="872" t="s">
        <v>1601</v>
      </c>
      <c r="G201" s="873" t="s">
        <v>230</v>
      </c>
      <c r="H201" s="874" t="s">
        <v>1569</v>
      </c>
      <c r="I201" s="872" t="s">
        <v>466</v>
      </c>
      <c r="J201" s="621">
        <v>0.1</v>
      </c>
      <c r="K201" s="621">
        <v>0.4</v>
      </c>
      <c r="L201" s="622"/>
      <c r="P201" s="47"/>
      <c r="Q201" s="47"/>
      <c r="R201" s="47"/>
      <c r="BA201" s="137"/>
      <c r="BB201" s="137"/>
      <c r="BC201" s="54"/>
      <c r="BD201" s="54"/>
      <c r="BE201" s="136"/>
      <c r="BF201" s="136"/>
      <c r="BG201" s="54"/>
      <c r="BH201" s="54"/>
      <c r="BI201" s="54"/>
      <c r="BJ201" s="54"/>
      <c r="BK201" s="54"/>
      <c r="BL201" s="54"/>
      <c r="BM201" s="138"/>
      <c r="BN201" s="54"/>
      <c r="BO201" s="54"/>
      <c r="BP201" s="54"/>
      <c r="BQ201" s="54"/>
      <c r="BR201" s="54"/>
      <c r="BS201" s="54"/>
      <c r="BT201" s="54"/>
      <c r="BU201" s="49"/>
      <c r="BV201" s="49"/>
      <c r="BW201" s="49"/>
      <c r="BX201" s="49"/>
      <c r="BY201" s="49"/>
      <c r="BZ201" s="49"/>
      <c r="CA201" s="49"/>
      <c r="CB201" s="49"/>
      <c r="CC201" s="54"/>
      <c r="CD201" s="54"/>
      <c r="CE201" s="54"/>
      <c r="CF201" s="54"/>
      <c r="CG201" s="54"/>
      <c r="CH201" s="54"/>
    </row>
    <row r="202" spans="1:86" ht="30.95" customHeight="1">
      <c r="A202" s="836" t="s">
        <v>338</v>
      </c>
      <c r="B202" s="868" t="s">
        <v>40</v>
      </c>
      <c r="C202" s="869" t="s">
        <v>1607</v>
      </c>
      <c r="D202" s="870" t="s">
        <v>1611</v>
      </c>
      <c r="E202" s="871">
        <v>2015</v>
      </c>
      <c r="F202" s="872" t="s">
        <v>1601</v>
      </c>
      <c r="G202" s="873" t="s">
        <v>224</v>
      </c>
      <c r="H202" s="874" t="s">
        <v>1569</v>
      </c>
      <c r="I202" s="872" t="s">
        <v>466</v>
      </c>
      <c r="J202" s="621">
        <v>0.53</v>
      </c>
      <c r="K202" s="621">
        <v>1.05</v>
      </c>
      <c r="L202" s="622"/>
      <c r="P202" s="47"/>
      <c r="Q202" s="47"/>
      <c r="R202" s="47"/>
      <c r="BA202" s="137"/>
      <c r="BB202" s="137"/>
      <c r="BC202" s="54"/>
      <c r="BD202" s="54"/>
      <c r="BE202" s="136"/>
      <c r="BF202" s="136"/>
      <c r="BG202" s="54"/>
      <c r="BH202" s="54"/>
      <c r="BI202" s="54"/>
      <c r="BJ202" s="54"/>
      <c r="BK202" s="54"/>
      <c r="BL202" s="54"/>
      <c r="BM202" s="138"/>
      <c r="BN202" s="54"/>
      <c r="BO202" s="54"/>
      <c r="BP202" s="54"/>
      <c r="BQ202" s="54"/>
      <c r="BR202" s="54"/>
      <c r="BS202" s="54"/>
      <c r="BT202" s="54"/>
      <c r="BU202" s="49"/>
      <c r="BV202" s="49"/>
      <c r="BW202" s="49"/>
      <c r="BX202" s="49"/>
      <c r="BY202" s="49"/>
      <c r="BZ202" s="49"/>
      <c r="CA202" s="49"/>
      <c r="CB202" s="49"/>
      <c r="CC202" s="54"/>
      <c r="CD202" s="54"/>
      <c r="CE202" s="54"/>
      <c r="CF202" s="54"/>
      <c r="CG202" s="54"/>
      <c r="CH202" s="54"/>
    </row>
    <row r="203" spans="1:86" ht="30.95" customHeight="1">
      <c r="A203" s="836" t="s">
        <v>338</v>
      </c>
      <c r="B203" s="868" t="s">
        <v>40</v>
      </c>
      <c r="C203" s="869" t="s">
        <v>1607</v>
      </c>
      <c r="D203" s="870" t="s">
        <v>1611</v>
      </c>
      <c r="E203" s="871">
        <v>2015</v>
      </c>
      <c r="F203" s="872" t="s">
        <v>1601</v>
      </c>
      <c r="G203" s="873" t="s">
        <v>1566</v>
      </c>
      <c r="H203" s="874" t="s">
        <v>1569</v>
      </c>
      <c r="I203" s="872" t="s">
        <v>466</v>
      </c>
      <c r="J203" s="621">
        <v>0.44</v>
      </c>
      <c r="K203" s="621">
        <v>0.92</v>
      </c>
      <c r="L203" s="622"/>
      <c r="P203" s="47"/>
      <c r="Q203" s="47"/>
      <c r="R203" s="47"/>
      <c r="BA203" s="137"/>
      <c r="BB203" s="137"/>
      <c r="BC203" s="54"/>
      <c r="BD203" s="54"/>
      <c r="BE203" s="136"/>
      <c r="BF203" s="136"/>
      <c r="BG203" s="54"/>
      <c r="BH203" s="54"/>
      <c r="BI203" s="54"/>
      <c r="BJ203" s="54"/>
      <c r="BK203" s="54"/>
      <c r="BL203" s="54"/>
      <c r="BM203" s="138"/>
      <c r="BN203" s="54"/>
      <c r="BO203" s="54"/>
      <c r="BP203" s="54"/>
      <c r="BQ203" s="54"/>
      <c r="BR203" s="54"/>
      <c r="BS203" s="54"/>
      <c r="BT203" s="54"/>
      <c r="BU203" s="49"/>
      <c r="BV203" s="49"/>
      <c r="BW203" s="49"/>
      <c r="BX203" s="49"/>
      <c r="BY203" s="49"/>
      <c r="BZ203" s="49"/>
      <c r="CA203" s="49"/>
      <c r="CB203" s="49"/>
      <c r="CC203" s="54"/>
      <c r="CD203" s="54"/>
      <c r="CE203" s="54"/>
      <c r="CF203" s="54"/>
      <c r="CG203" s="54"/>
      <c r="CH203" s="54"/>
    </row>
    <row r="204" spans="1:86" ht="30.95" customHeight="1">
      <c r="A204" s="836" t="s">
        <v>338</v>
      </c>
      <c r="B204" s="868" t="s">
        <v>40</v>
      </c>
      <c r="C204" s="869" t="s">
        <v>1607</v>
      </c>
      <c r="D204" s="870" t="s">
        <v>1611</v>
      </c>
      <c r="E204" s="871">
        <v>2015</v>
      </c>
      <c r="F204" s="872" t="s">
        <v>1601</v>
      </c>
      <c r="G204" s="873" t="s">
        <v>239</v>
      </c>
      <c r="H204" s="874" t="s">
        <v>1569</v>
      </c>
      <c r="I204" s="872" t="s">
        <v>466</v>
      </c>
      <c r="J204" s="621">
        <v>0.5</v>
      </c>
      <c r="K204" s="621">
        <v>1</v>
      </c>
      <c r="L204" s="622"/>
      <c r="P204" s="47"/>
      <c r="Q204" s="47"/>
      <c r="R204" s="47"/>
      <c r="BA204" s="137"/>
      <c r="BB204" s="137"/>
      <c r="BC204" s="54"/>
      <c r="BD204" s="54"/>
      <c r="BE204" s="136"/>
      <c r="BF204" s="136"/>
      <c r="BG204" s="54"/>
      <c r="BH204" s="54"/>
      <c r="BI204" s="54"/>
      <c r="BJ204" s="54"/>
      <c r="BK204" s="54"/>
      <c r="BL204" s="54"/>
      <c r="BM204" s="138"/>
      <c r="BN204" s="54"/>
      <c r="BO204" s="54"/>
      <c r="BP204" s="54"/>
      <c r="BQ204" s="54"/>
      <c r="BR204" s="54"/>
      <c r="BS204" s="54"/>
      <c r="BT204" s="54"/>
      <c r="BU204" s="49"/>
      <c r="BV204" s="49"/>
      <c r="BW204" s="49"/>
      <c r="BX204" s="49"/>
      <c r="BY204" s="49"/>
      <c r="BZ204" s="49"/>
      <c r="CA204" s="49"/>
      <c r="CB204" s="49"/>
      <c r="CC204" s="54"/>
      <c r="CD204" s="54"/>
      <c r="CE204" s="54"/>
      <c r="CF204" s="54"/>
      <c r="CG204" s="54"/>
      <c r="CH204" s="54"/>
    </row>
    <row r="205" spans="1:86" ht="30.95" customHeight="1">
      <c r="A205" s="836" t="s">
        <v>338</v>
      </c>
      <c r="B205" s="868" t="s">
        <v>40</v>
      </c>
      <c r="C205" s="869" t="s">
        <v>1607</v>
      </c>
      <c r="D205" s="870" t="s">
        <v>1611</v>
      </c>
      <c r="E205" s="871">
        <v>2015</v>
      </c>
      <c r="F205" s="872" t="s">
        <v>1601</v>
      </c>
      <c r="G205" s="873" t="s">
        <v>222</v>
      </c>
      <c r="H205" s="874" t="s">
        <v>1569</v>
      </c>
      <c r="I205" s="872" t="s">
        <v>466</v>
      </c>
      <c r="J205" s="621">
        <v>0.55000000000000004</v>
      </c>
      <c r="K205" s="621">
        <v>1</v>
      </c>
      <c r="L205" s="622"/>
      <c r="P205" s="47"/>
      <c r="Q205" s="47"/>
      <c r="R205" s="47"/>
      <c r="BA205" s="137"/>
      <c r="BB205" s="137"/>
      <c r="BC205" s="54"/>
      <c r="BD205" s="54"/>
      <c r="BE205" s="136"/>
      <c r="BF205" s="136"/>
      <c r="BG205" s="54"/>
      <c r="BH205" s="54"/>
      <c r="BI205" s="54"/>
      <c r="BJ205" s="54"/>
      <c r="BK205" s="54"/>
      <c r="BL205" s="54"/>
      <c r="BM205" s="138"/>
      <c r="BN205" s="54"/>
      <c r="BO205" s="54"/>
      <c r="BP205" s="54"/>
      <c r="BQ205" s="54"/>
      <c r="BR205" s="54"/>
      <c r="BS205" s="54"/>
      <c r="BT205" s="54"/>
      <c r="BU205" s="49"/>
      <c r="BV205" s="49"/>
      <c r="BW205" s="49"/>
      <c r="BX205" s="49"/>
      <c r="BY205" s="49"/>
      <c r="BZ205" s="49"/>
      <c r="CA205" s="49"/>
      <c r="CB205" s="49"/>
      <c r="CC205" s="54"/>
      <c r="CD205" s="54"/>
      <c r="CE205" s="54"/>
      <c r="CF205" s="54"/>
      <c r="CG205" s="54"/>
      <c r="CH205" s="54"/>
    </row>
    <row r="206" spans="1:86" ht="30.95" customHeight="1">
      <c r="A206" s="836" t="s">
        <v>338</v>
      </c>
      <c r="B206" s="868" t="s">
        <v>40</v>
      </c>
      <c r="C206" s="869" t="s">
        <v>1607</v>
      </c>
      <c r="D206" s="870" t="s">
        <v>1611</v>
      </c>
      <c r="E206" s="871">
        <v>2015</v>
      </c>
      <c r="F206" s="872" t="s">
        <v>1601</v>
      </c>
      <c r="G206" s="873" t="s">
        <v>226</v>
      </c>
      <c r="H206" s="874" t="s">
        <v>1569</v>
      </c>
      <c r="I206" s="872" t="s">
        <v>466</v>
      </c>
      <c r="J206" s="621">
        <v>0.54</v>
      </c>
      <c r="K206" s="621">
        <v>1</v>
      </c>
      <c r="L206" s="622"/>
      <c r="P206" s="47"/>
      <c r="Q206" s="47"/>
      <c r="R206" s="47"/>
      <c r="BA206" s="137"/>
      <c r="BB206" s="137"/>
      <c r="BC206" s="54"/>
      <c r="BD206" s="54"/>
      <c r="BE206" s="136"/>
      <c r="BF206" s="136"/>
      <c r="BG206" s="54"/>
      <c r="BH206" s="54"/>
      <c r="BI206" s="54"/>
      <c r="BJ206" s="54"/>
      <c r="BK206" s="54"/>
      <c r="BL206" s="54"/>
      <c r="BM206" s="138"/>
      <c r="BN206" s="54"/>
      <c r="BO206" s="54"/>
      <c r="BP206" s="54"/>
      <c r="BQ206" s="54"/>
      <c r="BR206" s="54"/>
      <c r="BS206" s="54"/>
      <c r="BT206" s="54"/>
      <c r="BU206" s="49"/>
      <c r="BV206" s="49"/>
      <c r="BW206" s="49"/>
      <c r="BX206" s="49"/>
      <c r="BY206" s="49"/>
      <c r="BZ206" s="49"/>
      <c r="CA206" s="49"/>
      <c r="CB206" s="49"/>
      <c r="CC206" s="54"/>
      <c r="CD206" s="54"/>
      <c r="CE206" s="54"/>
      <c r="CF206" s="54"/>
      <c r="CG206" s="54"/>
      <c r="CH206" s="54"/>
    </row>
    <row r="207" spans="1:86" ht="30.95" customHeight="1">
      <c r="A207" s="836" t="s">
        <v>338</v>
      </c>
      <c r="B207" s="868" t="s">
        <v>40</v>
      </c>
      <c r="C207" s="869" t="s">
        <v>1607</v>
      </c>
      <c r="D207" s="870" t="s">
        <v>1611</v>
      </c>
      <c r="E207" s="871">
        <v>2015</v>
      </c>
      <c r="F207" s="872" t="s">
        <v>1601</v>
      </c>
      <c r="G207" s="873" t="s">
        <v>1568</v>
      </c>
      <c r="H207" s="874" t="s">
        <v>1570</v>
      </c>
      <c r="I207" s="872" t="s">
        <v>466</v>
      </c>
      <c r="J207" s="621">
        <v>0.76</v>
      </c>
      <c r="K207" s="621">
        <v>0.95</v>
      </c>
      <c r="L207" s="622"/>
      <c r="P207" s="47"/>
      <c r="Q207" s="47"/>
      <c r="R207" s="47"/>
      <c r="BA207" s="137"/>
      <c r="BB207" s="137"/>
      <c r="BC207" s="54"/>
      <c r="BD207" s="54"/>
      <c r="BE207" s="136"/>
      <c r="BF207" s="136"/>
      <c r="BG207" s="54"/>
      <c r="BH207" s="54"/>
      <c r="BI207" s="54"/>
      <c r="BJ207" s="54"/>
      <c r="BK207" s="54"/>
      <c r="BL207" s="54"/>
      <c r="BM207" s="138"/>
      <c r="BN207" s="54"/>
      <c r="BO207" s="54"/>
      <c r="BP207" s="54"/>
      <c r="BQ207" s="54"/>
      <c r="BR207" s="54"/>
      <c r="BS207" s="54"/>
      <c r="BT207" s="54"/>
      <c r="BU207" s="49"/>
      <c r="BV207" s="49"/>
      <c r="BW207" s="49"/>
      <c r="BX207" s="49"/>
      <c r="BY207" s="49"/>
      <c r="BZ207" s="49"/>
      <c r="CA207" s="49"/>
      <c r="CB207" s="49"/>
      <c r="CC207" s="54"/>
      <c r="CD207" s="54"/>
      <c r="CE207" s="54"/>
      <c r="CF207" s="54"/>
      <c r="CG207" s="54"/>
      <c r="CH207" s="54"/>
    </row>
    <row r="208" spans="1:86" ht="30.95" customHeight="1">
      <c r="A208" s="836" t="s">
        <v>338</v>
      </c>
      <c r="B208" s="868" t="s">
        <v>40</v>
      </c>
      <c r="C208" s="869" t="s">
        <v>1607</v>
      </c>
      <c r="D208" s="870" t="s">
        <v>1611</v>
      </c>
      <c r="E208" s="871">
        <v>2015</v>
      </c>
      <c r="F208" s="872" t="s">
        <v>1601</v>
      </c>
      <c r="G208" s="873" t="s">
        <v>1571</v>
      </c>
      <c r="H208" s="874" t="s">
        <v>1570</v>
      </c>
      <c r="I208" s="872" t="s">
        <v>466</v>
      </c>
      <c r="J208" s="621">
        <v>0.8</v>
      </c>
      <c r="K208" s="621">
        <v>1</v>
      </c>
      <c r="L208" s="622"/>
      <c r="P208" s="47"/>
      <c r="Q208" s="47"/>
      <c r="R208" s="47"/>
      <c r="BA208" s="137"/>
      <c r="BB208" s="137"/>
      <c r="BC208" s="54"/>
      <c r="BD208" s="54"/>
      <c r="BE208" s="136"/>
      <c r="BF208" s="136"/>
      <c r="BG208" s="54"/>
      <c r="BH208" s="54"/>
      <c r="BI208" s="54"/>
      <c r="BJ208" s="54"/>
      <c r="BK208" s="54"/>
      <c r="BL208" s="54"/>
      <c r="BM208" s="138"/>
      <c r="BN208" s="54"/>
      <c r="BO208" s="54"/>
      <c r="BP208" s="54"/>
      <c r="BQ208" s="54"/>
      <c r="BR208" s="54"/>
      <c r="BS208" s="54"/>
      <c r="BT208" s="54"/>
      <c r="BU208" s="49"/>
      <c r="BV208" s="49"/>
      <c r="BW208" s="49"/>
      <c r="BX208" s="49"/>
      <c r="BY208" s="49"/>
      <c r="BZ208" s="49"/>
      <c r="CA208" s="49"/>
      <c r="CB208" s="49"/>
      <c r="CC208" s="54"/>
      <c r="CD208" s="54"/>
      <c r="CE208" s="54"/>
      <c r="CF208" s="54"/>
      <c r="CG208" s="54"/>
      <c r="CH208" s="54"/>
    </row>
    <row r="209" spans="1:86" ht="30.95" customHeight="1">
      <c r="A209" s="836" t="s">
        <v>338</v>
      </c>
      <c r="B209" s="868" t="s">
        <v>40</v>
      </c>
      <c r="C209" s="869" t="s">
        <v>1607</v>
      </c>
      <c r="D209" s="870" t="s">
        <v>1611</v>
      </c>
      <c r="E209" s="871">
        <v>2015</v>
      </c>
      <c r="F209" s="872" t="s">
        <v>1601</v>
      </c>
      <c r="G209" s="873" t="s">
        <v>222</v>
      </c>
      <c r="H209" s="874" t="s">
        <v>1570</v>
      </c>
      <c r="I209" s="872" t="s">
        <v>466</v>
      </c>
      <c r="J209" s="621">
        <v>0.5</v>
      </c>
      <c r="K209" s="621">
        <v>1</v>
      </c>
      <c r="L209" s="622"/>
      <c r="P209" s="47"/>
      <c r="Q209" s="47"/>
      <c r="R209" s="47"/>
      <c r="BA209" s="137"/>
      <c r="BB209" s="137"/>
      <c r="BC209" s="54"/>
      <c r="BD209" s="54"/>
      <c r="BE209" s="136"/>
      <c r="BF209" s="136"/>
      <c r="BG209" s="54"/>
      <c r="BH209" s="54"/>
      <c r="BI209" s="54"/>
      <c r="BJ209" s="54"/>
      <c r="BK209" s="54"/>
      <c r="BL209" s="54"/>
      <c r="BM209" s="138"/>
      <c r="BN209" s="54"/>
      <c r="BO209" s="54"/>
      <c r="BP209" s="54"/>
      <c r="BQ209" s="54"/>
      <c r="BR209" s="54"/>
      <c r="BS209" s="54"/>
      <c r="BT209" s="54"/>
      <c r="BU209" s="49"/>
      <c r="BV209" s="49"/>
      <c r="BW209" s="49"/>
      <c r="BX209" s="49"/>
      <c r="BY209" s="49"/>
      <c r="BZ209" s="49"/>
      <c r="CA209" s="49"/>
      <c r="CB209" s="49"/>
      <c r="CC209" s="54"/>
      <c r="CD209" s="54"/>
      <c r="CE209" s="54"/>
      <c r="CF209" s="54"/>
      <c r="CG209" s="54"/>
      <c r="CH209" s="54"/>
    </row>
    <row r="210" spans="1:86" ht="30.95" customHeight="1">
      <c r="A210" s="836" t="s">
        <v>338</v>
      </c>
      <c r="B210" s="868" t="s">
        <v>40</v>
      </c>
      <c r="C210" s="869" t="s">
        <v>1607</v>
      </c>
      <c r="D210" s="870" t="s">
        <v>1611</v>
      </c>
      <c r="E210" s="871">
        <v>2015</v>
      </c>
      <c r="F210" s="872" t="s">
        <v>1601</v>
      </c>
      <c r="G210" s="873" t="s">
        <v>1568</v>
      </c>
      <c r="H210" s="874" t="s">
        <v>1572</v>
      </c>
      <c r="I210" s="872" t="s">
        <v>466</v>
      </c>
      <c r="J210" s="621">
        <v>0.83</v>
      </c>
      <c r="K210" s="621">
        <v>1</v>
      </c>
      <c r="L210" s="622"/>
      <c r="P210" s="47"/>
      <c r="Q210" s="47"/>
      <c r="R210" s="47"/>
      <c r="BA210" s="137"/>
      <c r="BB210" s="137"/>
      <c r="BC210" s="54"/>
      <c r="BD210" s="54"/>
      <c r="BE210" s="136"/>
      <c r="BF210" s="136"/>
      <c r="BG210" s="54"/>
      <c r="BH210" s="54"/>
      <c r="BI210" s="54"/>
      <c r="BJ210" s="54"/>
      <c r="BK210" s="54"/>
      <c r="BL210" s="54"/>
      <c r="BM210" s="138"/>
      <c r="BN210" s="54"/>
      <c r="BO210" s="54"/>
      <c r="BP210" s="54"/>
      <c r="BQ210" s="54"/>
      <c r="BR210" s="54"/>
      <c r="BS210" s="54"/>
      <c r="BT210" s="54"/>
      <c r="BU210" s="49"/>
      <c r="BV210" s="49"/>
      <c r="BW210" s="49"/>
      <c r="BX210" s="49"/>
      <c r="BY210" s="49"/>
      <c r="BZ210" s="49"/>
      <c r="CA210" s="49"/>
      <c r="CB210" s="49"/>
      <c r="CC210" s="54"/>
      <c r="CD210" s="54"/>
      <c r="CE210" s="54"/>
      <c r="CF210" s="54"/>
      <c r="CG210" s="54"/>
      <c r="CH210" s="54"/>
    </row>
    <row r="211" spans="1:86" ht="30.95" customHeight="1">
      <c r="A211" s="836" t="s">
        <v>338</v>
      </c>
      <c r="B211" s="868" t="s">
        <v>40</v>
      </c>
      <c r="C211" s="869" t="s">
        <v>1607</v>
      </c>
      <c r="D211" s="870" t="s">
        <v>1611</v>
      </c>
      <c r="E211" s="871">
        <v>2015</v>
      </c>
      <c r="F211" s="872" t="s">
        <v>1601</v>
      </c>
      <c r="G211" s="873" t="s">
        <v>1568</v>
      </c>
      <c r="H211" s="874" t="s">
        <v>1573</v>
      </c>
      <c r="I211" s="872" t="s">
        <v>466</v>
      </c>
      <c r="J211" s="621">
        <v>1</v>
      </c>
      <c r="K211" s="621">
        <v>1</v>
      </c>
      <c r="L211" s="622"/>
      <c r="P211" s="47"/>
      <c r="Q211" s="47"/>
      <c r="R211" s="47"/>
      <c r="BA211" s="137"/>
      <c r="BB211" s="137"/>
      <c r="BC211" s="54"/>
      <c r="BD211" s="54"/>
      <c r="BE211" s="136"/>
      <c r="BF211" s="136"/>
      <c r="BG211" s="54"/>
      <c r="BH211" s="54"/>
      <c r="BI211" s="54"/>
      <c r="BJ211" s="54"/>
      <c r="BK211" s="54"/>
      <c r="BL211" s="54"/>
      <c r="BM211" s="138"/>
      <c r="BN211" s="54"/>
      <c r="BO211" s="54"/>
      <c r="BP211" s="54"/>
      <c r="BQ211" s="54"/>
      <c r="BR211" s="54"/>
      <c r="BS211" s="54"/>
      <c r="BT211" s="54"/>
      <c r="BU211" s="49"/>
      <c r="BV211" s="49"/>
      <c r="BW211" s="49"/>
      <c r="BX211" s="49"/>
      <c r="BY211" s="49"/>
      <c r="BZ211" s="49"/>
      <c r="CA211" s="49"/>
      <c r="CB211" s="49"/>
      <c r="CC211" s="54"/>
      <c r="CD211" s="54"/>
      <c r="CE211" s="54"/>
      <c r="CF211" s="54"/>
      <c r="CG211" s="54"/>
      <c r="CH211" s="54"/>
    </row>
    <row r="212" spans="1:86" ht="30.95" customHeight="1">
      <c r="A212" s="836" t="s">
        <v>338</v>
      </c>
      <c r="B212" s="868" t="s">
        <v>40</v>
      </c>
      <c r="C212" s="869" t="s">
        <v>1607</v>
      </c>
      <c r="D212" s="870" t="s">
        <v>1611</v>
      </c>
      <c r="E212" s="871">
        <v>2015</v>
      </c>
      <c r="F212" s="872" t="s">
        <v>1601</v>
      </c>
      <c r="G212" s="873" t="s">
        <v>226</v>
      </c>
      <c r="H212" s="874" t="s">
        <v>1573</v>
      </c>
      <c r="I212" s="872" t="s">
        <v>466</v>
      </c>
      <c r="J212" s="621">
        <v>0.94</v>
      </c>
      <c r="K212" s="621">
        <v>1</v>
      </c>
      <c r="L212" s="622"/>
      <c r="P212" s="47"/>
      <c r="Q212" s="47"/>
      <c r="R212" s="47"/>
      <c r="BA212" s="137"/>
      <c r="BB212" s="137"/>
      <c r="BC212" s="54"/>
      <c r="BD212" s="54"/>
      <c r="BE212" s="136"/>
      <c r="BF212" s="136"/>
      <c r="BG212" s="54"/>
      <c r="BH212" s="54"/>
      <c r="BI212" s="54"/>
      <c r="BJ212" s="54"/>
      <c r="BK212" s="54"/>
      <c r="BL212" s="54"/>
      <c r="BM212" s="138"/>
      <c r="BN212" s="54"/>
      <c r="BO212" s="54"/>
      <c r="BP212" s="54"/>
      <c r="BQ212" s="54"/>
      <c r="BR212" s="54"/>
      <c r="BS212" s="54"/>
      <c r="BT212" s="54"/>
      <c r="BU212" s="49"/>
      <c r="BV212" s="49"/>
      <c r="BW212" s="49"/>
      <c r="BX212" s="49"/>
      <c r="BY212" s="49"/>
      <c r="BZ212" s="49"/>
      <c r="CA212" s="49"/>
      <c r="CB212" s="49"/>
      <c r="CC212" s="54"/>
      <c r="CD212" s="54"/>
      <c r="CE212" s="54"/>
      <c r="CF212" s="54"/>
      <c r="CG212" s="54"/>
      <c r="CH212" s="54"/>
    </row>
    <row r="213" spans="1:86" ht="30.95" customHeight="1">
      <c r="A213" s="836" t="s">
        <v>338</v>
      </c>
      <c r="B213" s="868" t="s">
        <v>40</v>
      </c>
      <c r="C213" s="869" t="s">
        <v>1607</v>
      </c>
      <c r="D213" s="870" t="s">
        <v>1612</v>
      </c>
      <c r="E213" s="871">
        <v>2015</v>
      </c>
      <c r="F213" s="872" t="s">
        <v>1601</v>
      </c>
      <c r="G213" s="873" t="s">
        <v>224</v>
      </c>
      <c r="H213" s="874" t="s">
        <v>1563</v>
      </c>
      <c r="I213" s="872" t="s">
        <v>466</v>
      </c>
      <c r="J213" s="621">
        <v>0.2</v>
      </c>
      <c r="K213" s="621">
        <v>0.5</v>
      </c>
      <c r="L213" s="622"/>
      <c r="P213" s="47"/>
      <c r="Q213" s="47"/>
      <c r="R213" s="47"/>
      <c r="BA213" s="137"/>
      <c r="BB213" s="137"/>
      <c r="BC213" s="54"/>
      <c r="BD213" s="54"/>
      <c r="BE213" s="136"/>
      <c r="BF213" s="136"/>
      <c r="BG213" s="54"/>
      <c r="BH213" s="54"/>
      <c r="BI213" s="54"/>
      <c r="BJ213" s="54"/>
      <c r="BK213" s="54"/>
      <c r="BL213" s="54"/>
      <c r="BM213" s="138"/>
      <c r="BN213" s="54"/>
      <c r="BO213" s="54"/>
      <c r="BP213" s="54"/>
      <c r="BQ213" s="54"/>
      <c r="BR213" s="54"/>
      <c r="BS213" s="54"/>
      <c r="BT213" s="54"/>
      <c r="BU213" s="49"/>
      <c r="BV213" s="49"/>
      <c r="BW213" s="49"/>
      <c r="BX213" s="49"/>
      <c r="BY213" s="49"/>
      <c r="BZ213" s="49"/>
      <c r="CA213" s="49"/>
      <c r="CB213" s="49"/>
      <c r="CC213" s="54"/>
      <c r="CD213" s="54"/>
      <c r="CE213" s="54"/>
      <c r="CF213" s="54"/>
      <c r="CG213" s="54"/>
      <c r="CH213" s="54"/>
    </row>
    <row r="214" spans="1:86" ht="30.95" customHeight="1">
      <c r="A214" s="836" t="s">
        <v>338</v>
      </c>
      <c r="B214" s="868" t="s">
        <v>40</v>
      </c>
      <c r="C214" s="869" t="s">
        <v>1607</v>
      </c>
      <c r="D214" s="870" t="s">
        <v>1612</v>
      </c>
      <c r="E214" s="871">
        <v>2015</v>
      </c>
      <c r="F214" s="872" t="s">
        <v>1601</v>
      </c>
      <c r="G214" s="873" t="s">
        <v>1566</v>
      </c>
      <c r="H214" s="874" t="s">
        <v>1563</v>
      </c>
      <c r="I214" s="872" t="s">
        <v>466</v>
      </c>
      <c r="J214" s="621">
        <v>0.24</v>
      </c>
      <c r="K214" s="621">
        <v>0.95</v>
      </c>
      <c r="L214" s="622"/>
      <c r="P214" s="47"/>
      <c r="Q214" s="47"/>
      <c r="R214" s="47"/>
      <c r="BA214" s="137"/>
      <c r="BB214" s="137"/>
      <c r="BC214" s="54"/>
      <c r="BD214" s="54"/>
      <c r="BE214" s="136"/>
      <c r="BF214" s="136"/>
      <c r="BG214" s="54"/>
      <c r="BH214" s="54"/>
      <c r="BI214" s="54"/>
      <c r="BJ214" s="54"/>
      <c r="BK214" s="54"/>
      <c r="BL214" s="54"/>
      <c r="BM214" s="138"/>
      <c r="BN214" s="54"/>
      <c r="BO214" s="54"/>
      <c r="BP214" s="54"/>
      <c r="BQ214" s="54"/>
      <c r="BR214" s="54"/>
      <c r="BS214" s="54"/>
      <c r="BT214" s="54"/>
      <c r="BU214" s="49"/>
      <c r="BV214" s="49"/>
      <c r="BW214" s="49"/>
      <c r="BX214" s="49"/>
      <c r="BY214" s="49"/>
      <c r="BZ214" s="49"/>
      <c r="CA214" s="49"/>
      <c r="CB214" s="49"/>
      <c r="CC214" s="54"/>
      <c r="CD214" s="54"/>
      <c r="CE214" s="54"/>
      <c r="CF214" s="54"/>
      <c r="CG214" s="54"/>
      <c r="CH214" s="54"/>
    </row>
    <row r="215" spans="1:86" ht="30.95" customHeight="1">
      <c r="A215" s="836" t="s">
        <v>338</v>
      </c>
      <c r="B215" s="868" t="s">
        <v>40</v>
      </c>
      <c r="C215" s="869" t="s">
        <v>1607</v>
      </c>
      <c r="D215" s="870" t="s">
        <v>1612</v>
      </c>
      <c r="E215" s="871">
        <v>2015</v>
      </c>
      <c r="F215" s="872" t="s">
        <v>1601</v>
      </c>
      <c r="G215" s="873" t="s">
        <v>239</v>
      </c>
      <c r="H215" s="874" t="s">
        <v>1563</v>
      </c>
      <c r="I215" s="872" t="s">
        <v>466</v>
      </c>
      <c r="J215" s="621">
        <v>0.4</v>
      </c>
      <c r="K215" s="621">
        <v>1.1399999999999999</v>
      </c>
      <c r="L215" s="622"/>
      <c r="P215" s="47"/>
      <c r="Q215" s="47"/>
      <c r="R215" s="47"/>
      <c r="BA215" s="137"/>
      <c r="BB215" s="137"/>
      <c r="BC215" s="54"/>
      <c r="BD215" s="54"/>
      <c r="BE215" s="136"/>
      <c r="BF215" s="136"/>
      <c r="BG215" s="54"/>
      <c r="BH215" s="54"/>
      <c r="BI215" s="54"/>
      <c r="BJ215" s="54"/>
      <c r="BK215" s="54"/>
      <c r="BL215" s="54"/>
      <c r="BM215" s="138"/>
      <c r="BN215" s="54"/>
      <c r="BO215" s="54"/>
      <c r="BP215" s="54"/>
      <c r="BQ215" s="54"/>
      <c r="BR215" s="54"/>
      <c r="BS215" s="54"/>
      <c r="BT215" s="54"/>
      <c r="BU215" s="49"/>
      <c r="BV215" s="49"/>
      <c r="BW215" s="49"/>
      <c r="BX215" s="49"/>
      <c r="BY215" s="49"/>
      <c r="BZ215" s="49"/>
      <c r="CA215" s="49"/>
      <c r="CB215" s="49"/>
      <c r="CC215" s="54"/>
      <c r="CD215" s="54"/>
      <c r="CE215" s="54"/>
      <c r="CF215" s="54"/>
      <c r="CG215" s="54"/>
      <c r="CH215" s="54"/>
    </row>
    <row r="216" spans="1:86" ht="30.95" customHeight="1">
      <c r="A216" s="836" t="s">
        <v>338</v>
      </c>
      <c r="B216" s="868" t="s">
        <v>40</v>
      </c>
      <c r="C216" s="869" t="s">
        <v>1607</v>
      </c>
      <c r="D216" s="870" t="s">
        <v>1612</v>
      </c>
      <c r="E216" s="871">
        <v>2015</v>
      </c>
      <c r="F216" s="872" t="s">
        <v>1601</v>
      </c>
      <c r="G216" s="873" t="s">
        <v>230</v>
      </c>
      <c r="H216" s="874" t="s">
        <v>1567</v>
      </c>
      <c r="I216" s="872" t="s">
        <v>466</v>
      </c>
      <c r="J216" s="621">
        <v>0.5</v>
      </c>
      <c r="K216" s="621">
        <v>1.4</v>
      </c>
      <c r="L216" s="622"/>
      <c r="P216" s="47"/>
      <c r="Q216" s="47"/>
      <c r="R216" s="47"/>
      <c r="BA216" s="137"/>
      <c r="BB216" s="137"/>
      <c r="BC216" s="54"/>
      <c r="BD216" s="54"/>
      <c r="BE216" s="136"/>
      <c r="BF216" s="136"/>
      <c r="BG216" s="54"/>
      <c r="BH216" s="54"/>
      <c r="BI216" s="54"/>
      <c r="BJ216" s="54"/>
      <c r="BK216" s="54"/>
      <c r="BL216" s="54"/>
      <c r="BM216" s="138"/>
      <c r="BN216" s="54"/>
      <c r="BO216" s="54"/>
      <c r="BP216" s="54"/>
      <c r="BQ216" s="54"/>
      <c r="BR216" s="54"/>
      <c r="BS216" s="54"/>
      <c r="BT216" s="54"/>
      <c r="BU216" s="49"/>
      <c r="BV216" s="49"/>
      <c r="BW216" s="49"/>
      <c r="BX216" s="49"/>
      <c r="BY216" s="49"/>
      <c r="BZ216" s="49"/>
      <c r="CA216" s="49"/>
      <c r="CB216" s="49"/>
      <c r="CC216" s="54"/>
      <c r="CD216" s="54"/>
      <c r="CE216" s="54"/>
      <c r="CF216" s="54"/>
      <c r="CG216" s="54"/>
      <c r="CH216" s="54"/>
    </row>
    <row r="217" spans="1:86" ht="30.95" customHeight="1">
      <c r="A217" s="836" t="s">
        <v>338</v>
      </c>
      <c r="B217" s="868" t="s">
        <v>40</v>
      </c>
      <c r="C217" s="869" t="s">
        <v>1607</v>
      </c>
      <c r="D217" s="870" t="s">
        <v>1612</v>
      </c>
      <c r="E217" s="871">
        <v>2015</v>
      </c>
      <c r="F217" s="872" t="s">
        <v>1601</v>
      </c>
      <c r="G217" s="873" t="s">
        <v>1568</v>
      </c>
      <c r="H217" s="874" t="s">
        <v>1567</v>
      </c>
      <c r="I217" s="872" t="s">
        <v>466</v>
      </c>
      <c r="J217" s="621">
        <v>0.63</v>
      </c>
      <c r="K217" s="621">
        <v>1.25</v>
      </c>
      <c r="L217" s="622"/>
      <c r="P217" s="47"/>
      <c r="Q217" s="47"/>
      <c r="R217" s="47"/>
      <c r="BA217" s="137"/>
      <c r="BB217" s="137"/>
      <c r="BC217" s="54"/>
      <c r="BD217" s="54"/>
      <c r="BE217" s="136"/>
      <c r="BF217" s="136"/>
      <c r="BG217" s="54"/>
      <c r="BH217" s="54"/>
      <c r="BI217" s="54"/>
      <c r="BJ217" s="54"/>
      <c r="BK217" s="54"/>
      <c r="BL217" s="54"/>
      <c r="BM217" s="138"/>
      <c r="BN217" s="54"/>
      <c r="BO217" s="54"/>
      <c r="BP217" s="54"/>
      <c r="BQ217" s="54"/>
      <c r="BR217" s="54"/>
      <c r="BS217" s="54"/>
      <c r="BT217" s="54"/>
      <c r="BU217" s="49"/>
      <c r="BV217" s="49"/>
      <c r="BW217" s="49"/>
      <c r="BX217" s="49"/>
      <c r="BY217" s="49"/>
      <c r="BZ217" s="49"/>
      <c r="CA217" s="49"/>
      <c r="CB217" s="49"/>
      <c r="CC217" s="54"/>
      <c r="CD217" s="54"/>
      <c r="CE217" s="54"/>
      <c r="CF217" s="54"/>
      <c r="CG217" s="54"/>
      <c r="CH217" s="54"/>
    </row>
    <row r="218" spans="1:86" ht="30.95" customHeight="1">
      <c r="A218" s="836" t="s">
        <v>338</v>
      </c>
      <c r="B218" s="868" t="s">
        <v>40</v>
      </c>
      <c r="C218" s="869" t="s">
        <v>1607</v>
      </c>
      <c r="D218" s="870" t="s">
        <v>1612</v>
      </c>
      <c r="E218" s="871">
        <v>2015</v>
      </c>
      <c r="F218" s="872" t="s">
        <v>1601</v>
      </c>
      <c r="G218" s="873" t="s">
        <v>1566</v>
      </c>
      <c r="H218" s="874" t="s">
        <v>1567</v>
      </c>
      <c r="I218" s="872" t="s">
        <v>466</v>
      </c>
      <c r="J218" s="621">
        <v>0.4</v>
      </c>
      <c r="K218" s="621">
        <v>1</v>
      </c>
      <c r="L218" s="622"/>
      <c r="P218" s="47"/>
      <c r="Q218" s="47"/>
      <c r="R218" s="47"/>
      <c r="BA218" s="137"/>
      <c r="BB218" s="137"/>
      <c r="BC218" s="54"/>
      <c r="BD218" s="54"/>
      <c r="BE218" s="136"/>
      <c r="BF218" s="136"/>
      <c r="BG218" s="54"/>
      <c r="BH218" s="54"/>
      <c r="BI218" s="54"/>
      <c r="BJ218" s="54"/>
      <c r="BK218" s="54"/>
      <c r="BL218" s="54"/>
      <c r="BM218" s="138"/>
      <c r="BN218" s="54"/>
      <c r="BO218" s="54"/>
      <c r="BP218" s="54"/>
      <c r="BQ218" s="54"/>
      <c r="BR218" s="54"/>
      <c r="BS218" s="54"/>
      <c r="BT218" s="54"/>
      <c r="BU218" s="49"/>
      <c r="BV218" s="49"/>
      <c r="BW218" s="49"/>
      <c r="BX218" s="49"/>
      <c r="BY218" s="49"/>
      <c r="BZ218" s="49"/>
      <c r="CA218" s="49"/>
      <c r="CB218" s="49"/>
      <c r="CC218" s="54"/>
      <c r="CD218" s="54"/>
      <c r="CE218" s="54"/>
      <c r="CF218" s="54"/>
      <c r="CG218" s="54"/>
      <c r="CH218" s="54"/>
    </row>
    <row r="219" spans="1:86" ht="30.95" customHeight="1">
      <c r="A219" s="836" t="s">
        <v>338</v>
      </c>
      <c r="B219" s="868" t="s">
        <v>40</v>
      </c>
      <c r="C219" s="869" t="s">
        <v>1607</v>
      </c>
      <c r="D219" s="870" t="s">
        <v>1612</v>
      </c>
      <c r="E219" s="871">
        <v>2015</v>
      </c>
      <c r="F219" s="872" t="s">
        <v>1601</v>
      </c>
      <c r="G219" s="873" t="s">
        <v>239</v>
      </c>
      <c r="H219" s="874" t="s">
        <v>1567</v>
      </c>
      <c r="I219" s="872" t="s">
        <v>466</v>
      </c>
      <c r="J219" s="621">
        <v>0.36</v>
      </c>
      <c r="K219" s="621">
        <v>1</v>
      </c>
      <c r="L219" s="622"/>
      <c r="P219" s="47"/>
      <c r="Q219" s="47"/>
      <c r="R219" s="47"/>
      <c r="BA219" s="137"/>
      <c r="BB219" s="137"/>
      <c r="BC219" s="54"/>
      <c r="BD219" s="54"/>
      <c r="BE219" s="136"/>
      <c r="BF219" s="136"/>
      <c r="BG219" s="54"/>
      <c r="BH219" s="54"/>
      <c r="BI219" s="54"/>
      <c r="BJ219" s="54"/>
      <c r="BK219" s="54"/>
      <c r="BL219" s="54"/>
      <c r="BM219" s="138"/>
      <c r="BN219" s="54"/>
      <c r="BO219" s="54"/>
      <c r="BP219" s="54"/>
      <c r="BQ219" s="54"/>
      <c r="BR219" s="54"/>
      <c r="BS219" s="54"/>
      <c r="BT219" s="54"/>
      <c r="BU219" s="49"/>
      <c r="BV219" s="49"/>
      <c r="BW219" s="49"/>
      <c r="BX219" s="49"/>
      <c r="BY219" s="49"/>
      <c r="BZ219" s="49"/>
      <c r="CA219" s="49"/>
      <c r="CB219" s="49"/>
      <c r="CC219" s="54"/>
      <c r="CD219" s="54"/>
      <c r="CE219" s="54"/>
      <c r="CF219" s="54"/>
      <c r="CG219" s="54"/>
      <c r="CH219" s="54"/>
    </row>
    <row r="220" spans="1:86" ht="30.95" customHeight="1">
      <c r="A220" s="836" t="s">
        <v>338</v>
      </c>
      <c r="B220" s="868" t="s">
        <v>40</v>
      </c>
      <c r="C220" s="869" t="s">
        <v>1607</v>
      </c>
      <c r="D220" s="870" t="s">
        <v>1612</v>
      </c>
      <c r="E220" s="871">
        <v>2015</v>
      </c>
      <c r="F220" s="872" t="s">
        <v>1601</v>
      </c>
      <c r="G220" s="873" t="s">
        <v>230</v>
      </c>
      <c r="H220" s="874" t="s">
        <v>1569</v>
      </c>
      <c r="I220" s="872" t="s">
        <v>466</v>
      </c>
      <c r="J220" s="621">
        <v>0.1</v>
      </c>
      <c r="K220" s="621">
        <v>0.4</v>
      </c>
      <c r="L220" s="622"/>
      <c r="P220" s="47"/>
      <c r="Q220" s="47"/>
      <c r="R220" s="47"/>
      <c r="BA220" s="137"/>
      <c r="BB220" s="137"/>
      <c r="BC220" s="54"/>
      <c r="BD220" s="54"/>
      <c r="BE220" s="136"/>
      <c r="BF220" s="136"/>
      <c r="BG220" s="54"/>
      <c r="BH220" s="54"/>
      <c r="BI220" s="54"/>
      <c r="BJ220" s="54"/>
      <c r="BK220" s="54"/>
      <c r="BL220" s="54"/>
      <c r="BM220" s="138"/>
      <c r="BN220" s="54"/>
      <c r="BO220" s="54"/>
      <c r="BP220" s="54"/>
      <c r="BQ220" s="54"/>
      <c r="BR220" s="54"/>
      <c r="BS220" s="54"/>
      <c r="BT220" s="54"/>
      <c r="BU220" s="49"/>
      <c r="BV220" s="49"/>
      <c r="BW220" s="49"/>
      <c r="BX220" s="49"/>
      <c r="BY220" s="49"/>
      <c r="BZ220" s="49"/>
      <c r="CA220" s="49"/>
      <c r="CB220" s="49"/>
      <c r="CC220" s="54"/>
      <c r="CD220" s="54"/>
      <c r="CE220" s="54"/>
      <c r="CF220" s="54"/>
      <c r="CG220" s="54"/>
      <c r="CH220" s="54"/>
    </row>
    <row r="221" spans="1:86" ht="30.95" customHeight="1">
      <c r="A221" s="836" t="s">
        <v>338</v>
      </c>
      <c r="B221" s="868" t="s">
        <v>40</v>
      </c>
      <c r="C221" s="869" t="s">
        <v>1607</v>
      </c>
      <c r="D221" s="870" t="s">
        <v>1612</v>
      </c>
      <c r="E221" s="871">
        <v>2015</v>
      </c>
      <c r="F221" s="872" t="s">
        <v>1601</v>
      </c>
      <c r="G221" s="873" t="s">
        <v>224</v>
      </c>
      <c r="H221" s="874" t="s">
        <v>1569</v>
      </c>
      <c r="I221" s="872" t="s">
        <v>466</v>
      </c>
      <c r="J221" s="621">
        <v>0.53</v>
      </c>
      <c r="K221" s="621">
        <v>1.05</v>
      </c>
      <c r="L221" s="622"/>
      <c r="P221" s="47"/>
      <c r="Q221" s="47"/>
      <c r="R221" s="47"/>
      <c r="BA221" s="137"/>
      <c r="BB221" s="137"/>
      <c r="BC221" s="54"/>
      <c r="BD221" s="54"/>
      <c r="BE221" s="136"/>
      <c r="BF221" s="136"/>
      <c r="BG221" s="54"/>
      <c r="BH221" s="54"/>
      <c r="BI221" s="54"/>
      <c r="BJ221" s="54"/>
      <c r="BK221" s="54"/>
      <c r="BL221" s="54"/>
      <c r="BM221" s="138"/>
      <c r="BN221" s="54"/>
      <c r="BO221" s="54"/>
      <c r="BP221" s="54"/>
      <c r="BQ221" s="54"/>
      <c r="BR221" s="54"/>
      <c r="BS221" s="54"/>
      <c r="BT221" s="54"/>
      <c r="BU221" s="49"/>
      <c r="BV221" s="49"/>
      <c r="BW221" s="49"/>
      <c r="BX221" s="49"/>
      <c r="BY221" s="49"/>
      <c r="BZ221" s="49"/>
      <c r="CA221" s="49"/>
      <c r="CB221" s="49"/>
      <c r="CC221" s="54"/>
      <c r="CD221" s="54"/>
      <c r="CE221" s="54"/>
      <c r="CF221" s="54"/>
      <c r="CG221" s="54"/>
      <c r="CH221" s="54"/>
    </row>
    <row r="222" spans="1:86" ht="30.95" customHeight="1">
      <c r="A222" s="836" t="s">
        <v>338</v>
      </c>
      <c r="B222" s="868" t="s">
        <v>40</v>
      </c>
      <c r="C222" s="869" t="s">
        <v>1607</v>
      </c>
      <c r="D222" s="870" t="s">
        <v>1612</v>
      </c>
      <c r="E222" s="871">
        <v>2015</v>
      </c>
      <c r="F222" s="872" t="s">
        <v>1601</v>
      </c>
      <c r="G222" s="873" t="s">
        <v>1566</v>
      </c>
      <c r="H222" s="874" t="s">
        <v>1569</v>
      </c>
      <c r="I222" s="872" t="s">
        <v>466</v>
      </c>
      <c r="J222" s="621">
        <v>0.44</v>
      </c>
      <c r="K222" s="621">
        <v>0.92</v>
      </c>
      <c r="L222" s="622"/>
      <c r="P222" s="47"/>
      <c r="Q222" s="47"/>
      <c r="R222" s="47"/>
      <c r="BA222" s="137"/>
      <c r="BB222" s="137"/>
      <c r="BC222" s="54"/>
      <c r="BD222" s="54"/>
      <c r="BE222" s="136"/>
      <c r="BF222" s="136"/>
      <c r="BG222" s="54"/>
      <c r="BH222" s="54"/>
      <c r="BI222" s="54"/>
      <c r="BJ222" s="54"/>
      <c r="BK222" s="54"/>
      <c r="BL222" s="54"/>
      <c r="BM222" s="138"/>
      <c r="BN222" s="54"/>
      <c r="BO222" s="54"/>
      <c r="BP222" s="54"/>
      <c r="BQ222" s="54"/>
      <c r="BR222" s="54"/>
      <c r="BS222" s="54"/>
      <c r="BT222" s="54"/>
      <c r="BU222" s="49"/>
      <c r="BV222" s="49"/>
      <c r="BW222" s="49"/>
      <c r="BX222" s="49"/>
      <c r="BY222" s="49"/>
      <c r="BZ222" s="49"/>
      <c r="CA222" s="49"/>
      <c r="CB222" s="49"/>
      <c r="CC222" s="54"/>
      <c r="CD222" s="54"/>
      <c r="CE222" s="54"/>
      <c r="CF222" s="54"/>
      <c r="CG222" s="54"/>
      <c r="CH222" s="54"/>
    </row>
    <row r="223" spans="1:86" ht="30.95" customHeight="1">
      <c r="A223" s="836" t="s">
        <v>338</v>
      </c>
      <c r="B223" s="868" t="s">
        <v>40</v>
      </c>
      <c r="C223" s="869" t="s">
        <v>1607</v>
      </c>
      <c r="D223" s="870" t="s">
        <v>1612</v>
      </c>
      <c r="E223" s="871">
        <v>2015</v>
      </c>
      <c r="F223" s="872" t="s">
        <v>1601</v>
      </c>
      <c r="G223" s="873" t="s">
        <v>239</v>
      </c>
      <c r="H223" s="874" t="s">
        <v>1569</v>
      </c>
      <c r="I223" s="872" t="s">
        <v>466</v>
      </c>
      <c r="J223" s="621">
        <v>0.5</v>
      </c>
      <c r="K223" s="621">
        <v>1</v>
      </c>
      <c r="L223" s="622"/>
      <c r="P223" s="47"/>
      <c r="Q223" s="47"/>
      <c r="R223" s="47"/>
      <c r="BA223" s="137"/>
      <c r="BB223" s="137"/>
      <c r="BC223" s="54"/>
      <c r="BD223" s="54"/>
      <c r="BE223" s="136"/>
      <c r="BF223" s="136"/>
      <c r="BG223" s="54"/>
      <c r="BH223" s="54"/>
      <c r="BI223" s="54"/>
      <c r="BJ223" s="54"/>
      <c r="BK223" s="54"/>
      <c r="BL223" s="54"/>
      <c r="BM223" s="138"/>
      <c r="BN223" s="54"/>
      <c r="BO223" s="54"/>
      <c r="BP223" s="54"/>
      <c r="BQ223" s="54"/>
      <c r="BR223" s="54"/>
      <c r="BS223" s="54"/>
      <c r="BT223" s="54"/>
      <c r="BU223" s="49"/>
      <c r="BV223" s="49"/>
      <c r="BW223" s="49"/>
      <c r="BX223" s="49"/>
      <c r="BY223" s="49"/>
      <c r="BZ223" s="49"/>
      <c r="CA223" s="49"/>
      <c r="CB223" s="49"/>
      <c r="CC223" s="54"/>
      <c r="CD223" s="54"/>
      <c r="CE223" s="54"/>
      <c r="CF223" s="54"/>
      <c r="CG223" s="54"/>
      <c r="CH223" s="54"/>
    </row>
    <row r="224" spans="1:86" ht="30.95" customHeight="1">
      <c r="A224" s="836" t="s">
        <v>338</v>
      </c>
      <c r="B224" s="868" t="s">
        <v>40</v>
      </c>
      <c r="C224" s="869" t="s">
        <v>1607</v>
      </c>
      <c r="D224" s="870" t="s">
        <v>1612</v>
      </c>
      <c r="E224" s="871">
        <v>2015</v>
      </c>
      <c r="F224" s="872" t="s">
        <v>1601</v>
      </c>
      <c r="G224" s="873" t="s">
        <v>222</v>
      </c>
      <c r="H224" s="874" t="s">
        <v>1569</v>
      </c>
      <c r="I224" s="872" t="s">
        <v>466</v>
      </c>
      <c r="J224" s="621">
        <v>0.55000000000000004</v>
      </c>
      <c r="K224" s="621">
        <v>1</v>
      </c>
      <c r="L224" s="622"/>
      <c r="P224" s="47"/>
      <c r="Q224" s="47"/>
      <c r="R224" s="47"/>
      <c r="BA224" s="137"/>
      <c r="BB224" s="137"/>
      <c r="BC224" s="54"/>
      <c r="BD224" s="54"/>
      <c r="BE224" s="136"/>
      <c r="BF224" s="136"/>
      <c r="BG224" s="54"/>
      <c r="BH224" s="54"/>
      <c r="BI224" s="54"/>
      <c r="BJ224" s="54"/>
      <c r="BK224" s="54"/>
      <c r="BL224" s="54"/>
      <c r="BM224" s="138"/>
      <c r="BN224" s="54"/>
      <c r="BO224" s="54"/>
      <c r="BP224" s="54"/>
      <c r="BQ224" s="54"/>
      <c r="BR224" s="54"/>
      <c r="BS224" s="54"/>
      <c r="BT224" s="54"/>
      <c r="BU224" s="49"/>
      <c r="BV224" s="49"/>
      <c r="BW224" s="49"/>
      <c r="BX224" s="49"/>
      <c r="BY224" s="49"/>
      <c r="BZ224" s="49"/>
      <c r="CA224" s="49"/>
      <c r="CB224" s="49"/>
      <c r="CC224" s="54"/>
      <c r="CD224" s="54"/>
      <c r="CE224" s="54"/>
      <c r="CF224" s="54"/>
      <c r="CG224" s="54"/>
      <c r="CH224" s="54"/>
    </row>
    <row r="225" spans="1:86" ht="30.95" customHeight="1">
      <c r="A225" s="836" t="s">
        <v>338</v>
      </c>
      <c r="B225" s="868" t="s">
        <v>40</v>
      </c>
      <c r="C225" s="869" t="s">
        <v>1607</v>
      </c>
      <c r="D225" s="870" t="s">
        <v>1612</v>
      </c>
      <c r="E225" s="871">
        <v>2015</v>
      </c>
      <c r="F225" s="872" t="s">
        <v>1601</v>
      </c>
      <c r="G225" s="873" t="s">
        <v>226</v>
      </c>
      <c r="H225" s="874" t="s">
        <v>1569</v>
      </c>
      <c r="I225" s="872" t="s">
        <v>466</v>
      </c>
      <c r="J225" s="621">
        <v>0.54</v>
      </c>
      <c r="K225" s="621">
        <v>1</v>
      </c>
      <c r="L225" s="622"/>
      <c r="P225" s="47"/>
      <c r="Q225" s="47"/>
      <c r="R225" s="47"/>
      <c r="BA225" s="137"/>
      <c r="BB225" s="137"/>
      <c r="BC225" s="54"/>
      <c r="BD225" s="54"/>
      <c r="BE225" s="136"/>
      <c r="BF225" s="136"/>
      <c r="BG225" s="54"/>
      <c r="BH225" s="54"/>
      <c r="BI225" s="54"/>
      <c r="BJ225" s="54"/>
      <c r="BK225" s="54"/>
      <c r="BL225" s="54"/>
      <c r="BM225" s="138"/>
      <c r="BN225" s="54"/>
      <c r="BO225" s="54"/>
      <c r="BP225" s="54"/>
      <c r="BQ225" s="54"/>
      <c r="BR225" s="54"/>
      <c r="BS225" s="54"/>
      <c r="BT225" s="54"/>
      <c r="BU225" s="49"/>
      <c r="BV225" s="49"/>
      <c r="BW225" s="49"/>
      <c r="BX225" s="49"/>
      <c r="BY225" s="49"/>
      <c r="BZ225" s="49"/>
      <c r="CA225" s="49"/>
      <c r="CB225" s="49"/>
      <c r="CC225" s="54"/>
      <c r="CD225" s="54"/>
      <c r="CE225" s="54"/>
      <c r="CF225" s="54"/>
      <c r="CG225" s="54"/>
      <c r="CH225" s="54"/>
    </row>
    <row r="226" spans="1:86" ht="30.95" customHeight="1">
      <c r="A226" s="836" t="s">
        <v>338</v>
      </c>
      <c r="B226" s="868" t="s">
        <v>40</v>
      </c>
      <c r="C226" s="869" t="s">
        <v>1607</v>
      </c>
      <c r="D226" s="870" t="s">
        <v>1612</v>
      </c>
      <c r="E226" s="871">
        <v>2015</v>
      </c>
      <c r="F226" s="872" t="s">
        <v>1601</v>
      </c>
      <c r="G226" s="873" t="s">
        <v>1568</v>
      </c>
      <c r="H226" s="874" t="s">
        <v>1570</v>
      </c>
      <c r="I226" s="872" t="s">
        <v>466</v>
      </c>
      <c r="J226" s="621">
        <v>0.76</v>
      </c>
      <c r="K226" s="621">
        <v>0.95</v>
      </c>
      <c r="L226" s="622"/>
      <c r="P226" s="47"/>
      <c r="Q226" s="47"/>
      <c r="R226" s="47"/>
      <c r="BA226" s="137"/>
      <c r="BB226" s="137"/>
      <c r="BC226" s="54"/>
      <c r="BD226" s="54"/>
      <c r="BE226" s="136"/>
      <c r="BF226" s="136"/>
      <c r="BG226" s="54"/>
      <c r="BH226" s="54"/>
      <c r="BI226" s="54"/>
      <c r="BJ226" s="54"/>
      <c r="BK226" s="54"/>
      <c r="BL226" s="54"/>
      <c r="BM226" s="138"/>
      <c r="BN226" s="54"/>
      <c r="BO226" s="54"/>
      <c r="BP226" s="54"/>
      <c r="BQ226" s="54"/>
      <c r="BR226" s="54"/>
      <c r="BS226" s="54"/>
      <c r="BT226" s="54"/>
      <c r="BU226" s="49"/>
      <c r="BV226" s="49"/>
      <c r="BW226" s="49"/>
      <c r="BX226" s="49"/>
      <c r="BY226" s="49"/>
      <c r="BZ226" s="49"/>
      <c r="CA226" s="49"/>
      <c r="CB226" s="49"/>
      <c r="CC226" s="54"/>
      <c r="CD226" s="54"/>
      <c r="CE226" s="54"/>
      <c r="CF226" s="54"/>
      <c r="CG226" s="54"/>
      <c r="CH226" s="54"/>
    </row>
    <row r="227" spans="1:86" ht="30.95" customHeight="1">
      <c r="A227" s="836" t="s">
        <v>338</v>
      </c>
      <c r="B227" s="868" t="s">
        <v>40</v>
      </c>
      <c r="C227" s="869" t="s">
        <v>1607</v>
      </c>
      <c r="D227" s="870" t="s">
        <v>1612</v>
      </c>
      <c r="E227" s="871">
        <v>2015</v>
      </c>
      <c r="F227" s="872" t="s">
        <v>1601</v>
      </c>
      <c r="G227" s="873" t="s">
        <v>1571</v>
      </c>
      <c r="H227" s="874" t="s">
        <v>1570</v>
      </c>
      <c r="I227" s="872" t="s">
        <v>466</v>
      </c>
      <c r="J227" s="621">
        <v>0.8</v>
      </c>
      <c r="K227" s="621">
        <v>1</v>
      </c>
      <c r="L227" s="622"/>
      <c r="P227" s="47"/>
      <c r="Q227" s="47"/>
      <c r="R227" s="47"/>
      <c r="BA227" s="137"/>
      <c r="BB227" s="137"/>
      <c r="BC227" s="54"/>
      <c r="BD227" s="54"/>
      <c r="BE227" s="136"/>
      <c r="BF227" s="136"/>
      <c r="BG227" s="54"/>
      <c r="BH227" s="54"/>
      <c r="BI227" s="54"/>
      <c r="BJ227" s="54"/>
      <c r="BK227" s="54"/>
      <c r="BL227" s="54"/>
      <c r="BM227" s="138"/>
      <c r="BN227" s="54"/>
      <c r="BO227" s="54"/>
      <c r="BP227" s="54"/>
      <c r="BQ227" s="54"/>
      <c r="BR227" s="54"/>
      <c r="BS227" s="54"/>
      <c r="BT227" s="54"/>
      <c r="BU227" s="49"/>
      <c r="BV227" s="49"/>
      <c r="BW227" s="49"/>
      <c r="BX227" s="49"/>
      <c r="BY227" s="49"/>
      <c r="BZ227" s="49"/>
      <c r="CA227" s="49"/>
      <c r="CB227" s="49"/>
      <c r="CC227" s="54"/>
      <c r="CD227" s="54"/>
      <c r="CE227" s="54"/>
      <c r="CF227" s="54"/>
      <c r="CG227" s="54"/>
      <c r="CH227" s="54"/>
    </row>
    <row r="228" spans="1:86" ht="30.95" customHeight="1">
      <c r="A228" s="836" t="s">
        <v>338</v>
      </c>
      <c r="B228" s="868" t="s">
        <v>40</v>
      </c>
      <c r="C228" s="869" t="s">
        <v>1607</v>
      </c>
      <c r="D228" s="870" t="s">
        <v>1612</v>
      </c>
      <c r="E228" s="871">
        <v>2015</v>
      </c>
      <c r="F228" s="872" t="s">
        <v>1601</v>
      </c>
      <c r="G228" s="873" t="s">
        <v>222</v>
      </c>
      <c r="H228" s="874" t="s">
        <v>1570</v>
      </c>
      <c r="I228" s="872" t="s">
        <v>466</v>
      </c>
      <c r="J228" s="621">
        <v>0.5</v>
      </c>
      <c r="K228" s="621">
        <v>1</v>
      </c>
      <c r="L228" s="622"/>
      <c r="P228" s="47"/>
      <c r="Q228" s="47"/>
      <c r="R228" s="47"/>
      <c r="BA228" s="137"/>
      <c r="BB228" s="137"/>
      <c r="BC228" s="54"/>
      <c r="BD228" s="54"/>
      <c r="BE228" s="136"/>
      <c r="BF228" s="136"/>
      <c r="BG228" s="54"/>
      <c r="BH228" s="54"/>
      <c r="BI228" s="54"/>
      <c r="BJ228" s="54"/>
      <c r="BK228" s="54"/>
      <c r="BL228" s="54"/>
      <c r="BM228" s="138"/>
      <c r="BN228" s="54"/>
      <c r="BO228" s="54"/>
      <c r="BP228" s="54"/>
      <c r="BQ228" s="54"/>
      <c r="BR228" s="54"/>
      <c r="BS228" s="54"/>
      <c r="BT228" s="54"/>
      <c r="BU228" s="49"/>
      <c r="BV228" s="49"/>
      <c r="BW228" s="49"/>
      <c r="BX228" s="49"/>
      <c r="BY228" s="49"/>
      <c r="BZ228" s="49"/>
      <c r="CA228" s="49"/>
      <c r="CB228" s="49"/>
      <c r="CC228" s="54"/>
      <c r="CD228" s="54"/>
      <c r="CE228" s="54"/>
      <c r="CF228" s="54"/>
      <c r="CG228" s="54"/>
      <c r="CH228" s="54"/>
    </row>
    <row r="229" spans="1:86" ht="30.95" customHeight="1">
      <c r="A229" s="836" t="s">
        <v>338</v>
      </c>
      <c r="B229" s="868" t="s">
        <v>40</v>
      </c>
      <c r="C229" s="869" t="s">
        <v>1607</v>
      </c>
      <c r="D229" s="870" t="s">
        <v>1612</v>
      </c>
      <c r="E229" s="871">
        <v>2015</v>
      </c>
      <c r="F229" s="872" t="s">
        <v>1601</v>
      </c>
      <c r="G229" s="873" t="s">
        <v>1568</v>
      </c>
      <c r="H229" s="874" t="s">
        <v>1572</v>
      </c>
      <c r="I229" s="872" t="s">
        <v>466</v>
      </c>
      <c r="J229" s="621">
        <v>0.83</v>
      </c>
      <c r="K229" s="621">
        <v>1</v>
      </c>
      <c r="L229" s="622"/>
      <c r="P229" s="47"/>
      <c r="Q229" s="47"/>
      <c r="R229" s="47"/>
      <c r="BA229" s="137"/>
      <c r="BB229" s="137"/>
      <c r="BC229" s="54"/>
      <c r="BD229" s="54"/>
      <c r="BE229" s="136"/>
      <c r="BF229" s="136"/>
      <c r="BG229" s="54"/>
      <c r="BH229" s="54"/>
      <c r="BI229" s="54"/>
      <c r="BJ229" s="54"/>
      <c r="BK229" s="54"/>
      <c r="BL229" s="54"/>
      <c r="BM229" s="138"/>
      <c r="BN229" s="54"/>
      <c r="BO229" s="54"/>
      <c r="BP229" s="54"/>
      <c r="BQ229" s="54"/>
      <c r="BR229" s="54"/>
      <c r="BS229" s="54"/>
      <c r="BT229" s="54"/>
      <c r="BU229" s="49"/>
      <c r="BV229" s="49"/>
      <c r="BW229" s="49"/>
      <c r="BX229" s="49"/>
      <c r="BY229" s="49"/>
      <c r="BZ229" s="49"/>
      <c r="CA229" s="49"/>
      <c r="CB229" s="49"/>
      <c r="CC229" s="54"/>
      <c r="CD229" s="54"/>
      <c r="CE229" s="54"/>
      <c r="CF229" s="54"/>
      <c r="CG229" s="54"/>
      <c r="CH229" s="54"/>
    </row>
    <row r="230" spans="1:86" ht="30.95" customHeight="1">
      <c r="A230" s="836" t="s">
        <v>338</v>
      </c>
      <c r="B230" s="868" t="s">
        <v>40</v>
      </c>
      <c r="C230" s="869" t="s">
        <v>1607</v>
      </c>
      <c r="D230" s="870" t="s">
        <v>1612</v>
      </c>
      <c r="E230" s="871">
        <v>2015</v>
      </c>
      <c r="F230" s="872" t="s">
        <v>1601</v>
      </c>
      <c r="G230" s="873" t="s">
        <v>1568</v>
      </c>
      <c r="H230" s="874" t="s">
        <v>1573</v>
      </c>
      <c r="I230" s="872" t="s">
        <v>466</v>
      </c>
      <c r="J230" s="621">
        <v>1</v>
      </c>
      <c r="K230" s="621">
        <v>1</v>
      </c>
      <c r="L230" s="622"/>
      <c r="P230" s="47"/>
      <c r="Q230" s="47"/>
      <c r="R230" s="47"/>
      <c r="BA230" s="137"/>
      <c r="BB230" s="137"/>
      <c r="BC230" s="54"/>
      <c r="BD230" s="54"/>
      <c r="BE230" s="136"/>
      <c r="BF230" s="136"/>
      <c r="BG230" s="54"/>
      <c r="BH230" s="54"/>
      <c r="BI230" s="54"/>
      <c r="BJ230" s="54"/>
      <c r="BK230" s="54"/>
      <c r="BL230" s="54"/>
      <c r="BM230" s="138"/>
      <c r="BN230" s="54"/>
      <c r="BO230" s="54"/>
      <c r="BP230" s="54"/>
      <c r="BQ230" s="54"/>
      <c r="BR230" s="54"/>
      <c r="BS230" s="54"/>
      <c r="BT230" s="54"/>
      <c r="BU230" s="49"/>
      <c r="BV230" s="49"/>
      <c r="BW230" s="49"/>
      <c r="BX230" s="49"/>
      <c r="BY230" s="49"/>
      <c r="BZ230" s="49"/>
      <c r="CA230" s="49"/>
      <c r="CB230" s="49"/>
      <c r="CC230" s="54"/>
      <c r="CD230" s="54"/>
      <c r="CE230" s="54"/>
      <c r="CF230" s="54"/>
      <c r="CG230" s="54"/>
      <c r="CH230" s="54"/>
    </row>
    <row r="231" spans="1:86" ht="30.95" customHeight="1">
      <c r="A231" s="836" t="s">
        <v>338</v>
      </c>
      <c r="B231" s="868" t="s">
        <v>40</v>
      </c>
      <c r="C231" s="869" t="s">
        <v>1607</v>
      </c>
      <c r="D231" s="870" t="s">
        <v>1612</v>
      </c>
      <c r="E231" s="871">
        <v>2015</v>
      </c>
      <c r="F231" s="872" t="s">
        <v>1601</v>
      </c>
      <c r="G231" s="873" t="s">
        <v>226</v>
      </c>
      <c r="H231" s="874" t="s">
        <v>1573</v>
      </c>
      <c r="I231" s="872" t="s">
        <v>466</v>
      </c>
      <c r="J231" s="621">
        <v>0.94</v>
      </c>
      <c r="K231" s="621">
        <v>1</v>
      </c>
      <c r="L231" s="622"/>
      <c r="P231" s="47"/>
      <c r="Q231" s="47"/>
      <c r="R231" s="47"/>
      <c r="BA231" s="137"/>
      <c r="BB231" s="137"/>
      <c r="BC231" s="54"/>
      <c r="BD231" s="54"/>
      <c r="BE231" s="136"/>
      <c r="BF231" s="136"/>
      <c r="BG231" s="54"/>
      <c r="BH231" s="54"/>
      <c r="BI231" s="54"/>
      <c r="BJ231" s="54"/>
      <c r="BK231" s="54"/>
      <c r="BL231" s="54"/>
      <c r="BM231" s="138"/>
      <c r="BN231" s="54"/>
      <c r="BO231" s="54"/>
      <c r="BP231" s="54"/>
      <c r="BQ231" s="54"/>
      <c r="BR231" s="54"/>
      <c r="BS231" s="54"/>
      <c r="BT231" s="54"/>
      <c r="BU231" s="49"/>
      <c r="BV231" s="49"/>
      <c r="BW231" s="49"/>
      <c r="BX231" s="49"/>
      <c r="BY231" s="49"/>
      <c r="BZ231" s="49"/>
      <c r="CA231" s="49"/>
      <c r="CB231" s="49"/>
      <c r="CC231" s="54"/>
      <c r="CD231" s="54"/>
      <c r="CE231" s="54"/>
      <c r="CF231" s="54"/>
      <c r="CG231" s="54"/>
      <c r="CH231" s="54"/>
    </row>
    <row r="232" spans="1:86" ht="30.95" customHeight="1">
      <c r="A232" s="836" t="s">
        <v>338</v>
      </c>
      <c r="B232" s="868" t="s">
        <v>40</v>
      </c>
      <c r="C232" s="869" t="s">
        <v>1607</v>
      </c>
      <c r="D232" s="870" t="s">
        <v>1613</v>
      </c>
      <c r="E232" s="871">
        <v>2015</v>
      </c>
      <c r="F232" s="872" t="s">
        <v>1601</v>
      </c>
      <c r="G232" s="873" t="s">
        <v>224</v>
      </c>
      <c r="H232" s="874" t="s">
        <v>1563</v>
      </c>
      <c r="I232" s="872" t="s">
        <v>466</v>
      </c>
      <c r="J232" s="621">
        <v>0.2</v>
      </c>
      <c r="K232" s="621">
        <v>0.5</v>
      </c>
      <c r="L232" s="622"/>
      <c r="P232" s="47"/>
      <c r="Q232" s="47"/>
      <c r="R232" s="47"/>
      <c r="BA232" s="137"/>
      <c r="BB232" s="137"/>
      <c r="BC232" s="54"/>
      <c r="BD232" s="54"/>
      <c r="BE232" s="136"/>
      <c r="BF232" s="136"/>
      <c r="BG232" s="54"/>
      <c r="BH232" s="54"/>
      <c r="BI232" s="54"/>
      <c r="BJ232" s="54"/>
      <c r="BK232" s="54"/>
      <c r="BL232" s="54"/>
      <c r="BM232" s="138"/>
      <c r="BN232" s="54"/>
      <c r="BO232" s="54"/>
      <c r="BP232" s="54"/>
      <c r="BQ232" s="54"/>
      <c r="BR232" s="54"/>
      <c r="BS232" s="54"/>
      <c r="BT232" s="54"/>
      <c r="BU232" s="49"/>
      <c r="BV232" s="49"/>
      <c r="BW232" s="49"/>
      <c r="BX232" s="49"/>
      <c r="BY232" s="49"/>
      <c r="BZ232" s="49"/>
      <c r="CA232" s="49"/>
      <c r="CB232" s="49"/>
      <c r="CC232" s="54"/>
      <c r="CD232" s="54"/>
      <c r="CE232" s="54"/>
      <c r="CF232" s="54"/>
      <c r="CG232" s="54"/>
      <c r="CH232" s="54"/>
    </row>
    <row r="233" spans="1:86" ht="30.95" customHeight="1">
      <c r="A233" s="836" t="s">
        <v>338</v>
      </c>
      <c r="B233" s="868" t="s">
        <v>40</v>
      </c>
      <c r="C233" s="869" t="s">
        <v>1607</v>
      </c>
      <c r="D233" s="870" t="s">
        <v>1613</v>
      </c>
      <c r="E233" s="871">
        <v>2015</v>
      </c>
      <c r="F233" s="872" t="s">
        <v>1601</v>
      </c>
      <c r="G233" s="873" t="s">
        <v>1566</v>
      </c>
      <c r="H233" s="874" t="s">
        <v>1563</v>
      </c>
      <c r="I233" s="872" t="s">
        <v>466</v>
      </c>
      <c r="J233" s="621">
        <v>0.24</v>
      </c>
      <c r="K233" s="621">
        <v>0.95</v>
      </c>
      <c r="L233" s="622"/>
      <c r="P233" s="47"/>
      <c r="Q233" s="47"/>
      <c r="R233" s="47"/>
      <c r="BA233" s="137"/>
      <c r="BB233" s="137"/>
      <c r="BC233" s="54"/>
      <c r="BD233" s="54"/>
      <c r="BE233" s="136"/>
      <c r="BF233" s="136"/>
      <c r="BG233" s="54"/>
      <c r="BH233" s="54"/>
      <c r="BI233" s="54"/>
      <c r="BJ233" s="54"/>
      <c r="BK233" s="54"/>
      <c r="BL233" s="54"/>
      <c r="BM233" s="138"/>
      <c r="BN233" s="54"/>
      <c r="BO233" s="54"/>
      <c r="BP233" s="54"/>
      <c r="BQ233" s="54"/>
      <c r="BR233" s="54"/>
      <c r="BS233" s="54"/>
      <c r="BT233" s="54"/>
      <c r="BU233" s="49"/>
      <c r="BV233" s="49"/>
      <c r="BW233" s="49"/>
      <c r="BX233" s="49"/>
      <c r="BY233" s="49"/>
      <c r="BZ233" s="49"/>
      <c r="CA233" s="49"/>
      <c r="CB233" s="49"/>
      <c r="CC233" s="54"/>
      <c r="CD233" s="54"/>
      <c r="CE233" s="54"/>
      <c r="CF233" s="54"/>
      <c r="CG233" s="54"/>
      <c r="CH233" s="54"/>
    </row>
    <row r="234" spans="1:86" ht="30.95" customHeight="1">
      <c r="A234" s="836" t="s">
        <v>338</v>
      </c>
      <c r="B234" s="868" t="s">
        <v>40</v>
      </c>
      <c r="C234" s="869" t="s">
        <v>1607</v>
      </c>
      <c r="D234" s="870" t="s">
        <v>1613</v>
      </c>
      <c r="E234" s="871">
        <v>2015</v>
      </c>
      <c r="F234" s="872" t="s">
        <v>1601</v>
      </c>
      <c r="G234" s="873" t="s">
        <v>239</v>
      </c>
      <c r="H234" s="874" t="s">
        <v>1563</v>
      </c>
      <c r="I234" s="872" t="s">
        <v>466</v>
      </c>
      <c r="J234" s="621">
        <v>0.4</v>
      </c>
      <c r="K234" s="621">
        <v>1.1399999999999999</v>
      </c>
      <c r="L234" s="622"/>
      <c r="P234" s="47"/>
      <c r="Q234" s="47"/>
      <c r="R234" s="47"/>
      <c r="BA234" s="137"/>
      <c r="BB234" s="137"/>
      <c r="BC234" s="54"/>
      <c r="BD234" s="54"/>
      <c r="BE234" s="136"/>
      <c r="BF234" s="136"/>
      <c r="BG234" s="54"/>
      <c r="BH234" s="54"/>
      <c r="BI234" s="54"/>
      <c r="BJ234" s="54"/>
      <c r="BK234" s="54"/>
      <c r="BL234" s="54"/>
      <c r="BM234" s="138"/>
      <c r="BN234" s="54"/>
      <c r="BO234" s="54"/>
      <c r="BP234" s="54"/>
      <c r="BQ234" s="54"/>
      <c r="BR234" s="54"/>
      <c r="BS234" s="54"/>
      <c r="BT234" s="54"/>
      <c r="BU234" s="49"/>
      <c r="BV234" s="49"/>
      <c r="BW234" s="49"/>
      <c r="BX234" s="49"/>
      <c r="BY234" s="49"/>
      <c r="BZ234" s="49"/>
      <c r="CA234" s="49"/>
      <c r="CB234" s="49"/>
      <c r="CC234" s="54"/>
      <c r="CD234" s="54"/>
      <c r="CE234" s="54"/>
      <c r="CF234" s="54"/>
      <c r="CG234" s="54"/>
      <c r="CH234" s="54"/>
    </row>
    <row r="235" spans="1:86" ht="30.95" customHeight="1">
      <c r="A235" s="836" t="s">
        <v>338</v>
      </c>
      <c r="B235" s="868" t="s">
        <v>40</v>
      </c>
      <c r="C235" s="869" t="s">
        <v>1607</v>
      </c>
      <c r="D235" s="870" t="s">
        <v>1613</v>
      </c>
      <c r="E235" s="871">
        <v>2015</v>
      </c>
      <c r="F235" s="872" t="s">
        <v>1601</v>
      </c>
      <c r="G235" s="873" t="s">
        <v>230</v>
      </c>
      <c r="H235" s="874" t="s">
        <v>1567</v>
      </c>
      <c r="I235" s="872" t="s">
        <v>466</v>
      </c>
      <c r="J235" s="621">
        <v>0.5</v>
      </c>
      <c r="K235" s="621">
        <v>1.4</v>
      </c>
      <c r="L235" s="622"/>
      <c r="P235" s="47"/>
      <c r="Q235" s="47"/>
      <c r="R235" s="47"/>
      <c r="BA235" s="137"/>
      <c r="BB235" s="137"/>
      <c r="BC235" s="54"/>
      <c r="BD235" s="54"/>
      <c r="BE235" s="136"/>
      <c r="BF235" s="136"/>
      <c r="BG235" s="54"/>
      <c r="BH235" s="54"/>
      <c r="BI235" s="54"/>
      <c r="BJ235" s="54"/>
      <c r="BK235" s="54"/>
      <c r="BL235" s="54"/>
      <c r="BM235" s="138"/>
      <c r="BN235" s="54"/>
      <c r="BO235" s="54"/>
      <c r="BP235" s="54"/>
      <c r="BQ235" s="54"/>
      <c r="BR235" s="54"/>
      <c r="BS235" s="54"/>
      <c r="BT235" s="54"/>
      <c r="BU235" s="49"/>
      <c r="BV235" s="49"/>
      <c r="BW235" s="49"/>
      <c r="BX235" s="49"/>
      <c r="BY235" s="49"/>
      <c r="BZ235" s="49"/>
      <c r="CA235" s="49"/>
      <c r="CB235" s="49"/>
      <c r="CC235" s="54"/>
      <c r="CD235" s="54"/>
      <c r="CE235" s="54"/>
      <c r="CF235" s="54"/>
      <c r="CG235" s="54"/>
      <c r="CH235" s="54"/>
    </row>
    <row r="236" spans="1:86" ht="30.95" customHeight="1">
      <c r="A236" s="836" t="s">
        <v>338</v>
      </c>
      <c r="B236" s="868" t="s">
        <v>40</v>
      </c>
      <c r="C236" s="869" t="s">
        <v>1607</v>
      </c>
      <c r="D236" s="870" t="s">
        <v>1613</v>
      </c>
      <c r="E236" s="871">
        <v>2015</v>
      </c>
      <c r="F236" s="872" t="s">
        <v>1601</v>
      </c>
      <c r="G236" s="873" t="s">
        <v>1568</v>
      </c>
      <c r="H236" s="874" t="s">
        <v>1567</v>
      </c>
      <c r="I236" s="872" t="s">
        <v>466</v>
      </c>
      <c r="J236" s="621">
        <v>0.63</v>
      </c>
      <c r="K236" s="621">
        <v>1.25</v>
      </c>
      <c r="L236" s="622"/>
      <c r="P236" s="47"/>
      <c r="Q236" s="47"/>
      <c r="R236" s="47"/>
      <c r="BA236" s="137"/>
      <c r="BB236" s="137"/>
      <c r="BC236" s="54"/>
      <c r="BD236" s="54"/>
      <c r="BE236" s="136"/>
      <c r="BF236" s="136"/>
      <c r="BG236" s="54"/>
      <c r="BH236" s="54"/>
      <c r="BI236" s="54"/>
      <c r="BJ236" s="54"/>
      <c r="BK236" s="54"/>
      <c r="BL236" s="54"/>
      <c r="BM236" s="138"/>
      <c r="BN236" s="54"/>
      <c r="BO236" s="54"/>
      <c r="BP236" s="54"/>
      <c r="BQ236" s="54"/>
      <c r="BR236" s="54"/>
      <c r="BS236" s="54"/>
      <c r="BT236" s="54"/>
      <c r="BU236" s="49"/>
      <c r="BV236" s="49"/>
      <c r="BW236" s="49"/>
      <c r="BX236" s="49"/>
      <c r="BY236" s="49"/>
      <c r="BZ236" s="49"/>
      <c r="CA236" s="49"/>
      <c r="CB236" s="49"/>
      <c r="CC236" s="54"/>
      <c r="CD236" s="54"/>
      <c r="CE236" s="54"/>
      <c r="CF236" s="54"/>
      <c r="CG236" s="54"/>
      <c r="CH236" s="54"/>
    </row>
    <row r="237" spans="1:86" ht="30.95" customHeight="1">
      <c r="A237" s="836" t="s">
        <v>338</v>
      </c>
      <c r="B237" s="868" t="s">
        <v>40</v>
      </c>
      <c r="C237" s="869" t="s">
        <v>1607</v>
      </c>
      <c r="D237" s="870" t="s">
        <v>1613</v>
      </c>
      <c r="E237" s="871">
        <v>2015</v>
      </c>
      <c r="F237" s="872" t="s">
        <v>1601</v>
      </c>
      <c r="G237" s="873" t="s">
        <v>1566</v>
      </c>
      <c r="H237" s="874" t="s">
        <v>1567</v>
      </c>
      <c r="I237" s="872" t="s">
        <v>466</v>
      </c>
      <c r="J237" s="621">
        <v>0.4</v>
      </c>
      <c r="K237" s="621">
        <v>1</v>
      </c>
      <c r="L237" s="622"/>
      <c r="P237" s="47"/>
      <c r="Q237" s="47"/>
      <c r="R237" s="47"/>
      <c r="BA237" s="137"/>
      <c r="BB237" s="137"/>
      <c r="BC237" s="54"/>
      <c r="BD237" s="54"/>
      <c r="BE237" s="136"/>
      <c r="BF237" s="136"/>
      <c r="BG237" s="54"/>
      <c r="BH237" s="54"/>
      <c r="BI237" s="54"/>
      <c r="BJ237" s="54"/>
      <c r="BK237" s="54"/>
      <c r="BL237" s="54"/>
      <c r="BM237" s="138"/>
      <c r="BN237" s="54"/>
      <c r="BO237" s="54"/>
      <c r="BP237" s="54"/>
      <c r="BQ237" s="54"/>
      <c r="BR237" s="54"/>
      <c r="BS237" s="54"/>
      <c r="BT237" s="54"/>
      <c r="BU237" s="49"/>
      <c r="BV237" s="49"/>
      <c r="BW237" s="49"/>
      <c r="BX237" s="49"/>
      <c r="BY237" s="49"/>
      <c r="BZ237" s="49"/>
      <c r="CA237" s="49"/>
      <c r="CB237" s="49"/>
      <c r="CC237" s="54"/>
      <c r="CD237" s="54"/>
      <c r="CE237" s="54"/>
      <c r="CF237" s="54"/>
      <c r="CG237" s="54"/>
      <c r="CH237" s="54"/>
    </row>
    <row r="238" spans="1:86" ht="30.95" customHeight="1">
      <c r="A238" s="836" t="s">
        <v>338</v>
      </c>
      <c r="B238" s="868" t="s">
        <v>40</v>
      </c>
      <c r="C238" s="869" t="s">
        <v>1607</v>
      </c>
      <c r="D238" s="870" t="s">
        <v>1613</v>
      </c>
      <c r="E238" s="871">
        <v>2015</v>
      </c>
      <c r="F238" s="872" t="s">
        <v>1601</v>
      </c>
      <c r="G238" s="873" t="s">
        <v>239</v>
      </c>
      <c r="H238" s="874" t="s">
        <v>1567</v>
      </c>
      <c r="I238" s="872" t="s">
        <v>466</v>
      </c>
      <c r="J238" s="621">
        <v>0.36</v>
      </c>
      <c r="K238" s="621">
        <v>1</v>
      </c>
      <c r="L238" s="622"/>
      <c r="P238" s="47"/>
      <c r="Q238" s="47"/>
      <c r="R238" s="47"/>
      <c r="BA238" s="137"/>
      <c r="BB238" s="137"/>
      <c r="BC238" s="54"/>
      <c r="BD238" s="54"/>
      <c r="BE238" s="136"/>
      <c r="BF238" s="136"/>
      <c r="BG238" s="54"/>
      <c r="BH238" s="54"/>
      <c r="BI238" s="54"/>
      <c r="BJ238" s="54"/>
      <c r="BK238" s="54"/>
      <c r="BL238" s="54"/>
      <c r="BM238" s="138"/>
      <c r="BN238" s="54"/>
      <c r="BO238" s="54"/>
      <c r="BP238" s="54"/>
      <c r="BQ238" s="54"/>
      <c r="BR238" s="54"/>
      <c r="BS238" s="54"/>
      <c r="BT238" s="54"/>
      <c r="BU238" s="49"/>
      <c r="BV238" s="49"/>
      <c r="BW238" s="49"/>
      <c r="BX238" s="49"/>
      <c r="BY238" s="49"/>
      <c r="BZ238" s="49"/>
      <c r="CA238" s="49"/>
      <c r="CB238" s="49"/>
      <c r="CC238" s="54"/>
      <c r="CD238" s="54"/>
      <c r="CE238" s="54"/>
      <c r="CF238" s="54"/>
      <c r="CG238" s="54"/>
      <c r="CH238" s="54"/>
    </row>
    <row r="239" spans="1:86" ht="30.95" customHeight="1">
      <c r="A239" s="836" t="s">
        <v>338</v>
      </c>
      <c r="B239" s="868" t="s">
        <v>40</v>
      </c>
      <c r="C239" s="869" t="s">
        <v>1607</v>
      </c>
      <c r="D239" s="870" t="s">
        <v>1613</v>
      </c>
      <c r="E239" s="871">
        <v>2015</v>
      </c>
      <c r="F239" s="872" t="s">
        <v>1601</v>
      </c>
      <c r="G239" s="873" t="s">
        <v>230</v>
      </c>
      <c r="H239" s="874" t="s">
        <v>1569</v>
      </c>
      <c r="I239" s="872" t="s">
        <v>466</v>
      </c>
      <c r="J239" s="621">
        <v>0.1</v>
      </c>
      <c r="K239" s="621">
        <v>0.4</v>
      </c>
      <c r="L239" s="622"/>
      <c r="P239" s="47"/>
      <c r="Q239" s="47"/>
      <c r="R239" s="47"/>
      <c r="BA239" s="137"/>
      <c r="BB239" s="137"/>
      <c r="BC239" s="54"/>
      <c r="BD239" s="54"/>
      <c r="BE239" s="136"/>
      <c r="BF239" s="136"/>
      <c r="BG239" s="54"/>
      <c r="BH239" s="54"/>
      <c r="BI239" s="54"/>
      <c r="BJ239" s="54"/>
      <c r="BK239" s="54"/>
      <c r="BL239" s="54"/>
      <c r="BM239" s="138"/>
      <c r="BN239" s="54"/>
      <c r="BO239" s="54"/>
      <c r="BP239" s="54"/>
      <c r="BQ239" s="54"/>
      <c r="BR239" s="54"/>
      <c r="BS239" s="54"/>
      <c r="BT239" s="54"/>
      <c r="BU239" s="49"/>
      <c r="BV239" s="49"/>
      <c r="BW239" s="49"/>
      <c r="BX239" s="49"/>
      <c r="BY239" s="49"/>
      <c r="BZ239" s="49"/>
      <c r="CA239" s="49"/>
      <c r="CB239" s="49"/>
      <c r="CC239" s="54"/>
      <c r="CD239" s="54"/>
      <c r="CE239" s="54"/>
      <c r="CF239" s="54"/>
      <c r="CG239" s="54"/>
      <c r="CH239" s="54"/>
    </row>
    <row r="240" spans="1:86" ht="30.95" customHeight="1">
      <c r="A240" s="836" t="s">
        <v>338</v>
      </c>
      <c r="B240" s="868" t="s">
        <v>40</v>
      </c>
      <c r="C240" s="869" t="s">
        <v>1607</v>
      </c>
      <c r="D240" s="870" t="s">
        <v>1613</v>
      </c>
      <c r="E240" s="871">
        <v>2015</v>
      </c>
      <c r="F240" s="872" t="s">
        <v>1601</v>
      </c>
      <c r="G240" s="873" t="s">
        <v>224</v>
      </c>
      <c r="H240" s="874" t="s">
        <v>1569</v>
      </c>
      <c r="I240" s="872" t="s">
        <v>466</v>
      </c>
      <c r="J240" s="621">
        <v>0.53</v>
      </c>
      <c r="K240" s="621">
        <v>1.05</v>
      </c>
      <c r="L240" s="622"/>
      <c r="P240" s="47"/>
      <c r="Q240" s="47"/>
      <c r="R240" s="47"/>
      <c r="BA240" s="137"/>
      <c r="BB240" s="137"/>
      <c r="BC240" s="54"/>
      <c r="BD240" s="54"/>
      <c r="BE240" s="136"/>
      <c r="BF240" s="136"/>
      <c r="BG240" s="54"/>
      <c r="BH240" s="54"/>
      <c r="BI240" s="54"/>
      <c r="BJ240" s="54"/>
      <c r="BK240" s="54"/>
      <c r="BL240" s="54"/>
      <c r="BM240" s="138"/>
      <c r="BN240" s="54"/>
      <c r="BO240" s="54"/>
      <c r="BP240" s="54"/>
      <c r="BQ240" s="54"/>
      <c r="BR240" s="54"/>
      <c r="BS240" s="54"/>
      <c r="BT240" s="54"/>
      <c r="BU240" s="49"/>
      <c r="BV240" s="49"/>
      <c r="BW240" s="49"/>
      <c r="BX240" s="49"/>
      <c r="BY240" s="49"/>
      <c r="BZ240" s="49"/>
      <c r="CA240" s="49"/>
      <c r="CB240" s="49"/>
      <c r="CC240" s="54"/>
      <c r="CD240" s="54"/>
      <c r="CE240" s="54"/>
      <c r="CF240" s="54"/>
      <c r="CG240" s="54"/>
      <c r="CH240" s="54"/>
    </row>
    <row r="241" spans="1:86" ht="30.95" customHeight="1">
      <c r="A241" s="836" t="s">
        <v>338</v>
      </c>
      <c r="B241" s="868" t="s">
        <v>40</v>
      </c>
      <c r="C241" s="869" t="s">
        <v>1607</v>
      </c>
      <c r="D241" s="870" t="s">
        <v>1613</v>
      </c>
      <c r="E241" s="871">
        <v>2015</v>
      </c>
      <c r="F241" s="872" t="s">
        <v>1601</v>
      </c>
      <c r="G241" s="873" t="s">
        <v>1566</v>
      </c>
      <c r="H241" s="874" t="s">
        <v>1569</v>
      </c>
      <c r="I241" s="872" t="s">
        <v>466</v>
      </c>
      <c r="J241" s="621">
        <v>0.44</v>
      </c>
      <c r="K241" s="621">
        <v>0.92</v>
      </c>
      <c r="L241" s="622"/>
      <c r="P241" s="47"/>
      <c r="Q241" s="47"/>
      <c r="R241" s="47"/>
      <c r="BA241" s="137"/>
      <c r="BB241" s="137"/>
      <c r="BC241" s="54"/>
      <c r="BD241" s="54"/>
      <c r="BE241" s="136"/>
      <c r="BF241" s="136"/>
      <c r="BG241" s="54"/>
      <c r="BH241" s="54"/>
      <c r="BI241" s="54"/>
      <c r="BJ241" s="54"/>
      <c r="BK241" s="54"/>
      <c r="BL241" s="54"/>
      <c r="BM241" s="138"/>
      <c r="BN241" s="54"/>
      <c r="BO241" s="54"/>
      <c r="BP241" s="54"/>
      <c r="BQ241" s="54"/>
      <c r="BR241" s="54"/>
      <c r="BS241" s="54"/>
      <c r="BT241" s="54"/>
      <c r="BU241" s="49"/>
      <c r="BV241" s="49"/>
      <c r="BW241" s="49"/>
      <c r="BX241" s="49"/>
      <c r="BY241" s="49"/>
      <c r="BZ241" s="49"/>
      <c r="CA241" s="49"/>
      <c r="CB241" s="49"/>
      <c r="CC241" s="54"/>
      <c r="CD241" s="54"/>
      <c r="CE241" s="54"/>
      <c r="CF241" s="54"/>
      <c r="CG241" s="54"/>
      <c r="CH241" s="54"/>
    </row>
    <row r="242" spans="1:86" ht="30.95" customHeight="1">
      <c r="A242" s="836" t="s">
        <v>338</v>
      </c>
      <c r="B242" s="868" t="s">
        <v>40</v>
      </c>
      <c r="C242" s="869" t="s">
        <v>1607</v>
      </c>
      <c r="D242" s="870" t="s">
        <v>1613</v>
      </c>
      <c r="E242" s="871">
        <v>2015</v>
      </c>
      <c r="F242" s="872" t="s">
        <v>1601</v>
      </c>
      <c r="G242" s="873" t="s">
        <v>239</v>
      </c>
      <c r="H242" s="874" t="s">
        <v>1569</v>
      </c>
      <c r="I242" s="872" t="s">
        <v>466</v>
      </c>
      <c r="J242" s="621">
        <v>0.5</v>
      </c>
      <c r="K242" s="621">
        <v>1</v>
      </c>
      <c r="L242" s="622"/>
      <c r="P242" s="47"/>
      <c r="Q242" s="47"/>
      <c r="R242" s="47"/>
      <c r="BA242" s="137"/>
      <c r="BB242" s="137"/>
      <c r="BC242" s="54"/>
      <c r="BD242" s="54"/>
      <c r="BE242" s="136"/>
      <c r="BF242" s="136"/>
      <c r="BG242" s="54"/>
      <c r="BH242" s="54"/>
      <c r="BI242" s="54"/>
      <c r="BJ242" s="54"/>
      <c r="BK242" s="54"/>
      <c r="BL242" s="54"/>
      <c r="BM242" s="138"/>
      <c r="BN242" s="54"/>
      <c r="BO242" s="54"/>
      <c r="BP242" s="54"/>
      <c r="BQ242" s="54"/>
      <c r="BR242" s="54"/>
      <c r="BS242" s="54"/>
      <c r="BT242" s="54"/>
      <c r="BU242" s="49"/>
      <c r="BV242" s="49"/>
      <c r="BW242" s="49"/>
      <c r="BX242" s="49"/>
      <c r="BY242" s="49"/>
      <c r="BZ242" s="49"/>
      <c r="CA242" s="49"/>
      <c r="CB242" s="49"/>
      <c r="CC242" s="54"/>
      <c r="CD242" s="54"/>
      <c r="CE242" s="54"/>
      <c r="CF242" s="54"/>
      <c r="CG242" s="54"/>
      <c r="CH242" s="54"/>
    </row>
    <row r="243" spans="1:86" ht="30.95" customHeight="1">
      <c r="A243" s="836" t="s">
        <v>338</v>
      </c>
      <c r="B243" s="868" t="s">
        <v>40</v>
      </c>
      <c r="C243" s="869" t="s">
        <v>1607</v>
      </c>
      <c r="D243" s="870" t="s">
        <v>1613</v>
      </c>
      <c r="E243" s="871">
        <v>2015</v>
      </c>
      <c r="F243" s="872" t="s">
        <v>1601</v>
      </c>
      <c r="G243" s="873" t="s">
        <v>222</v>
      </c>
      <c r="H243" s="874" t="s">
        <v>1569</v>
      </c>
      <c r="I243" s="872" t="s">
        <v>466</v>
      </c>
      <c r="J243" s="621">
        <v>0.55000000000000004</v>
      </c>
      <c r="K243" s="621">
        <v>1</v>
      </c>
      <c r="L243" s="622"/>
      <c r="P243" s="47"/>
      <c r="Q243" s="47"/>
      <c r="R243" s="47"/>
      <c r="BA243" s="137"/>
      <c r="BB243" s="137"/>
      <c r="BC243" s="54"/>
      <c r="BD243" s="54"/>
      <c r="BE243" s="136"/>
      <c r="BF243" s="136"/>
      <c r="BG243" s="54"/>
      <c r="BH243" s="54"/>
      <c r="BI243" s="54"/>
      <c r="BJ243" s="54"/>
      <c r="BK243" s="54"/>
      <c r="BL243" s="54"/>
      <c r="BM243" s="138"/>
      <c r="BN243" s="54"/>
      <c r="BO243" s="54"/>
      <c r="BP243" s="54"/>
      <c r="BQ243" s="54"/>
      <c r="BR243" s="54"/>
      <c r="BS243" s="54"/>
      <c r="BT243" s="54"/>
      <c r="BU243" s="49"/>
      <c r="BV243" s="49"/>
      <c r="BW243" s="49"/>
      <c r="BX243" s="49"/>
      <c r="BY243" s="49"/>
      <c r="BZ243" s="49"/>
      <c r="CA243" s="49"/>
      <c r="CB243" s="49"/>
      <c r="CC243" s="54"/>
      <c r="CD243" s="54"/>
      <c r="CE243" s="54"/>
      <c r="CF243" s="54"/>
      <c r="CG243" s="54"/>
      <c r="CH243" s="54"/>
    </row>
    <row r="244" spans="1:86" ht="30.95" customHeight="1">
      <c r="A244" s="836" t="s">
        <v>338</v>
      </c>
      <c r="B244" s="868" t="s">
        <v>40</v>
      </c>
      <c r="C244" s="869" t="s">
        <v>1607</v>
      </c>
      <c r="D244" s="870" t="s">
        <v>1613</v>
      </c>
      <c r="E244" s="871">
        <v>2015</v>
      </c>
      <c r="F244" s="872" t="s">
        <v>1601</v>
      </c>
      <c r="G244" s="873" t="s">
        <v>226</v>
      </c>
      <c r="H244" s="874" t="s">
        <v>1569</v>
      </c>
      <c r="I244" s="872" t="s">
        <v>466</v>
      </c>
      <c r="J244" s="621">
        <v>0.54</v>
      </c>
      <c r="K244" s="621">
        <v>1</v>
      </c>
      <c r="L244" s="622"/>
      <c r="P244" s="47"/>
      <c r="Q244" s="47"/>
      <c r="R244" s="47"/>
      <c r="BA244" s="137"/>
      <c r="BB244" s="137"/>
      <c r="BC244" s="54"/>
      <c r="BD244" s="54"/>
      <c r="BE244" s="136"/>
      <c r="BF244" s="136"/>
      <c r="BG244" s="54"/>
      <c r="BH244" s="54"/>
      <c r="BI244" s="54"/>
      <c r="BJ244" s="54"/>
      <c r="BK244" s="54"/>
      <c r="BL244" s="54"/>
      <c r="BM244" s="138"/>
      <c r="BN244" s="54"/>
      <c r="BO244" s="54"/>
      <c r="BP244" s="54"/>
      <c r="BQ244" s="54"/>
      <c r="BR244" s="54"/>
      <c r="BS244" s="54"/>
      <c r="BT244" s="54"/>
      <c r="BU244" s="49"/>
      <c r="BV244" s="49"/>
      <c r="BW244" s="49"/>
      <c r="BX244" s="49"/>
      <c r="BY244" s="49"/>
      <c r="BZ244" s="49"/>
      <c r="CA244" s="49"/>
      <c r="CB244" s="49"/>
      <c r="CC244" s="54"/>
      <c r="CD244" s="54"/>
      <c r="CE244" s="54"/>
      <c r="CF244" s="54"/>
      <c r="CG244" s="54"/>
      <c r="CH244" s="54"/>
    </row>
    <row r="245" spans="1:86" ht="30.95" customHeight="1">
      <c r="A245" s="836" t="s">
        <v>338</v>
      </c>
      <c r="B245" s="868" t="s">
        <v>40</v>
      </c>
      <c r="C245" s="869" t="s">
        <v>1607</v>
      </c>
      <c r="D245" s="870" t="s">
        <v>1613</v>
      </c>
      <c r="E245" s="871">
        <v>2015</v>
      </c>
      <c r="F245" s="872" t="s">
        <v>1601</v>
      </c>
      <c r="G245" s="873" t="s">
        <v>1568</v>
      </c>
      <c r="H245" s="874" t="s">
        <v>1570</v>
      </c>
      <c r="I245" s="872" t="s">
        <v>466</v>
      </c>
      <c r="J245" s="621">
        <v>0.76</v>
      </c>
      <c r="K245" s="621">
        <v>0.95</v>
      </c>
      <c r="L245" s="622"/>
      <c r="P245" s="47"/>
      <c r="Q245" s="47"/>
      <c r="R245" s="47"/>
      <c r="BA245" s="137"/>
      <c r="BB245" s="137"/>
      <c r="BC245" s="54"/>
      <c r="BD245" s="54"/>
      <c r="BE245" s="136"/>
      <c r="BF245" s="136"/>
      <c r="BG245" s="54"/>
      <c r="BH245" s="54"/>
      <c r="BI245" s="54"/>
      <c r="BJ245" s="54"/>
      <c r="BK245" s="54"/>
      <c r="BL245" s="54"/>
      <c r="BM245" s="138"/>
      <c r="BN245" s="54"/>
      <c r="BO245" s="54"/>
      <c r="BP245" s="54"/>
      <c r="BQ245" s="54"/>
      <c r="BR245" s="54"/>
      <c r="BS245" s="54"/>
      <c r="BT245" s="54"/>
      <c r="BU245" s="49"/>
      <c r="BV245" s="49"/>
      <c r="BW245" s="49"/>
      <c r="BX245" s="49"/>
      <c r="BY245" s="49"/>
      <c r="BZ245" s="49"/>
      <c r="CA245" s="49"/>
      <c r="CB245" s="49"/>
      <c r="CC245" s="54"/>
      <c r="CD245" s="54"/>
      <c r="CE245" s="54"/>
      <c r="CF245" s="54"/>
      <c r="CG245" s="54"/>
      <c r="CH245" s="54"/>
    </row>
    <row r="246" spans="1:86" ht="30.95" customHeight="1">
      <c r="A246" s="836" t="s">
        <v>338</v>
      </c>
      <c r="B246" s="868" t="s">
        <v>40</v>
      </c>
      <c r="C246" s="869" t="s">
        <v>1607</v>
      </c>
      <c r="D246" s="870" t="s">
        <v>1613</v>
      </c>
      <c r="E246" s="871">
        <v>2015</v>
      </c>
      <c r="F246" s="872" t="s">
        <v>1601</v>
      </c>
      <c r="G246" s="873" t="s">
        <v>1571</v>
      </c>
      <c r="H246" s="874" t="s">
        <v>1570</v>
      </c>
      <c r="I246" s="872" t="s">
        <v>466</v>
      </c>
      <c r="J246" s="621">
        <v>0.8</v>
      </c>
      <c r="K246" s="621">
        <v>1</v>
      </c>
      <c r="L246" s="622"/>
      <c r="P246" s="47"/>
      <c r="Q246" s="47"/>
      <c r="R246" s="47"/>
      <c r="BA246" s="137"/>
      <c r="BB246" s="137"/>
      <c r="BC246" s="54"/>
      <c r="BD246" s="54"/>
      <c r="BE246" s="136"/>
      <c r="BF246" s="136"/>
      <c r="BG246" s="54"/>
      <c r="BH246" s="54"/>
      <c r="BI246" s="54"/>
      <c r="BJ246" s="54"/>
      <c r="BK246" s="54"/>
      <c r="BL246" s="54"/>
      <c r="BM246" s="138"/>
      <c r="BN246" s="54"/>
      <c r="BO246" s="54"/>
      <c r="BP246" s="54"/>
      <c r="BQ246" s="54"/>
      <c r="BR246" s="54"/>
      <c r="BS246" s="54"/>
      <c r="BT246" s="54"/>
      <c r="BU246" s="49"/>
      <c r="BV246" s="49"/>
      <c r="BW246" s="49"/>
      <c r="BX246" s="49"/>
      <c r="BY246" s="49"/>
      <c r="BZ246" s="49"/>
      <c r="CA246" s="49"/>
      <c r="CB246" s="49"/>
      <c r="CC246" s="54"/>
      <c r="CD246" s="54"/>
      <c r="CE246" s="54"/>
      <c r="CF246" s="54"/>
      <c r="CG246" s="54"/>
      <c r="CH246" s="54"/>
    </row>
    <row r="247" spans="1:86" ht="30.95" customHeight="1">
      <c r="A247" s="836" t="s">
        <v>338</v>
      </c>
      <c r="B247" s="868" t="s">
        <v>40</v>
      </c>
      <c r="C247" s="869" t="s">
        <v>1607</v>
      </c>
      <c r="D247" s="870" t="s">
        <v>1613</v>
      </c>
      <c r="E247" s="871">
        <v>2015</v>
      </c>
      <c r="F247" s="872" t="s">
        <v>1601</v>
      </c>
      <c r="G247" s="873" t="s">
        <v>222</v>
      </c>
      <c r="H247" s="874" t="s">
        <v>1570</v>
      </c>
      <c r="I247" s="872" t="s">
        <v>466</v>
      </c>
      <c r="J247" s="621">
        <v>0.5</v>
      </c>
      <c r="K247" s="621">
        <v>1</v>
      </c>
      <c r="L247" s="622"/>
      <c r="P247" s="47"/>
      <c r="Q247" s="47"/>
      <c r="R247" s="47"/>
      <c r="BA247" s="137"/>
      <c r="BB247" s="137"/>
      <c r="BC247" s="54"/>
      <c r="BD247" s="54"/>
      <c r="BE247" s="136"/>
      <c r="BF247" s="136"/>
      <c r="BG247" s="54"/>
      <c r="BH247" s="54"/>
      <c r="BI247" s="54"/>
      <c r="BJ247" s="54"/>
      <c r="BK247" s="54"/>
      <c r="BL247" s="54"/>
      <c r="BM247" s="138"/>
      <c r="BN247" s="54"/>
      <c r="BO247" s="54"/>
      <c r="BP247" s="54"/>
      <c r="BQ247" s="54"/>
      <c r="BR247" s="54"/>
      <c r="BS247" s="54"/>
      <c r="BT247" s="54"/>
      <c r="BU247" s="49"/>
      <c r="BV247" s="49"/>
      <c r="BW247" s="49"/>
      <c r="BX247" s="49"/>
      <c r="BY247" s="49"/>
      <c r="BZ247" s="49"/>
      <c r="CA247" s="49"/>
      <c r="CB247" s="49"/>
      <c r="CC247" s="54"/>
      <c r="CD247" s="54"/>
      <c r="CE247" s="54"/>
      <c r="CF247" s="54"/>
      <c r="CG247" s="54"/>
      <c r="CH247" s="54"/>
    </row>
    <row r="248" spans="1:86" ht="30.95" customHeight="1">
      <c r="A248" s="836" t="s">
        <v>338</v>
      </c>
      <c r="B248" s="868" t="s">
        <v>40</v>
      </c>
      <c r="C248" s="869" t="s">
        <v>1607</v>
      </c>
      <c r="D248" s="870" t="s">
        <v>1613</v>
      </c>
      <c r="E248" s="871">
        <v>2015</v>
      </c>
      <c r="F248" s="872" t="s">
        <v>1601</v>
      </c>
      <c r="G248" s="873" t="s">
        <v>1568</v>
      </c>
      <c r="H248" s="874" t="s">
        <v>1572</v>
      </c>
      <c r="I248" s="872" t="s">
        <v>466</v>
      </c>
      <c r="J248" s="621">
        <v>0.83</v>
      </c>
      <c r="K248" s="621">
        <v>1</v>
      </c>
      <c r="L248" s="622"/>
      <c r="P248" s="47"/>
      <c r="Q248" s="47"/>
      <c r="R248" s="47"/>
      <c r="BA248" s="137"/>
      <c r="BB248" s="137"/>
      <c r="BC248" s="54"/>
      <c r="BD248" s="54"/>
      <c r="BE248" s="136"/>
      <c r="BF248" s="136"/>
      <c r="BG248" s="54"/>
      <c r="BH248" s="54"/>
      <c r="BI248" s="54"/>
      <c r="BJ248" s="54"/>
      <c r="BK248" s="54"/>
      <c r="BL248" s="54"/>
      <c r="BM248" s="138"/>
      <c r="BN248" s="54"/>
      <c r="BO248" s="54"/>
      <c r="BP248" s="54"/>
      <c r="BQ248" s="54"/>
      <c r="BR248" s="54"/>
      <c r="BS248" s="54"/>
      <c r="BT248" s="54"/>
      <c r="BU248" s="49"/>
      <c r="BV248" s="49"/>
      <c r="BW248" s="49"/>
      <c r="BX248" s="49"/>
      <c r="BY248" s="49"/>
      <c r="BZ248" s="49"/>
      <c r="CA248" s="49"/>
      <c r="CB248" s="49"/>
      <c r="CC248" s="54"/>
      <c r="CD248" s="54"/>
      <c r="CE248" s="54"/>
      <c r="CF248" s="54"/>
      <c r="CG248" s="54"/>
      <c r="CH248" s="54"/>
    </row>
    <row r="249" spans="1:86" ht="30.95" customHeight="1">
      <c r="A249" s="836" t="s">
        <v>338</v>
      </c>
      <c r="B249" s="868" t="s">
        <v>40</v>
      </c>
      <c r="C249" s="869" t="s">
        <v>1607</v>
      </c>
      <c r="D249" s="870" t="s">
        <v>1613</v>
      </c>
      <c r="E249" s="871">
        <v>2015</v>
      </c>
      <c r="F249" s="872" t="s">
        <v>1601</v>
      </c>
      <c r="G249" s="873" t="s">
        <v>1568</v>
      </c>
      <c r="H249" s="874" t="s">
        <v>1573</v>
      </c>
      <c r="I249" s="872" t="s">
        <v>466</v>
      </c>
      <c r="J249" s="621">
        <v>1</v>
      </c>
      <c r="K249" s="621">
        <v>1</v>
      </c>
      <c r="L249" s="622"/>
      <c r="P249" s="47"/>
      <c r="Q249" s="47"/>
      <c r="R249" s="47"/>
      <c r="BA249" s="137"/>
      <c r="BB249" s="137"/>
      <c r="BC249" s="54"/>
      <c r="BD249" s="54"/>
      <c r="BE249" s="136"/>
      <c r="BF249" s="136"/>
      <c r="BG249" s="54"/>
      <c r="BH249" s="54"/>
      <c r="BI249" s="54"/>
      <c r="BJ249" s="54"/>
      <c r="BK249" s="54"/>
      <c r="BL249" s="54"/>
      <c r="BM249" s="138"/>
      <c r="BN249" s="54"/>
      <c r="BO249" s="54"/>
      <c r="BP249" s="54"/>
      <c r="BQ249" s="54"/>
      <c r="BR249" s="54"/>
      <c r="BS249" s="54"/>
      <c r="BT249" s="54"/>
      <c r="BU249" s="49"/>
      <c r="BV249" s="49"/>
      <c r="BW249" s="49"/>
      <c r="BX249" s="49"/>
      <c r="BY249" s="49"/>
      <c r="BZ249" s="49"/>
      <c r="CA249" s="49"/>
      <c r="CB249" s="49"/>
      <c r="CC249" s="54"/>
      <c r="CD249" s="54"/>
      <c r="CE249" s="54"/>
      <c r="CF249" s="54"/>
      <c r="CG249" s="54"/>
      <c r="CH249" s="54"/>
    </row>
    <row r="250" spans="1:86" ht="30.95" customHeight="1">
      <c r="A250" s="836" t="s">
        <v>338</v>
      </c>
      <c r="B250" s="868" t="s">
        <v>40</v>
      </c>
      <c r="C250" s="869" t="s">
        <v>1607</v>
      </c>
      <c r="D250" s="870" t="s">
        <v>1613</v>
      </c>
      <c r="E250" s="871">
        <v>2015</v>
      </c>
      <c r="F250" s="872" t="s">
        <v>1601</v>
      </c>
      <c r="G250" s="873" t="s">
        <v>226</v>
      </c>
      <c r="H250" s="874" t="s">
        <v>1573</v>
      </c>
      <c r="I250" s="872" t="s">
        <v>466</v>
      </c>
      <c r="J250" s="621">
        <v>0.94</v>
      </c>
      <c r="K250" s="621">
        <v>1</v>
      </c>
      <c r="L250" s="622"/>
      <c r="P250" s="47"/>
      <c r="Q250" s="47"/>
      <c r="R250" s="47"/>
      <c r="BA250" s="137"/>
      <c r="BB250" s="137"/>
      <c r="BC250" s="54"/>
      <c r="BD250" s="54"/>
      <c r="BE250" s="136"/>
      <c r="BF250" s="136"/>
      <c r="BG250" s="54"/>
      <c r="BH250" s="54"/>
      <c r="BI250" s="54"/>
      <c r="BJ250" s="54"/>
      <c r="BK250" s="54"/>
      <c r="BL250" s="54"/>
      <c r="BM250" s="138"/>
      <c r="BN250" s="54"/>
      <c r="BO250" s="54"/>
      <c r="BP250" s="54"/>
      <c r="BQ250" s="54"/>
      <c r="BR250" s="54"/>
      <c r="BS250" s="54"/>
      <c r="BT250" s="54"/>
      <c r="BU250" s="49"/>
      <c r="BV250" s="49"/>
      <c r="BW250" s="49"/>
      <c r="BX250" s="49"/>
      <c r="BY250" s="49"/>
      <c r="BZ250" s="49"/>
      <c r="CA250" s="49"/>
      <c r="CB250" s="49"/>
      <c r="CC250" s="54"/>
      <c r="CD250" s="54"/>
      <c r="CE250" s="54"/>
      <c r="CF250" s="54"/>
      <c r="CG250" s="54"/>
      <c r="CH250" s="54"/>
    </row>
    <row r="251" spans="1:86" ht="30.95" customHeight="1">
      <c r="A251" s="836" t="s">
        <v>338</v>
      </c>
      <c r="B251" s="868" t="s">
        <v>40</v>
      </c>
      <c r="C251" s="869" t="s">
        <v>1607</v>
      </c>
      <c r="D251" s="870" t="s">
        <v>1614</v>
      </c>
      <c r="E251" s="871">
        <v>2015</v>
      </c>
      <c r="F251" s="872" t="s">
        <v>1601</v>
      </c>
      <c r="G251" s="873" t="s">
        <v>224</v>
      </c>
      <c r="H251" s="874" t="s">
        <v>1563</v>
      </c>
      <c r="I251" s="872" t="s">
        <v>466</v>
      </c>
      <c r="J251" s="621">
        <v>0.2</v>
      </c>
      <c r="K251" s="621">
        <v>0.5</v>
      </c>
      <c r="L251" s="622"/>
      <c r="P251" s="47"/>
      <c r="Q251" s="47"/>
      <c r="R251" s="47"/>
      <c r="BA251" s="137"/>
      <c r="BB251" s="137"/>
      <c r="BC251" s="54"/>
      <c r="BD251" s="54"/>
      <c r="BE251" s="136"/>
      <c r="BF251" s="136"/>
      <c r="BG251" s="54"/>
      <c r="BH251" s="54"/>
      <c r="BI251" s="54"/>
      <c r="BJ251" s="54"/>
      <c r="BK251" s="54"/>
      <c r="BL251" s="54"/>
      <c r="BM251" s="138"/>
      <c r="BN251" s="54"/>
      <c r="BO251" s="54"/>
      <c r="BP251" s="54"/>
      <c r="BQ251" s="54"/>
      <c r="BR251" s="54"/>
      <c r="BS251" s="54"/>
      <c r="BT251" s="54"/>
      <c r="BU251" s="49"/>
      <c r="BV251" s="49"/>
      <c r="BW251" s="49"/>
      <c r="BX251" s="49"/>
      <c r="BY251" s="49"/>
      <c r="BZ251" s="49"/>
      <c r="CA251" s="49"/>
      <c r="CB251" s="49"/>
      <c r="CC251" s="54"/>
      <c r="CD251" s="54"/>
      <c r="CE251" s="54"/>
      <c r="CF251" s="54"/>
      <c r="CG251" s="54"/>
      <c r="CH251" s="54"/>
    </row>
    <row r="252" spans="1:86" ht="30.95" customHeight="1">
      <c r="A252" s="836" t="s">
        <v>338</v>
      </c>
      <c r="B252" s="868" t="s">
        <v>40</v>
      </c>
      <c r="C252" s="869" t="s">
        <v>1607</v>
      </c>
      <c r="D252" s="870" t="s">
        <v>1614</v>
      </c>
      <c r="E252" s="871">
        <v>2015</v>
      </c>
      <c r="F252" s="872" t="s">
        <v>1601</v>
      </c>
      <c r="G252" s="873" t="s">
        <v>1566</v>
      </c>
      <c r="H252" s="874" t="s">
        <v>1563</v>
      </c>
      <c r="I252" s="872" t="s">
        <v>466</v>
      </c>
      <c r="J252" s="621">
        <v>0.24</v>
      </c>
      <c r="K252" s="621">
        <v>0.95</v>
      </c>
      <c r="L252" s="622"/>
      <c r="P252" s="47"/>
      <c r="Q252" s="47"/>
      <c r="R252" s="47"/>
      <c r="BA252" s="137"/>
      <c r="BB252" s="137"/>
      <c r="BC252" s="54"/>
      <c r="BD252" s="54"/>
      <c r="BE252" s="136"/>
      <c r="BF252" s="136"/>
      <c r="BG252" s="54"/>
      <c r="BH252" s="54"/>
      <c r="BI252" s="54"/>
      <c r="BJ252" s="54"/>
      <c r="BK252" s="54"/>
      <c r="BL252" s="54"/>
      <c r="BM252" s="138"/>
      <c r="BN252" s="54"/>
      <c r="BO252" s="54"/>
      <c r="BP252" s="54"/>
      <c r="BQ252" s="54"/>
      <c r="BR252" s="54"/>
      <c r="BS252" s="54"/>
      <c r="BT252" s="54"/>
      <c r="BU252" s="49"/>
      <c r="BV252" s="49"/>
      <c r="BW252" s="49"/>
      <c r="BX252" s="49"/>
      <c r="BY252" s="49"/>
      <c r="BZ252" s="49"/>
      <c r="CA252" s="49"/>
      <c r="CB252" s="49"/>
      <c r="CC252" s="54"/>
      <c r="CD252" s="54"/>
      <c r="CE252" s="54"/>
      <c r="CF252" s="54"/>
      <c r="CG252" s="54"/>
      <c r="CH252" s="54"/>
    </row>
    <row r="253" spans="1:86" ht="30.95" customHeight="1">
      <c r="A253" s="836" t="s">
        <v>338</v>
      </c>
      <c r="B253" s="868" t="s">
        <v>40</v>
      </c>
      <c r="C253" s="869" t="s">
        <v>1607</v>
      </c>
      <c r="D253" s="870" t="s">
        <v>1614</v>
      </c>
      <c r="E253" s="871">
        <v>2015</v>
      </c>
      <c r="F253" s="872" t="s">
        <v>1601</v>
      </c>
      <c r="G253" s="873" t="s">
        <v>239</v>
      </c>
      <c r="H253" s="874" t="s">
        <v>1563</v>
      </c>
      <c r="I253" s="872" t="s">
        <v>466</v>
      </c>
      <c r="J253" s="621">
        <v>0.4</v>
      </c>
      <c r="K253" s="621">
        <v>1.1399999999999999</v>
      </c>
      <c r="L253" s="622"/>
      <c r="P253" s="47"/>
      <c r="Q253" s="47"/>
      <c r="R253" s="47"/>
      <c r="BA253" s="137"/>
      <c r="BB253" s="137"/>
      <c r="BC253" s="54"/>
      <c r="BD253" s="54"/>
      <c r="BE253" s="136"/>
      <c r="BF253" s="136"/>
      <c r="BG253" s="54"/>
      <c r="BH253" s="54"/>
      <c r="BI253" s="54"/>
      <c r="BJ253" s="54"/>
      <c r="BK253" s="54"/>
      <c r="BL253" s="54"/>
      <c r="BM253" s="138"/>
      <c r="BN253" s="54"/>
      <c r="BO253" s="54"/>
      <c r="BP253" s="54"/>
      <c r="BQ253" s="54"/>
      <c r="BR253" s="54"/>
      <c r="BS253" s="54"/>
      <c r="BT253" s="54"/>
      <c r="BU253" s="49"/>
      <c r="BV253" s="49"/>
      <c r="BW253" s="49"/>
      <c r="BX253" s="49"/>
      <c r="BY253" s="49"/>
      <c r="BZ253" s="49"/>
      <c r="CA253" s="49"/>
      <c r="CB253" s="49"/>
      <c r="CC253" s="54"/>
      <c r="CD253" s="54"/>
      <c r="CE253" s="54"/>
      <c r="CF253" s="54"/>
      <c r="CG253" s="54"/>
      <c r="CH253" s="54"/>
    </row>
    <row r="254" spans="1:86" ht="30.95" customHeight="1">
      <c r="A254" s="836" t="s">
        <v>338</v>
      </c>
      <c r="B254" s="868" t="s">
        <v>40</v>
      </c>
      <c r="C254" s="869" t="s">
        <v>1607</v>
      </c>
      <c r="D254" s="870" t="s">
        <v>1614</v>
      </c>
      <c r="E254" s="871">
        <v>2015</v>
      </c>
      <c r="F254" s="872" t="s">
        <v>1601</v>
      </c>
      <c r="G254" s="873" t="s">
        <v>230</v>
      </c>
      <c r="H254" s="874" t="s">
        <v>1567</v>
      </c>
      <c r="I254" s="872" t="s">
        <v>466</v>
      </c>
      <c r="J254" s="621">
        <v>0.5</v>
      </c>
      <c r="K254" s="621">
        <v>1.4</v>
      </c>
      <c r="L254" s="622"/>
      <c r="P254" s="47"/>
      <c r="Q254" s="47"/>
      <c r="R254" s="47"/>
      <c r="BA254" s="137"/>
      <c r="BB254" s="137"/>
      <c r="BC254" s="54"/>
      <c r="BD254" s="54"/>
      <c r="BE254" s="136"/>
      <c r="BF254" s="136"/>
      <c r="BG254" s="54"/>
      <c r="BH254" s="54"/>
      <c r="BI254" s="54"/>
      <c r="BJ254" s="54"/>
      <c r="BK254" s="54"/>
      <c r="BL254" s="54"/>
      <c r="BM254" s="138"/>
      <c r="BN254" s="54"/>
      <c r="BO254" s="54"/>
      <c r="BP254" s="54"/>
      <c r="BQ254" s="54"/>
      <c r="BR254" s="54"/>
      <c r="BS254" s="54"/>
      <c r="BT254" s="54"/>
      <c r="BU254" s="49"/>
      <c r="BV254" s="49"/>
      <c r="BW254" s="49"/>
      <c r="BX254" s="49"/>
      <c r="BY254" s="49"/>
      <c r="BZ254" s="49"/>
      <c r="CA254" s="49"/>
      <c r="CB254" s="49"/>
      <c r="CC254" s="54"/>
      <c r="CD254" s="54"/>
      <c r="CE254" s="54"/>
      <c r="CF254" s="54"/>
      <c r="CG254" s="54"/>
      <c r="CH254" s="54"/>
    </row>
    <row r="255" spans="1:86" ht="30.95" customHeight="1">
      <c r="A255" s="836" t="s">
        <v>338</v>
      </c>
      <c r="B255" s="868" t="s">
        <v>40</v>
      </c>
      <c r="C255" s="869" t="s">
        <v>1607</v>
      </c>
      <c r="D255" s="870" t="s">
        <v>1614</v>
      </c>
      <c r="E255" s="871">
        <v>2015</v>
      </c>
      <c r="F255" s="872" t="s">
        <v>1601</v>
      </c>
      <c r="G255" s="873" t="s">
        <v>1568</v>
      </c>
      <c r="H255" s="874" t="s">
        <v>1567</v>
      </c>
      <c r="I255" s="872" t="s">
        <v>466</v>
      </c>
      <c r="J255" s="621">
        <v>0.63</v>
      </c>
      <c r="K255" s="621">
        <v>1.25</v>
      </c>
      <c r="L255" s="622"/>
      <c r="P255" s="47"/>
      <c r="Q255" s="47"/>
      <c r="R255" s="47"/>
      <c r="BA255" s="137"/>
      <c r="BB255" s="137"/>
      <c r="BC255" s="54"/>
      <c r="BD255" s="54"/>
      <c r="BE255" s="136"/>
      <c r="BF255" s="136"/>
      <c r="BG255" s="54"/>
      <c r="BH255" s="54"/>
      <c r="BI255" s="54"/>
      <c r="BJ255" s="54"/>
      <c r="BK255" s="54"/>
      <c r="BL255" s="54"/>
      <c r="BM255" s="138"/>
      <c r="BN255" s="54"/>
      <c r="BO255" s="54"/>
      <c r="BP255" s="54"/>
      <c r="BQ255" s="54"/>
      <c r="BR255" s="54"/>
      <c r="BS255" s="54"/>
      <c r="BT255" s="54"/>
      <c r="BU255" s="49"/>
      <c r="BV255" s="49"/>
      <c r="BW255" s="49"/>
      <c r="BX255" s="49"/>
      <c r="BY255" s="49"/>
      <c r="BZ255" s="49"/>
      <c r="CA255" s="49"/>
      <c r="CB255" s="49"/>
      <c r="CC255" s="54"/>
      <c r="CD255" s="54"/>
      <c r="CE255" s="54"/>
      <c r="CF255" s="54"/>
      <c r="CG255" s="54"/>
      <c r="CH255" s="54"/>
    </row>
    <row r="256" spans="1:86" ht="30.95" customHeight="1">
      <c r="A256" s="836" t="s">
        <v>338</v>
      </c>
      <c r="B256" s="868" t="s">
        <v>40</v>
      </c>
      <c r="C256" s="869" t="s">
        <v>1607</v>
      </c>
      <c r="D256" s="870" t="s">
        <v>1614</v>
      </c>
      <c r="E256" s="871">
        <v>2015</v>
      </c>
      <c r="F256" s="872" t="s">
        <v>1601</v>
      </c>
      <c r="G256" s="873" t="s">
        <v>1566</v>
      </c>
      <c r="H256" s="874" t="s">
        <v>1567</v>
      </c>
      <c r="I256" s="872" t="s">
        <v>466</v>
      </c>
      <c r="J256" s="621">
        <v>0.4</v>
      </c>
      <c r="K256" s="621">
        <v>1</v>
      </c>
      <c r="L256" s="622"/>
      <c r="P256" s="47"/>
      <c r="Q256" s="47"/>
      <c r="R256" s="47"/>
      <c r="BA256" s="137"/>
      <c r="BB256" s="137"/>
      <c r="BC256" s="54"/>
      <c r="BD256" s="54"/>
      <c r="BE256" s="136"/>
      <c r="BF256" s="136"/>
      <c r="BG256" s="54"/>
      <c r="BH256" s="54"/>
      <c r="BI256" s="54"/>
      <c r="BJ256" s="54"/>
      <c r="BK256" s="54"/>
      <c r="BL256" s="54"/>
      <c r="BM256" s="138"/>
      <c r="BN256" s="54"/>
      <c r="BO256" s="54"/>
      <c r="BP256" s="54"/>
      <c r="BQ256" s="54"/>
      <c r="BR256" s="54"/>
      <c r="BS256" s="54"/>
      <c r="BT256" s="54"/>
      <c r="BU256" s="49"/>
      <c r="BV256" s="49"/>
      <c r="BW256" s="49"/>
      <c r="BX256" s="49"/>
      <c r="BY256" s="49"/>
      <c r="BZ256" s="49"/>
      <c r="CA256" s="49"/>
      <c r="CB256" s="49"/>
      <c r="CC256" s="54"/>
      <c r="CD256" s="54"/>
      <c r="CE256" s="54"/>
      <c r="CF256" s="54"/>
      <c r="CG256" s="54"/>
      <c r="CH256" s="54"/>
    </row>
    <row r="257" spans="1:86" ht="30.95" customHeight="1">
      <c r="A257" s="836" t="s">
        <v>338</v>
      </c>
      <c r="B257" s="868" t="s">
        <v>40</v>
      </c>
      <c r="C257" s="869" t="s">
        <v>1607</v>
      </c>
      <c r="D257" s="870" t="s">
        <v>1614</v>
      </c>
      <c r="E257" s="871">
        <v>2015</v>
      </c>
      <c r="F257" s="872" t="s">
        <v>1601</v>
      </c>
      <c r="G257" s="873" t="s">
        <v>239</v>
      </c>
      <c r="H257" s="874" t="s">
        <v>1567</v>
      </c>
      <c r="I257" s="872" t="s">
        <v>466</v>
      </c>
      <c r="J257" s="621">
        <v>0.36</v>
      </c>
      <c r="K257" s="621">
        <v>1</v>
      </c>
      <c r="L257" s="622"/>
      <c r="P257" s="47"/>
      <c r="Q257" s="47"/>
      <c r="R257" s="47"/>
      <c r="BA257" s="137"/>
      <c r="BB257" s="137"/>
      <c r="BC257" s="54"/>
      <c r="BD257" s="54"/>
      <c r="BE257" s="136"/>
      <c r="BF257" s="136"/>
      <c r="BG257" s="54"/>
      <c r="BH257" s="54"/>
      <c r="BI257" s="54"/>
      <c r="BJ257" s="54"/>
      <c r="BK257" s="54"/>
      <c r="BL257" s="54"/>
      <c r="BM257" s="138"/>
      <c r="BN257" s="54"/>
      <c r="BO257" s="54"/>
      <c r="BP257" s="54"/>
      <c r="BQ257" s="54"/>
      <c r="BR257" s="54"/>
      <c r="BS257" s="54"/>
      <c r="BT257" s="54"/>
      <c r="BU257" s="49"/>
      <c r="BV257" s="49"/>
      <c r="BW257" s="49"/>
      <c r="BX257" s="49"/>
      <c r="BY257" s="49"/>
      <c r="BZ257" s="49"/>
      <c r="CA257" s="49"/>
      <c r="CB257" s="49"/>
      <c r="CC257" s="54"/>
      <c r="CD257" s="54"/>
      <c r="CE257" s="54"/>
      <c r="CF257" s="54"/>
      <c r="CG257" s="54"/>
      <c r="CH257" s="54"/>
    </row>
    <row r="258" spans="1:86" ht="30.95" customHeight="1">
      <c r="A258" s="836" t="s">
        <v>338</v>
      </c>
      <c r="B258" s="868" t="s">
        <v>40</v>
      </c>
      <c r="C258" s="869" t="s">
        <v>1607</v>
      </c>
      <c r="D258" s="870" t="s">
        <v>1614</v>
      </c>
      <c r="E258" s="871">
        <v>2015</v>
      </c>
      <c r="F258" s="872" t="s">
        <v>1601</v>
      </c>
      <c r="G258" s="873" t="s">
        <v>230</v>
      </c>
      <c r="H258" s="874" t="s">
        <v>1569</v>
      </c>
      <c r="I258" s="872" t="s">
        <v>466</v>
      </c>
      <c r="J258" s="621">
        <v>0.1</v>
      </c>
      <c r="K258" s="621">
        <v>0.4</v>
      </c>
      <c r="L258" s="622"/>
      <c r="P258" s="47"/>
      <c r="Q258" s="47"/>
      <c r="R258" s="47"/>
      <c r="BA258" s="137"/>
      <c r="BB258" s="137"/>
      <c r="BC258" s="54"/>
      <c r="BD258" s="54"/>
      <c r="BE258" s="136"/>
      <c r="BF258" s="136"/>
      <c r="BG258" s="54"/>
      <c r="BH258" s="54"/>
      <c r="BI258" s="54"/>
      <c r="BJ258" s="54"/>
      <c r="BK258" s="54"/>
      <c r="BL258" s="54"/>
      <c r="BM258" s="138"/>
      <c r="BN258" s="54"/>
      <c r="BO258" s="54"/>
      <c r="BP258" s="54"/>
      <c r="BQ258" s="54"/>
      <c r="BR258" s="54"/>
      <c r="BS258" s="54"/>
      <c r="BT258" s="54"/>
      <c r="BU258" s="49"/>
      <c r="BV258" s="49"/>
      <c r="BW258" s="49"/>
      <c r="BX258" s="49"/>
      <c r="BY258" s="49"/>
      <c r="BZ258" s="49"/>
      <c r="CA258" s="49"/>
      <c r="CB258" s="49"/>
      <c r="CC258" s="54"/>
      <c r="CD258" s="54"/>
      <c r="CE258" s="54"/>
      <c r="CF258" s="54"/>
      <c r="CG258" s="54"/>
      <c r="CH258" s="54"/>
    </row>
    <row r="259" spans="1:86" ht="30.95" customHeight="1">
      <c r="A259" s="836" t="s">
        <v>338</v>
      </c>
      <c r="B259" s="868" t="s">
        <v>40</v>
      </c>
      <c r="C259" s="869" t="s">
        <v>1607</v>
      </c>
      <c r="D259" s="870" t="s">
        <v>1614</v>
      </c>
      <c r="E259" s="871">
        <v>2015</v>
      </c>
      <c r="F259" s="872" t="s">
        <v>1601</v>
      </c>
      <c r="G259" s="873" t="s">
        <v>224</v>
      </c>
      <c r="H259" s="874" t="s">
        <v>1569</v>
      </c>
      <c r="I259" s="872" t="s">
        <v>466</v>
      </c>
      <c r="J259" s="621">
        <v>0.53</v>
      </c>
      <c r="K259" s="621">
        <v>1.05</v>
      </c>
      <c r="L259" s="622"/>
      <c r="P259" s="47"/>
      <c r="Q259" s="47"/>
      <c r="R259" s="47"/>
      <c r="BA259" s="137"/>
      <c r="BB259" s="137"/>
      <c r="BC259" s="54"/>
      <c r="BD259" s="54"/>
      <c r="BE259" s="136"/>
      <c r="BF259" s="136"/>
      <c r="BG259" s="54"/>
      <c r="BH259" s="54"/>
      <c r="BI259" s="54"/>
      <c r="BJ259" s="54"/>
      <c r="BK259" s="54"/>
      <c r="BL259" s="54"/>
      <c r="BM259" s="138"/>
      <c r="BN259" s="54"/>
      <c r="BO259" s="54"/>
      <c r="BP259" s="54"/>
      <c r="BQ259" s="54"/>
      <c r="BR259" s="54"/>
      <c r="BS259" s="54"/>
      <c r="BT259" s="54"/>
      <c r="BU259" s="49"/>
      <c r="BV259" s="49"/>
      <c r="BW259" s="49"/>
      <c r="BX259" s="49"/>
      <c r="BY259" s="49"/>
      <c r="BZ259" s="49"/>
      <c r="CA259" s="49"/>
      <c r="CB259" s="49"/>
      <c r="CC259" s="54"/>
      <c r="CD259" s="54"/>
      <c r="CE259" s="54"/>
      <c r="CF259" s="54"/>
      <c r="CG259" s="54"/>
      <c r="CH259" s="54"/>
    </row>
    <row r="260" spans="1:86" ht="30.95" customHeight="1">
      <c r="A260" s="836" t="s">
        <v>338</v>
      </c>
      <c r="B260" s="868" t="s">
        <v>40</v>
      </c>
      <c r="C260" s="869" t="s">
        <v>1607</v>
      </c>
      <c r="D260" s="870" t="s">
        <v>1614</v>
      </c>
      <c r="E260" s="871">
        <v>2015</v>
      </c>
      <c r="F260" s="872" t="s">
        <v>1601</v>
      </c>
      <c r="G260" s="873" t="s">
        <v>1566</v>
      </c>
      <c r="H260" s="874" t="s">
        <v>1569</v>
      </c>
      <c r="I260" s="872" t="s">
        <v>466</v>
      </c>
      <c r="J260" s="621">
        <v>0.44</v>
      </c>
      <c r="K260" s="621">
        <v>0.92</v>
      </c>
      <c r="L260" s="622"/>
      <c r="P260" s="47"/>
      <c r="Q260" s="47"/>
      <c r="R260" s="47"/>
      <c r="BA260" s="137"/>
      <c r="BB260" s="137"/>
      <c r="BC260" s="54"/>
      <c r="BD260" s="54"/>
      <c r="BE260" s="136"/>
      <c r="BF260" s="136"/>
      <c r="BG260" s="54"/>
      <c r="BH260" s="54"/>
      <c r="BI260" s="54"/>
      <c r="BJ260" s="54"/>
      <c r="BK260" s="54"/>
      <c r="BL260" s="54"/>
      <c r="BM260" s="138"/>
      <c r="BN260" s="54"/>
      <c r="BO260" s="54"/>
      <c r="BP260" s="54"/>
      <c r="BQ260" s="54"/>
      <c r="BR260" s="54"/>
      <c r="BS260" s="54"/>
      <c r="BT260" s="54"/>
      <c r="BU260" s="49"/>
      <c r="BV260" s="49"/>
      <c r="BW260" s="49"/>
      <c r="BX260" s="49"/>
      <c r="BY260" s="49"/>
      <c r="BZ260" s="49"/>
      <c r="CA260" s="49"/>
      <c r="CB260" s="49"/>
      <c r="CC260" s="54"/>
      <c r="CD260" s="54"/>
      <c r="CE260" s="54"/>
      <c r="CF260" s="54"/>
      <c r="CG260" s="54"/>
      <c r="CH260" s="54"/>
    </row>
    <row r="261" spans="1:86" ht="30.95" customHeight="1">
      <c r="A261" s="836" t="s">
        <v>338</v>
      </c>
      <c r="B261" s="868" t="s">
        <v>40</v>
      </c>
      <c r="C261" s="869" t="s">
        <v>1607</v>
      </c>
      <c r="D261" s="870" t="s">
        <v>1614</v>
      </c>
      <c r="E261" s="871">
        <v>2015</v>
      </c>
      <c r="F261" s="872" t="s">
        <v>1601</v>
      </c>
      <c r="G261" s="873" t="s">
        <v>239</v>
      </c>
      <c r="H261" s="874" t="s">
        <v>1569</v>
      </c>
      <c r="I261" s="872" t="s">
        <v>466</v>
      </c>
      <c r="J261" s="621">
        <v>0.5</v>
      </c>
      <c r="K261" s="621">
        <v>1</v>
      </c>
      <c r="L261" s="622"/>
      <c r="P261" s="47"/>
      <c r="Q261" s="47"/>
      <c r="R261" s="47"/>
      <c r="BA261" s="137"/>
      <c r="BB261" s="137"/>
      <c r="BC261" s="54"/>
      <c r="BD261" s="54"/>
      <c r="BE261" s="136"/>
      <c r="BF261" s="136"/>
      <c r="BG261" s="54"/>
      <c r="BH261" s="54"/>
      <c r="BI261" s="54"/>
      <c r="BJ261" s="54"/>
      <c r="BK261" s="54"/>
      <c r="BL261" s="54"/>
      <c r="BM261" s="138"/>
      <c r="BN261" s="54"/>
      <c r="BO261" s="54"/>
      <c r="BP261" s="54"/>
      <c r="BQ261" s="54"/>
      <c r="BR261" s="54"/>
      <c r="BS261" s="54"/>
      <c r="BT261" s="54"/>
      <c r="BU261" s="49"/>
      <c r="BV261" s="49"/>
      <c r="BW261" s="49"/>
      <c r="BX261" s="49"/>
      <c r="BY261" s="49"/>
      <c r="BZ261" s="49"/>
      <c r="CA261" s="49"/>
      <c r="CB261" s="49"/>
      <c r="CC261" s="54"/>
      <c r="CD261" s="54"/>
      <c r="CE261" s="54"/>
      <c r="CF261" s="54"/>
      <c r="CG261" s="54"/>
      <c r="CH261" s="54"/>
    </row>
    <row r="262" spans="1:86" ht="30.95" customHeight="1">
      <c r="A262" s="836" t="s">
        <v>338</v>
      </c>
      <c r="B262" s="868" t="s">
        <v>40</v>
      </c>
      <c r="C262" s="869" t="s">
        <v>1607</v>
      </c>
      <c r="D262" s="870" t="s">
        <v>1614</v>
      </c>
      <c r="E262" s="871">
        <v>2015</v>
      </c>
      <c r="F262" s="872" t="s">
        <v>1601</v>
      </c>
      <c r="G262" s="873" t="s">
        <v>222</v>
      </c>
      <c r="H262" s="874" t="s">
        <v>1569</v>
      </c>
      <c r="I262" s="872" t="s">
        <v>466</v>
      </c>
      <c r="J262" s="621">
        <v>0.55000000000000004</v>
      </c>
      <c r="K262" s="621">
        <v>1</v>
      </c>
      <c r="L262" s="622"/>
      <c r="P262" s="47"/>
      <c r="Q262" s="47"/>
      <c r="R262" s="47"/>
      <c r="BA262" s="137"/>
      <c r="BB262" s="137"/>
      <c r="BC262" s="54"/>
      <c r="BD262" s="54"/>
      <c r="BE262" s="136"/>
      <c r="BF262" s="136"/>
      <c r="BG262" s="54"/>
      <c r="BH262" s="54"/>
      <c r="BI262" s="54"/>
      <c r="BJ262" s="54"/>
      <c r="BK262" s="54"/>
      <c r="BL262" s="54"/>
      <c r="BM262" s="138"/>
      <c r="BN262" s="54"/>
      <c r="BO262" s="54"/>
      <c r="BP262" s="54"/>
      <c r="BQ262" s="54"/>
      <c r="BR262" s="54"/>
      <c r="BS262" s="54"/>
      <c r="BT262" s="54"/>
      <c r="BU262" s="49"/>
      <c r="BV262" s="49"/>
      <c r="BW262" s="49"/>
      <c r="BX262" s="49"/>
      <c r="BY262" s="49"/>
      <c r="BZ262" s="49"/>
      <c r="CA262" s="49"/>
      <c r="CB262" s="49"/>
      <c r="CC262" s="54"/>
      <c r="CD262" s="54"/>
      <c r="CE262" s="54"/>
      <c r="CF262" s="54"/>
      <c r="CG262" s="54"/>
      <c r="CH262" s="54"/>
    </row>
    <row r="263" spans="1:86" ht="30.95" customHeight="1">
      <c r="A263" s="836" t="s">
        <v>338</v>
      </c>
      <c r="B263" s="868" t="s">
        <v>40</v>
      </c>
      <c r="C263" s="869" t="s">
        <v>1607</v>
      </c>
      <c r="D263" s="870" t="s">
        <v>1614</v>
      </c>
      <c r="E263" s="871">
        <v>2015</v>
      </c>
      <c r="F263" s="872" t="s">
        <v>1601</v>
      </c>
      <c r="G263" s="873" t="s">
        <v>226</v>
      </c>
      <c r="H263" s="874" t="s">
        <v>1569</v>
      </c>
      <c r="I263" s="872" t="s">
        <v>466</v>
      </c>
      <c r="J263" s="621">
        <v>0.54</v>
      </c>
      <c r="K263" s="621">
        <v>1</v>
      </c>
      <c r="L263" s="622"/>
      <c r="P263" s="47"/>
      <c r="Q263" s="47"/>
      <c r="R263" s="47"/>
      <c r="BA263" s="137"/>
      <c r="BB263" s="137"/>
      <c r="BC263" s="54"/>
      <c r="BD263" s="54"/>
      <c r="BE263" s="136"/>
      <c r="BF263" s="136"/>
      <c r="BG263" s="54"/>
      <c r="BH263" s="54"/>
      <c r="BI263" s="54"/>
      <c r="BJ263" s="54"/>
      <c r="BK263" s="54"/>
      <c r="BL263" s="54"/>
      <c r="BM263" s="138"/>
      <c r="BN263" s="54"/>
      <c r="BO263" s="54"/>
      <c r="BP263" s="54"/>
      <c r="BQ263" s="54"/>
      <c r="BR263" s="54"/>
      <c r="BS263" s="54"/>
      <c r="BT263" s="54"/>
      <c r="BU263" s="49"/>
      <c r="BV263" s="49"/>
      <c r="BW263" s="49"/>
      <c r="BX263" s="49"/>
      <c r="BY263" s="49"/>
      <c r="BZ263" s="49"/>
      <c r="CA263" s="49"/>
      <c r="CB263" s="49"/>
      <c r="CC263" s="54"/>
      <c r="CD263" s="54"/>
      <c r="CE263" s="54"/>
      <c r="CF263" s="54"/>
      <c r="CG263" s="54"/>
      <c r="CH263" s="54"/>
    </row>
    <row r="264" spans="1:86" ht="30.95" customHeight="1">
      <c r="A264" s="836" t="s">
        <v>338</v>
      </c>
      <c r="B264" s="868" t="s">
        <v>40</v>
      </c>
      <c r="C264" s="869" t="s">
        <v>1607</v>
      </c>
      <c r="D264" s="870" t="s">
        <v>1614</v>
      </c>
      <c r="E264" s="871">
        <v>2015</v>
      </c>
      <c r="F264" s="872" t="s">
        <v>1601</v>
      </c>
      <c r="G264" s="873" t="s">
        <v>1568</v>
      </c>
      <c r="H264" s="874" t="s">
        <v>1570</v>
      </c>
      <c r="I264" s="872" t="s">
        <v>466</v>
      </c>
      <c r="J264" s="621">
        <v>0.76</v>
      </c>
      <c r="K264" s="621">
        <v>0.95</v>
      </c>
      <c r="L264" s="622"/>
      <c r="P264" s="47"/>
      <c r="Q264" s="47"/>
      <c r="R264" s="47"/>
      <c r="BA264" s="137"/>
      <c r="BB264" s="137"/>
      <c r="BC264" s="54"/>
      <c r="BD264" s="54"/>
      <c r="BE264" s="136"/>
      <c r="BF264" s="136"/>
      <c r="BG264" s="54"/>
      <c r="BH264" s="54"/>
      <c r="BI264" s="54"/>
      <c r="BJ264" s="54"/>
      <c r="BK264" s="54"/>
      <c r="BL264" s="54"/>
      <c r="BM264" s="138"/>
      <c r="BN264" s="54"/>
      <c r="BO264" s="54"/>
      <c r="BP264" s="54"/>
      <c r="BQ264" s="54"/>
      <c r="BR264" s="54"/>
      <c r="BS264" s="54"/>
      <c r="BT264" s="54"/>
      <c r="BU264" s="49"/>
      <c r="BV264" s="49"/>
      <c r="BW264" s="49"/>
      <c r="BX264" s="49"/>
      <c r="BY264" s="49"/>
      <c r="BZ264" s="49"/>
      <c r="CA264" s="49"/>
      <c r="CB264" s="49"/>
      <c r="CC264" s="54"/>
      <c r="CD264" s="54"/>
      <c r="CE264" s="54"/>
      <c r="CF264" s="54"/>
      <c r="CG264" s="54"/>
      <c r="CH264" s="54"/>
    </row>
    <row r="265" spans="1:86" ht="30.95" customHeight="1">
      <c r="A265" s="836" t="s">
        <v>338</v>
      </c>
      <c r="B265" s="868" t="s">
        <v>40</v>
      </c>
      <c r="C265" s="869" t="s">
        <v>1607</v>
      </c>
      <c r="D265" s="870" t="s">
        <v>1614</v>
      </c>
      <c r="E265" s="871">
        <v>2015</v>
      </c>
      <c r="F265" s="872" t="s">
        <v>1601</v>
      </c>
      <c r="G265" s="873" t="s">
        <v>1571</v>
      </c>
      <c r="H265" s="874" t="s">
        <v>1570</v>
      </c>
      <c r="I265" s="872" t="s">
        <v>466</v>
      </c>
      <c r="J265" s="621">
        <v>0.8</v>
      </c>
      <c r="K265" s="621">
        <v>1</v>
      </c>
      <c r="L265" s="622"/>
      <c r="P265" s="47"/>
      <c r="Q265" s="47"/>
      <c r="R265" s="47"/>
      <c r="BA265" s="137"/>
      <c r="BB265" s="137"/>
      <c r="BC265" s="54"/>
      <c r="BD265" s="54"/>
      <c r="BE265" s="136"/>
      <c r="BF265" s="136"/>
      <c r="BG265" s="54"/>
      <c r="BH265" s="54"/>
      <c r="BI265" s="54"/>
      <c r="BJ265" s="54"/>
      <c r="BK265" s="54"/>
      <c r="BL265" s="54"/>
      <c r="BM265" s="138"/>
      <c r="BN265" s="54"/>
      <c r="BO265" s="54"/>
      <c r="BP265" s="54"/>
      <c r="BQ265" s="54"/>
      <c r="BR265" s="54"/>
      <c r="BS265" s="54"/>
      <c r="BT265" s="54"/>
      <c r="BU265" s="49"/>
      <c r="BV265" s="49"/>
      <c r="BW265" s="49"/>
      <c r="BX265" s="49"/>
      <c r="BY265" s="49"/>
      <c r="BZ265" s="49"/>
      <c r="CA265" s="49"/>
      <c r="CB265" s="49"/>
      <c r="CC265" s="54"/>
      <c r="CD265" s="54"/>
      <c r="CE265" s="54"/>
      <c r="CF265" s="54"/>
      <c r="CG265" s="54"/>
      <c r="CH265" s="54"/>
    </row>
    <row r="266" spans="1:86" ht="30.95" customHeight="1">
      <c r="A266" s="836" t="s">
        <v>338</v>
      </c>
      <c r="B266" s="868" t="s">
        <v>40</v>
      </c>
      <c r="C266" s="869" t="s">
        <v>1607</v>
      </c>
      <c r="D266" s="870" t="s">
        <v>1614</v>
      </c>
      <c r="E266" s="871">
        <v>2015</v>
      </c>
      <c r="F266" s="872" t="s">
        <v>1601</v>
      </c>
      <c r="G266" s="873" t="s">
        <v>222</v>
      </c>
      <c r="H266" s="874" t="s">
        <v>1570</v>
      </c>
      <c r="I266" s="872" t="s">
        <v>466</v>
      </c>
      <c r="J266" s="621">
        <v>0.5</v>
      </c>
      <c r="K266" s="621">
        <v>1</v>
      </c>
      <c r="L266" s="622"/>
      <c r="P266" s="47"/>
      <c r="Q266" s="47"/>
      <c r="R266" s="47"/>
      <c r="BA266" s="137"/>
      <c r="BB266" s="137"/>
      <c r="BC266" s="54"/>
      <c r="BD266" s="54"/>
      <c r="BE266" s="136"/>
      <c r="BF266" s="136"/>
      <c r="BG266" s="54"/>
      <c r="BH266" s="54"/>
      <c r="BI266" s="54"/>
      <c r="BJ266" s="54"/>
      <c r="BK266" s="54"/>
      <c r="BL266" s="54"/>
      <c r="BM266" s="138"/>
      <c r="BN266" s="54"/>
      <c r="BO266" s="54"/>
      <c r="BP266" s="54"/>
      <c r="BQ266" s="54"/>
      <c r="BR266" s="54"/>
      <c r="BS266" s="54"/>
      <c r="BT266" s="54"/>
      <c r="BU266" s="49"/>
      <c r="BV266" s="49"/>
      <c r="BW266" s="49"/>
      <c r="BX266" s="49"/>
      <c r="BY266" s="49"/>
      <c r="BZ266" s="49"/>
      <c r="CA266" s="49"/>
      <c r="CB266" s="49"/>
      <c r="CC266" s="54"/>
      <c r="CD266" s="54"/>
      <c r="CE266" s="54"/>
      <c r="CF266" s="54"/>
      <c r="CG266" s="54"/>
      <c r="CH266" s="54"/>
    </row>
    <row r="267" spans="1:86" ht="30.95" customHeight="1">
      <c r="A267" s="836" t="s">
        <v>338</v>
      </c>
      <c r="B267" s="868" t="s">
        <v>40</v>
      </c>
      <c r="C267" s="869" t="s">
        <v>1607</v>
      </c>
      <c r="D267" s="870" t="s">
        <v>1614</v>
      </c>
      <c r="E267" s="871">
        <v>2015</v>
      </c>
      <c r="F267" s="872" t="s">
        <v>1601</v>
      </c>
      <c r="G267" s="873" t="s">
        <v>1568</v>
      </c>
      <c r="H267" s="874" t="s">
        <v>1572</v>
      </c>
      <c r="I267" s="872" t="s">
        <v>466</v>
      </c>
      <c r="J267" s="621">
        <v>0.83</v>
      </c>
      <c r="K267" s="621">
        <v>1</v>
      </c>
      <c r="L267" s="622"/>
      <c r="P267" s="47"/>
      <c r="Q267" s="47"/>
      <c r="R267" s="47"/>
      <c r="BA267" s="137"/>
      <c r="BB267" s="137"/>
      <c r="BC267" s="54"/>
      <c r="BD267" s="54"/>
      <c r="BE267" s="136"/>
      <c r="BF267" s="136"/>
      <c r="BG267" s="54"/>
      <c r="BH267" s="54"/>
      <c r="BI267" s="54"/>
      <c r="BJ267" s="54"/>
      <c r="BK267" s="54"/>
      <c r="BL267" s="54"/>
      <c r="BM267" s="138"/>
      <c r="BN267" s="54"/>
      <c r="BO267" s="54"/>
      <c r="BP267" s="54"/>
      <c r="BQ267" s="54"/>
      <c r="BR267" s="54"/>
      <c r="BS267" s="54"/>
      <c r="BT267" s="54"/>
      <c r="BU267" s="49"/>
      <c r="BV267" s="49"/>
      <c r="BW267" s="49"/>
      <c r="BX267" s="49"/>
      <c r="BY267" s="49"/>
      <c r="BZ267" s="49"/>
      <c r="CA267" s="49"/>
      <c r="CB267" s="49"/>
      <c r="CC267" s="54"/>
      <c r="CD267" s="54"/>
      <c r="CE267" s="54"/>
      <c r="CF267" s="54"/>
      <c r="CG267" s="54"/>
      <c r="CH267" s="54"/>
    </row>
    <row r="268" spans="1:86" ht="30.95" customHeight="1">
      <c r="A268" s="836" t="s">
        <v>338</v>
      </c>
      <c r="B268" s="868" t="s">
        <v>40</v>
      </c>
      <c r="C268" s="869" t="s">
        <v>1607</v>
      </c>
      <c r="D268" s="870" t="s">
        <v>1614</v>
      </c>
      <c r="E268" s="871">
        <v>2015</v>
      </c>
      <c r="F268" s="872" t="s">
        <v>1601</v>
      </c>
      <c r="G268" s="873" t="s">
        <v>1568</v>
      </c>
      <c r="H268" s="874" t="s">
        <v>1573</v>
      </c>
      <c r="I268" s="872" t="s">
        <v>466</v>
      </c>
      <c r="J268" s="621">
        <v>1</v>
      </c>
      <c r="K268" s="621">
        <v>1</v>
      </c>
      <c r="L268" s="622"/>
      <c r="P268" s="47"/>
      <c r="Q268" s="47"/>
      <c r="R268" s="47"/>
      <c r="BA268" s="137"/>
      <c r="BB268" s="137"/>
      <c r="BC268" s="54"/>
      <c r="BD268" s="54"/>
      <c r="BE268" s="136"/>
      <c r="BF268" s="136"/>
      <c r="BG268" s="54"/>
      <c r="BH268" s="54"/>
      <c r="BI268" s="54"/>
      <c r="BJ268" s="54"/>
      <c r="BK268" s="54"/>
      <c r="BL268" s="54"/>
      <c r="BM268" s="138"/>
      <c r="BN268" s="54"/>
      <c r="BO268" s="54"/>
      <c r="BP268" s="54"/>
      <c r="BQ268" s="54"/>
      <c r="BR268" s="54"/>
      <c r="BS268" s="54"/>
      <c r="BT268" s="54"/>
      <c r="BU268" s="49"/>
      <c r="BV268" s="49"/>
      <c r="BW268" s="49"/>
      <c r="BX268" s="49"/>
      <c r="BY268" s="49"/>
      <c r="BZ268" s="49"/>
      <c r="CA268" s="49"/>
      <c r="CB268" s="49"/>
      <c r="CC268" s="54"/>
      <c r="CD268" s="54"/>
      <c r="CE268" s="54"/>
      <c r="CF268" s="54"/>
      <c r="CG268" s="54"/>
      <c r="CH268" s="54"/>
    </row>
    <row r="269" spans="1:86" ht="30.95" customHeight="1">
      <c r="A269" s="836" t="s">
        <v>338</v>
      </c>
      <c r="B269" s="868" t="s">
        <v>40</v>
      </c>
      <c r="C269" s="869" t="s">
        <v>1607</v>
      </c>
      <c r="D269" s="870" t="s">
        <v>1614</v>
      </c>
      <c r="E269" s="871">
        <v>2015</v>
      </c>
      <c r="F269" s="872" t="s">
        <v>1601</v>
      </c>
      <c r="G269" s="873" t="s">
        <v>226</v>
      </c>
      <c r="H269" s="874" t="s">
        <v>1573</v>
      </c>
      <c r="I269" s="872" t="s">
        <v>466</v>
      </c>
      <c r="J269" s="621">
        <v>0.94</v>
      </c>
      <c r="K269" s="621">
        <v>1</v>
      </c>
      <c r="L269" s="622"/>
      <c r="P269" s="47"/>
      <c r="Q269" s="47"/>
      <c r="R269" s="47"/>
      <c r="BA269" s="137"/>
      <c r="BB269" s="137"/>
      <c r="BC269" s="54"/>
      <c r="BD269" s="54"/>
      <c r="BE269" s="136"/>
      <c r="BF269" s="136"/>
      <c r="BG269" s="54"/>
      <c r="BH269" s="54"/>
      <c r="BI269" s="54"/>
      <c r="BJ269" s="54"/>
      <c r="BK269" s="54"/>
      <c r="BL269" s="54"/>
      <c r="BM269" s="138"/>
      <c r="BN269" s="54"/>
      <c r="BO269" s="54"/>
      <c r="BP269" s="54"/>
      <c r="BQ269" s="54"/>
      <c r="BR269" s="54"/>
      <c r="BS269" s="54"/>
      <c r="BT269" s="54"/>
      <c r="BU269" s="49"/>
      <c r="BV269" s="49"/>
      <c r="BW269" s="49"/>
      <c r="BX269" s="49"/>
      <c r="BY269" s="49"/>
      <c r="BZ269" s="49"/>
      <c r="CA269" s="49"/>
      <c r="CB269" s="49"/>
      <c r="CC269" s="54"/>
      <c r="CD269" s="54"/>
      <c r="CE269" s="54"/>
      <c r="CF269" s="54"/>
      <c r="CG269" s="54"/>
      <c r="CH269" s="54"/>
    </row>
    <row r="270" spans="1:86" ht="30.95" customHeight="1">
      <c r="A270" s="836" t="s">
        <v>338</v>
      </c>
      <c r="B270" s="868" t="s">
        <v>40</v>
      </c>
      <c r="C270" s="869" t="s">
        <v>1607</v>
      </c>
      <c r="D270" s="870" t="s">
        <v>1615</v>
      </c>
      <c r="E270" s="871">
        <v>2015</v>
      </c>
      <c r="F270" s="872" t="s">
        <v>1601</v>
      </c>
      <c r="G270" s="873" t="s">
        <v>224</v>
      </c>
      <c r="H270" s="874" t="s">
        <v>1563</v>
      </c>
      <c r="I270" s="872" t="s">
        <v>466</v>
      </c>
      <c r="J270" s="621">
        <v>0.2</v>
      </c>
      <c r="K270" s="621">
        <v>0.5</v>
      </c>
      <c r="L270" s="622"/>
      <c r="P270" s="47"/>
      <c r="Q270" s="47"/>
      <c r="R270" s="47"/>
      <c r="BA270" s="137"/>
      <c r="BB270" s="137"/>
      <c r="BC270" s="54"/>
      <c r="BD270" s="54"/>
      <c r="BE270" s="136"/>
      <c r="BF270" s="136"/>
      <c r="BG270" s="54"/>
      <c r="BH270" s="54"/>
      <c r="BI270" s="54"/>
      <c r="BJ270" s="54"/>
      <c r="BK270" s="54"/>
      <c r="BL270" s="54"/>
      <c r="BM270" s="138"/>
      <c r="BN270" s="54"/>
      <c r="BO270" s="54"/>
      <c r="BP270" s="54"/>
      <c r="BQ270" s="54"/>
      <c r="BR270" s="54"/>
      <c r="BS270" s="54"/>
      <c r="BT270" s="54"/>
      <c r="BU270" s="49"/>
      <c r="BV270" s="49"/>
      <c r="BW270" s="49"/>
      <c r="BX270" s="49"/>
      <c r="BY270" s="49"/>
      <c r="BZ270" s="49"/>
      <c r="CA270" s="49"/>
      <c r="CB270" s="49"/>
      <c r="CC270" s="54"/>
      <c r="CD270" s="54"/>
      <c r="CE270" s="54"/>
      <c r="CF270" s="54"/>
      <c r="CG270" s="54"/>
      <c r="CH270" s="54"/>
    </row>
    <row r="271" spans="1:86" ht="30.95" customHeight="1">
      <c r="A271" s="836" t="s">
        <v>338</v>
      </c>
      <c r="B271" s="868" t="s">
        <v>40</v>
      </c>
      <c r="C271" s="869" t="s">
        <v>1607</v>
      </c>
      <c r="D271" s="870" t="s">
        <v>1615</v>
      </c>
      <c r="E271" s="871">
        <v>2015</v>
      </c>
      <c r="F271" s="872" t="s">
        <v>1601</v>
      </c>
      <c r="G271" s="873" t="s">
        <v>1566</v>
      </c>
      <c r="H271" s="874" t="s">
        <v>1563</v>
      </c>
      <c r="I271" s="872" t="s">
        <v>466</v>
      </c>
      <c r="J271" s="621">
        <v>0.24</v>
      </c>
      <c r="K271" s="621">
        <v>0.95</v>
      </c>
      <c r="L271" s="622"/>
      <c r="P271" s="47"/>
      <c r="Q271" s="47"/>
      <c r="R271" s="47"/>
      <c r="BA271" s="137"/>
      <c r="BB271" s="137"/>
      <c r="BC271" s="54"/>
      <c r="BD271" s="54"/>
      <c r="BE271" s="136"/>
      <c r="BF271" s="136"/>
      <c r="BG271" s="54"/>
      <c r="BH271" s="54"/>
      <c r="BI271" s="54"/>
      <c r="BJ271" s="54"/>
      <c r="BK271" s="54"/>
      <c r="BL271" s="54"/>
      <c r="BM271" s="138"/>
      <c r="BN271" s="54"/>
      <c r="BO271" s="54"/>
      <c r="BP271" s="54"/>
      <c r="BQ271" s="54"/>
      <c r="BR271" s="54"/>
      <c r="BS271" s="54"/>
      <c r="BT271" s="54"/>
      <c r="BU271" s="49"/>
      <c r="BV271" s="49"/>
      <c r="BW271" s="49"/>
      <c r="BX271" s="49"/>
      <c r="BY271" s="49"/>
      <c r="BZ271" s="49"/>
      <c r="CA271" s="49"/>
      <c r="CB271" s="49"/>
      <c r="CC271" s="54"/>
      <c r="CD271" s="54"/>
      <c r="CE271" s="54"/>
      <c r="CF271" s="54"/>
      <c r="CG271" s="54"/>
      <c r="CH271" s="54"/>
    </row>
    <row r="272" spans="1:86" ht="30.95" customHeight="1">
      <c r="A272" s="836" t="s">
        <v>338</v>
      </c>
      <c r="B272" s="868" t="s">
        <v>40</v>
      </c>
      <c r="C272" s="869" t="s">
        <v>1607</v>
      </c>
      <c r="D272" s="870" t="s">
        <v>1615</v>
      </c>
      <c r="E272" s="871">
        <v>2015</v>
      </c>
      <c r="F272" s="872" t="s">
        <v>1601</v>
      </c>
      <c r="G272" s="873" t="s">
        <v>239</v>
      </c>
      <c r="H272" s="874" t="s">
        <v>1563</v>
      </c>
      <c r="I272" s="872" t="s">
        <v>466</v>
      </c>
      <c r="J272" s="621">
        <v>0.4</v>
      </c>
      <c r="K272" s="621">
        <v>1.1399999999999999</v>
      </c>
      <c r="L272" s="622"/>
      <c r="P272" s="47"/>
      <c r="Q272" s="47"/>
      <c r="R272" s="47"/>
      <c r="BA272" s="137"/>
      <c r="BB272" s="137"/>
      <c r="BC272" s="54"/>
      <c r="BD272" s="54"/>
      <c r="BE272" s="136"/>
      <c r="BF272" s="136"/>
      <c r="BG272" s="54"/>
      <c r="BH272" s="54"/>
      <c r="BI272" s="54"/>
      <c r="BJ272" s="54"/>
      <c r="BK272" s="54"/>
      <c r="BL272" s="54"/>
      <c r="BM272" s="138"/>
      <c r="BN272" s="54"/>
      <c r="BO272" s="54"/>
      <c r="BP272" s="54"/>
      <c r="BQ272" s="54"/>
      <c r="BR272" s="54"/>
      <c r="BS272" s="54"/>
      <c r="BT272" s="54"/>
      <c r="BU272" s="49"/>
      <c r="BV272" s="49"/>
      <c r="BW272" s="49"/>
      <c r="BX272" s="49"/>
      <c r="BY272" s="49"/>
      <c r="BZ272" s="49"/>
      <c r="CA272" s="49"/>
      <c r="CB272" s="49"/>
      <c r="CC272" s="54"/>
      <c r="CD272" s="54"/>
      <c r="CE272" s="54"/>
      <c r="CF272" s="54"/>
      <c r="CG272" s="54"/>
      <c r="CH272" s="54"/>
    </row>
    <row r="273" spans="1:86" ht="30.95" customHeight="1">
      <c r="A273" s="836" t="s">
        <v>338</v>
      </c>
      <c r="B273" s="868" t="s">
        <v>40</v>
      </c>
      <c r="C273" s="869" t="s">
        <v>1607</v>
      </c>
      <c r="D273" s="870" t="s">
        <v>1615</v>
      </c>
      <c r="E273" s="871">
        <v>2015</v>
      </c>
      <c r="F273" s="872" t="s">
        <v>1601</v>
      </c>
      <c r="G273" s="873" t="s">
        <v>230</v>
      </c>
      <c r="H273" s="874" t="s">
        <v>1567</v>
      </c>
      <c r="I273" s="872" t="s">
        <v>466</v>
      </c>
      <c r="J273" s="621">
        <v>0.5</v>
      </c>
      <c r="K273" s="621">
        <v>1.4</v>
      </c>
      <c r="L273" s="622"/>
      <c r="P273" s="47"/>
      <c r="Q273" s="47"/>
      <c r="R273" s="47"/>
      <c r="BA273" s="137"/>
      <c r="BB273" s="137"/>
      <c r="BC273" s="54"/>
      <c r="BD273" s="54"/>
      <c r="BE273" s="136"/>
      <c r="BF273" s="136"/>
      <c r="BG273" s="54"/>
      <c r="BH273" s="54"/>
      <c r="BI273" s="54"/>
      <c r="BJ273" s="54"/>
      <c r="BK273" s="54"/>
      <c r="BL273" s="54"/>
      <c r="BM273" s="138"/>
      <c r="BN273" s="54"/>
      <c r="BO273" s="54"/>
      <c r="BP273" s="54"/>
      <c r="BQ273" s="54"/>
      <c r="BR273" s="54"/>
      <c r="BS273" s="54"/>
      <c r="BT273" s="54"/>
      <c r="BU273" s="49"/>
      <c r="BV273" s="49"/>
      <c r="BW273" s="49"/>
      <c r="BX273" s="49"/>
      <c r="BY273" s="49"/>
      <c r="BZ273" s="49"/>
      <c r="CA273" s="49"/>
      <c r="CB273" s="49"/>
      <c r="CC273" s="54"/>
      <c r="CD273" s="54"/>
      <c r="CE273" s="54"/>
      <c r="CF273" s="54"/>
      <c r="CG273" s="54"/>
      <c r="CH273" s="54"/>
    </row>
    <row r="274" spans="1:86" ht="30.95" customHeight="1">
      <c r="A274" s="836" t="s">
        <v>338</v>
      </c>
      <c r="B274" s="868" t="s">
        <v>40</v>
      </c>
      <c r="C274" s="869" t="s">
        <v>1607</v>
      </c>
      <c r="D274" s="870" t="s">
        <v>1615</v>
      </c>
      <c r="E274" s="871">
        <v>2015</v>
      </c>
      <c r="F274" s="872" t="s">
        <v>1601</v>
      </c>
      <c r="G274" s="873" t="s">
        <v>1568</v>
      </c>
      <c r="H274" s="874" t="s">
        <v>1567</v>
      </c>
      <c r="I274" s="872" t="s">
        <v>466</v>
      </c>
      <c r="J274" s="621">
        <v>0.63</v>
      </c>
      <c r="K274" s="621">
        <v>1.25</v>
      </c>
      <c r="L274" s="622"/>
      <c r="P274" s="47"/>
      <c r="Q274" s="47"/>
      <c r="R274" s="47"/>
      <c r="BA274" s="137"/>
      <c r="BB274" s="137"/>
      <c r="BC274" s="54"/>
      <c r="BD274" s="54"/>
      <c r="BE274" s="136"/>
      <c r="BF274" s="136"/>
      <c r="BG274" s="54"/>
      <c r="BH274" s="54"/>
      <c r="BI274" s="54"/>
      <c r="BJ274" s="54"/>
      <c r="BK274" s="54"/>
      <c r="BL274" s="54"/>
      <c r="BM274" s="138"/>
      <c r="BN274" s="54"/>
      <c r="BO274" s="54"/>
      <c r="BP274" s="54"/>
      <c r="BQ274" s="54"/>
      <c r="BR274" s="54"/>
      <c r="BS274" s="54"/>
      <c r="BT274" s="54"/>
      <c r="BU274" s="49"/>
      <c r="BV274" s="49"/>
      <c r="BW274" s="49"/>
      <c r="BX274" s="49"/>
      <c r="BY274" s="49"/>
      <c r="BZ274" s="49"/>
      <c r="CA274" s="49"/>
      <c r="CB274" s="49"/>
      <c r="CC274" s="54"/>
      <c r="CD274" s="54"/>
      <c r="CE274" s="54"/>
      <c r="CF274" s="54"/>
      <c r="CG274" s="54"/>
      <c r="CH274" s="54"/>
    </row>
    <row r="275" spans="1:86" ht="30.95" customHeight="1">
      <c r="A275" s="836" t="s">
        <v>338</v>
      </c>
      <c r="B275" s="868" t="s">
        <v>40</v>
      </c>
      <c r="C275" s="869" t="s">
        <v>1607</v>
      </c>
      <c r="D275" s="870" t="s">
        <v>1615</v>
      </c>
      <c r="E275" s="871">
        <v>2015</v>
      </c>
      <c r="F275" s="872" t="s">
        <v>1601</v>
      </c>
      <c r="G275" s="873" t="s">
        <v>1566</v>
      </c>
      <c r="H275" s="874" t="s">
        <v>1567</v>
      </c>
      <c r="I275" s="872" t="s">
        <v>466</v>
      </c>
      <c r="J275" s="621">
        <v>0.4</v>
      </c>
      <c r="K275" s="621">
        <v>1</v>
      </c>
      <c r="L275" s="622"/>
      <c r="P275" s="47"/>
      <c r="Q275" s="47"/>
      <c r="R275" s="47"/>
      <c r="BA275" s="137"/>
      <c r="BB275" s="137"/>
      <c r="BC275" s="54"/>
      <c r="BD275" s="54"/>
      <c r="BE275" s="136"/>
      <c r="BF275" s="136"/>
      <c r="BG275" s="54"/>
      <c r="BH275" s="54"/>
      <c r="BI275" s="54"/>
      <c r="BJ275" s="54"/>
      <c r="BK275" s="54"/>
      <c r="BL275" s="54"/>
      <c r="BM275" s="138"/>
      <c r="BN275" s="54"/>
      <c r="BO275" s="54"/>
      <c r="BP275" s="54"/>
      <c r="BQ275" s="54"/>
      <c r="BR275" s="54"/>
      <c r="BS275" s="54"/>
      <c r="BT275" s="54"/>
      <c r="BU275" s="49"/>
      <c r="BV275" s="49"/>
      <c r="BW275" s="49"/>
      <c r="BX275" s="49"/>
      <c r="BY275" s="49"/>
      <c r="BZ275" s="49"/>
      <c r="CA275" s="49"/>
      <c r="CB275" s="49"/>
      <c r="CC275" s="54"/>
      <c r="CD275" s="54"/>
      <c r="CE275" s="54"/>
      <c r="CF275" s="54"/>
      <c r="CG275" s="54"/>
      <c r="CH275" s="54"/>
    </row>
    <row r="276" spans="1:86" ht="30.95" customHeight="1">
      <c r="A276" s="836" t="s">
        <v>338</v>
      </c>
      <c r="B276" s="868" t="s">
        <v>40</v>
      </c>
      <c r="C276" s="869" t="s">
        <v>1607</v>
      </c>
      <c r="D276" s="870" t="s">
        <v>1615</v>
      </c>
      <c r="E276" s="871">
        <v>2015</v>
      </c>
      <c r="F276" s="872" t="s">
        <v>1601</v>
      </c>
      <c r="G276" s="873" t="s">
        <v>239</v>
      </c>
      <c r="H276" s="874" t="s">
        <v>1567</v>
      </c>
      <c r="I276" s="872" t="s">
        <v>466</v>
      </c>
      <c r="J276" s="621">
        <v>0.36</v>
      </c>
      <c r="K276" s="621">
        <v>1</v>
      </c>
      <c r="L276" s="622"/>
      <c r="P276" s="47"/>
      <c r="Q276" s="47"/>
      <c r="R276" s="47"/>
      <c r="BA276" s="137"/>
      <c r="BB276" s="137"/>
      <c r="BC276" s="54"/>
      <c r="BD276" s="54"/>
      <c r="BE276" s="136"/>
      <c r="BF276" s="136"/>
      <c r="BG276" s="54"/>
      <c r="BH276" s="54"/>
      <c r="BI276" s="54"/>
      <c r="BJ276" s="54"/>
      <c r="BK276" s="54"/>
      <c r="BL276" s="54"/>
      <c r="BM276" s="138"/>
      <c r="BN276" s="54"/>
      <c r="BO276" s="54"/>
      <c r="BP276" s="54"/>
      <c r="BQ276" s="54"/>
      <c r="BR276" s="54"/>
      <c r="BS276" s="54"/>
      <c r="BT276" s="54"/>
      <c r="BU276" s="49"/>
      <c r="BV276" s="49"/>
      <c r="BW276" s="49"/>
      <c r="BX276" s="49"/>
      <c r="BY276" s="49"/>
      <c r="BZ276" s="49"/>
      <c r="CA276" s="49"/>
      <c r="CB276" s="49"/>
      <c r="CC276" s="54"/>
      <c r="CD276" s="54"/>
      <c r="CE276" s="54"/>
      <c r="CF276" s="54"/>
      <c r="CG276" s="54"/>
      <c r="CH276" s="54"/>
    </row>
    <row r="277" spans="1:86" ht="30.95" customHeight="1">
      <c r="A277" s="836" t="s">
        <v>338</v>
      </c>
      <c r="B277" s="868" t="s">
        <v>40</v>
      </c>
      <c r="C277" s="869" t="s">
        <v>1607</v>
      </c>
      <c r="D277" s="870" t="s">
        <v>1615</v>
      </c>
      <c r="E277" s="871">
        <v>2015</v>
      </c>
      <c r="F277" s="872" t="s">
        <v>1601</v>
      </c>
      <c r="G277" s="873" t="s">
        <v>230</v>
      </c>
      <c r="H277" s="874" t="s">
        <v>1569</v>
      </c>
      <c r="I277" s="872" t="s">
        <v>466</v>
      </c>
      <c r="J277" s="621">
        <v>0.1</v>
      </c>
      <c r="K277" s="621">
        <v>0.4</v>
      </c>
      <c r="L277" s="622"/>
      <c r="P277" s="47"/>
      <c r="Q277" s="47"/>
      <c r="R277" s="47"/>
      <c r="BA277" s="137"/>
      <c r="BB277" s="137"/>
      <c r="BC277" s="54"/>
      <c r="BD277" s="54"/>
      <c r="BE277" s="136"/>
      <c r="BF277" s="136"/>
      <c r="BG277" s="54"/>
      <c r="BH277" s="54"/>
      <c r="BI277" s="54"/>
      <c r="BJ277" s="54"/>
      <c r="BK277" s="54"/>
      <c r="BL277" s="54"/>
      <c r="BM277" s="138"/>
      <c r="BN277" s="54"/>
      <c r="BO277" s="54"/>
      <c r="BP277" s="54"/>
      <c r="BQ277" s="54"/>
      <c r="BR277" s="54"/>
      <c r="BS277" s="54"/>
      <c r="BT277" s="54"/>
      <c r="BU277" s="49"/>
      <c r="BV277" s="49"/>
      <c r="BW277" s="49"/>
      <c r="BX277" s="49"/>
      <c r="BY277" s="49"/>
      <c r="BZ277" s="49"/>
      <c r="CA277" s="49"/>
      <c r="CB277" s="49"/>
      <c r="CC277" s="54"/>
      <c r="CD277" s="54"/>
      <c r="CE277" s="54"/>
      <c r="CF277" s="54"/>
      <c r="CG277" s="54"/>
      <c r="CH277" s="54"/>
    </row>
    <row r="278" spans="1:86" ht="30.95" customHeight="1">
      <c r="A278" s="836" t="s">
        <v>338</v>
      </c>
      <c r="B278" s="868" t="s">
        <v>40</v>
      </c>
      <c r="C278" s="869" t="s">
        <v>1607</v>
      </c>
      <c r="D278" s="870" t="s">
        <v>1615</v>
      </c>
      <c r="E278" s="871">
        <v>2015</v>
      </c>
      <c r="F278" s="872" t="s">
        <v>1601</v>
      </c>
      <c r="G278" s="873" t="s">
        <v>224</v>
      </c>
      <c r="H278" s="874" t="s">
        <v>1569</v>
      </c>
      <c r="I278" s="872" t="s">
        <v>466</v>
      </c>
      <c r="J278" s="621">
        <v>0.53</v>
      </c>
      <c r="K278" s="621">
        <v>1.05</v>
      </c>
      <c r="L278" s="622"/>
      <c r="P278" s="47"/>
      <c r="Q278" s="47"/>
      <c r="R278" s="47"/>
      <c r="BA278" s="137"/>
      <c r="BB278" s="137"/>
      <c r="BC278" s="54"/>
      <c r="BD278" s="54"/>
      <c r="BE278" s="136"/>
      <c r="BF278" s="136"/>
      <c r="BG278" s="54"/>
      <c r="BH278" s="54"/>
      <c r="BI278" s="54"/>
      <c r="BJ278" s="54"/>
      <c r="BK278" s="54"/>
      <c r="BL278" s="54"/>
      <c r="BM278" s="138"/>
      <c r="BN278" s="54"/>
      <c r="BO278" s="54"/>
      <c r="BP278" s="54"/>
      <c r="BQ278" s="54"/>
      <c r="BR278" s="54"/>
      <c r="BS278" s="54"/>
      <c r="BT278" s="54"/>
      <c r="BU278" s="49"/>
      <c r="BV278" s="49"/>
      <c r="BW278" s="49"/>
      <c r="BX278" s="49"/>
      <c r="BY278" s="49"/>
      <c r="BZ278" s="49"/>
      <c r="CA278" s="49"/>
      <c r="CB278" s="49"/>
      <c r="CC278" s="54"/>
      <c r="CD278" s="54"/>
      <c r="CE278" s="54"/>
      <c r="CF278" s="54"/>
      <c r="CG278" s="54"/>
      <c r="CH278" s="54"/>
    </row>
    <row r="279" spans="1:86" ht="30.95" customHeight="1">
      <c r="A279" s="836" t="s">
        <v>338</v>
      </c>
      <c r="B279" s="868" t="s">
        <v>40</v>
      </c>
      <c r="C279" s="869" t="s">
        <v>1607</v>
      </c>
      <c r="D279" s="870" t="s">
        <v>1615</v>
      </c>
      <c r="E279" s="871">
        <v>2015</v>
      </c>
      <c r="F279" s="872" t="s">
        <v>1601</v>
      </c>
      <c r="G279" s="873" t="s">
        <v>1566</v>
      </c>
      <c r="H279" s="874" t="s">
        <v>1569</v>
      </c>
      <c r="I279" s="872" t="s">
        <v>466</v>
      </c>
      <c r="J279" s="621">
        <v>0.44</v>
      </c>
      <c r="K279" s="621">
        <v>0.92</v>
      </c>
      <c r="L279" s="622"/>
      <c r="P279" s="47"/>
      <c r="Q279" s="47"/>
      <c r="R279" s="47"/>
      <c r="BA279" s="137"/>
      <c r="BB279" s="137"/>
      <c r="BC279" s="54"/>
      <c r="BD279" s="54"/>
      <c r="BE279" s="136"/>
      <c r="BF279" s="136"/>
      <c r="BG279" s="54"/>
      <c r="BH279" s="54"/>
      <c r="BI279" s="54"/>
      <c r="BJ279" s="54"/>
      <c r="BK279" s="54"/>
      <c r="BL279" s="54"/>
      <c r="BM279" s="138"/>
      <c r="BN279" s="54"/>
      <c r="BO279" s="54"/>
      <c r="BP279" s="54"/>
      <c r="BQ279" s="54"/>
      <c r="BR279" s="54"/>
      <c r="BS279" s="54"/>
      <c r="BT279" s="54"/>
      <c r="BU279" s="49"/>
      <c r="BV279" s="49"/>
      <c r="BW279" s="49"/>
      <c r="BX279" s="49"/>
      <c r="BY279" s="49"/>
      <c r="BZ279" s="49"/>
      <c r="CA279" s="49"/>
      <c r="CB279" s="49"/>
      <c r="CC279" s="54"/>
      <c r="CD279" s="54"/>
      <c r="CE279" s="54"/>
      <c r="CF279" s="54"/>
      <c r="CG279" s="54"/>
      <c r="CH279" s="54"/>
    </row>
    <row r="280" spans="1:86" ht="30.95" customHeight="1">
      <c r="A280" s="836" t="s">
        <v>338</v>
      </c>
      <c r="B280" s="868" t="s">
        <v>40</v>
      </c>
      <c r="C280" s="869" t="s">
        <v>1607</v>
      </c>
      <c r="D280" s="870" t="s">
        <v>1615</v>
      </c>
      <c r="E280" s="871">
        <v>2015</v>
      </c>
      <c r="F280" s="872" t="s">
        <v>1601</v>
      </c>
      <c r="G280" s="873" t="s">
        <v>239</v>
      </c>
      <c r="H280" s="874" t="s">
        <v>1569</v>
      </c>
      <c r="I280" s="872" t="s">
        <v>466</v>
      </c>
      <c r="J280" s="621">
        <v>0.5</v>
      </c>
      <c r="K280" s="621">
        <v>1</v>
      </c>
      <c r="L280" s="622"/>
      <c r="P280" s="47"/>
      <c r="Q280" s="47"/>
      <c r="R280" s="47"/>
      <c r="BA280" s="137"/>
      <c r="BB280" s="137"/>
      <c r="BC280" s="54"/>
      <c r="BD280" s="54"/>
      <c r="BE280" s="136"/>
      <c r="BF280" s="136"/>
      <c r="BG280" s="54"/>
      <c r="BH280" s="54"/>
      <c r="BI280" s="54"/>
      <c r="BJ280" s="54"/>
      <c r="BK280" s="54"/>
      <c r="BL280" s="54"/>
      <c r="BM280" s="138"/>
      <c r="BN280" s="54"/>
      <c r="BO280" s="54"/>
      <c r="BP280" s="54"/>
      <c r="BQ280" s="54"/>
      <c r="BR280" s="54"/>
      <c r="BS280" s="54"/>
      <c r="BT280" s="54"/>
      <c r="BU280" s="49"/>
      <c r="BV280" s="49"/>
      <c r="BW280" s="49"/>
      <c r="BX280" s="49"/>
      <c r="BY280" s="49"/>
      <c r="BZ280" s="49"/>
      <c r="CA280" s="49"/>
      <c r="CB280" s="49"/>
      <c r="CC280" s="54"/>
      <c r="CD280" s="54"/>
      <c r="CE280" s="54"/>
      <c r="CF280" s="54"/>
      <c r="CG280" s="54"/>
      <c r="CH280" s="54"/>
    </row>
    <row r="281" spans="1:86" ht="30.95" customHeight="1">
      <c r="A281" s="836" t="s">
        <v>338</v>
      </c>
      <c r="B281" s="868" t="s">
        <v>40</v>
      </c>
      <c r="C281" s="869" t="s">
        <v>1607</v>
      </c>
      <c r="D281" s="870" t="s">
        <v>1615</v>
      </c>
      <c r="E281" s="871">
        <v>2015</v>
      </c>
      <c r="F281" s="872" t="s">
        <v>1601</v>
      </c>
      <c r="G281" s="873" t="s">
        <v>222</v>
      </c>
      <c r="H281" s="874" t="s">
        <v>1569</v>
      </c>
      <c r="I281" s="872" t="s">
        <v>466</v>
      </c>
      <c r="J281" s="621">
        <v>0.55000000000000004</v>
      </c>
      <c r="K281" s="621">
        <v>1</v>
      </c>
      <c r="L281" s="622"/>
      <c r="P281" s="47"/>
      <c r="Q281" s="47"/>
      <c r="R281" s="47"/>
      <c r="BA281" s="137"/>
      <c r="BB281" s="137"/>
      <c r="BC281" s="54"/>
      <c r="BD281" s="54"/>
      <c r="BE281" s="136"/>
      <c r="BF281" s="136"/>
      <c r="BG281" s="54"/>
      <c r="BH281" s="54"/>
      <c r="BI281" s="54"/>
      <c r="BJ281" s="54"/>
      <c r="BK281" s="54"/>
      <c r="BL281" s="54"/>
      <c r="BM281" s="138"/>
      <c r="BN281" s="54"/>
      <c r="BO281" s="54"/>
      <c r="BP281" s="54"/>
      <c r="BQ281" s="54"/>
      <c r="BR281" s="54"/>
      <c r="BS281" s="54"/>
      <c r="BT281" s="54"/>
      <c r="BU281" s="49"/>
      <c r="BV281" s="49"/>
      <c r="BW281" s="49"/>
      <c r="BX281" s="49"/>
      <c r="BY281" s="49"/>
      <c r="BZ281" s="49"/>
      <c r="CA281" s="49"/>
      <c r="CB281" s="49"/>
      <c r="CC281" s="54"/>
      <c r="CD281" s="54"/>
      <c r="CE281" s="54"/>
      <c r="CF281" s="54"/>
      <c r="CG281" s="54"/>
      <c r="CH281" s="54"/>
    </row>
    <row r="282" spans="1:86" ht="30.95" customHeight="1">
      <c r="A282" s="836" t="s">
        <v>338</v>
      </c>
      <c r="B282" s="868" t="s">
        <v>40</v>
      </c>
      <c r="C282" s="869" t="s">
        <v>1607</v>
      </c>
      <c r="D282" s="870" t="s">
        <v>1615</v>
      </c>
      <c r="E282" s="871">
        <v>2015</v>
      </c>
      <c r="F282" s="872" t="s">
        <v>1601</v>
      </c>
      <c r="G282" s="873" t="s">
        <v>226</v>
      </c>
      <c r="H282" s="874" t="s">
        <v>1569</v>
      </c>
      <c r="I282" s="872" t="s">
        <v>466</v>
      </c>
      <c r="J282" s="621">
        <v>0.54</v>
      </c>
      <c r="K282" s="621">
        <v>1</v>
      </c>
      <c r="L282" s="622"/>
      <c r="P282" s="47"/>
      <c r="Q282" s="47"/>
      <c r="R282" s="47"/>
      <c r="BA282" s="137"/>
      <c r="BB282" s="137"/>
      <c r="BC282" s="54"/>
      <c r="BD282" s="54"/>
      <c r="BE282" s="136"/>
      <c r="BF282" s="136"/>
      <c r="BG282" s="54"/>
      <c r="BH282" s="54"/>
      <c r="BI282" s="54"/>
      <c r="BJ282" s="54"/>
      <c r="BK282" s="54"/>
      <c r="BL282" s="54"/>
      <c r="BM282" s="138"/>
      <c r="BN282" s="54"/>
      <c r="BO282" s="54"/>
      <c r="BP282" s="54"/>
      <c r="BQ282" s="54"/>
      <c r="BR282" s="54"/>
      <c r="BS282" s="54"/>
      <c r="BT282" s="54"/>
      <c r="BU282" s="49"/>
      <c r="BV282" s="49"/>
      <c r="BW282" s="49"/>
      <c r="BX282" s="49"/>
      <c r="BY282" s="49"/>
      <c r="BZ282" s="49"/>
      <c r="CA282" s="49"/>
      <c r="CB282" s="49"/>
      <c r="CC282" s="54"/>
      <c r="CD282" s="54"/>
      <c r="CE282" s="54"/>
      <c r="CF282" s="54"/>
      <c r="CG282" s="54"/>
      <c r="CH282" s="54"/>
    </row>
    <row r="283" spans="1:86" ht="30.95" customHeight="1">
      <c r="A283" s="836" t="s">
        <v>338</v>
      </c>
      <c r="B283" s="868" t="s">
        <v>40</v>
      </c>
      <c r="C283" s="869" t="s">
        <v>1607</v>
      </c>
      <c r="D283" s="870" t="s">
        <v>1615</v>
      </c>
      <c r="E283" s="871">
        <v>2015</v>
      </c>
      <c r="F283" s="872" t="s">
        <v>1601</v>
      </c>
      <c r="G283" s="873" t="s">
        <v>1568</v>
      </c>
      <c r="H283" s="874" t="s">
        <v>1570</v>
      </c>
      <c r="I283" s="872" t="s">
        <v>466</v>
      </c>
      <c r="J283" s="621">
        <v>0.76</v>
      </c>
      <c r="K283" s="621">
        <v>0.95</v>
      </c>
      <c r="L283" s="622"/>
      <c r="P283" s="47"/>
      <c r="Q283" s="47"/>
      <c r="R283" s="47"/>
      <c r="BA283" s="137"/>
      <c r="BB283" s="137"/>
      <c r="BC283" s="54"/>
      <c r="BD283" s="54"/>
      <c r="BE283" s="136"/>
      <c r="BF283" s="136"/>
      <c r="BG283" s="54"/>
      <c r="BH283" s="54"/>
      <c r="BI283" s="54"/>
      <c r="BJ283" s="54"/>
      <c r="BK283" s="54"/>
      <c r="BL283" s="54"/>
      <c r="BM283" s="138"/>
      <c r="BN283" s="54"/>
      <c r="BO283" s="54"/>
      <c r="BP283" s="54"/>
      <c r="BQ283" s="54"/>
      <c r="BR283" s="54"/>
      <c r="BS283" s="54"/>
      <c r="BT283" s="54"/>
      <c r="BU283" s="49"/>
      <c r="BV283" s="49"/>
      <c r="BW283" s="49"/>
      <c r="BX283" s="49"/>
      <c r="BY283" s="49"/>
      <c r="BZ283" s="49"/>
      <c r="CA283" s="49"/>
      <c r="CB283" s="49"/>
      <c r="CC283" s="54"/>
      <c r="CD283" s="54"/>
      <c r="CE283" s="54"/>
      <c r="CF283" s="54"/>
      <c r="CG283" s="54"/>
      <c r="CH283" s="54"/>
    </row>
    <row r="284" spans="1:86" ht="30.95" customHeight="1">
      <c r="A284" s="836" t="s">
        <v>338</v>
      </c>
      <c r="B284" s="868" t="s">
        <v>40</v>
      </c>
      <c r="C284" s="869" t="s">
        <v>1607</v>
      </c>
      <c r="D284" s="870" t="s">
        <v>1615</v>
      </c>
      <c r="E284" s="871">
        <v>2015</v>
      </c>
      <c r="F284" s="872" t="s">
        <v>1601</v>
      </c>
      <c r="G284" s="873" t="s">
        <v>1571</v>
      </c>
      <c r="H284" s="874" t="s">
        <v>1570</v>
      </c>
      <c r="I284" s="872" t="s">
        <v>466</v>
      </c>
      <c r="J284" s="621">
        <v>0.8</v>
      </c>
      <c r="K284" s="621">
        <v>1</v>
      </c>
      <c r="L284" s="622"/>
      <c r="P284" s="47"/>
      <c r="Q284" s="47"/>
      <c r="R284" s="47"/>
      <c r="BA284" s="137"/>
      <c r="BB284" s="137"/>
      <c r="BC284" s="54"/>
      <c r="BD284" s="54"/>
      <c r="BE284" s="136"/>
      <c r="BF284" s="136"/>
      <c r="BG284" s="54"/>
      <c r="BH284" s="54"/>
      <c r="BI284" s="54"/>
      <c r="BJ284" s="54"/>
      <c r="BK284" s="54"/>
      <c r="BL284" s="54"/>
      <c r="BM284" s="138"/>
      <c r="BN284" s="54"/>
      <c r="BO284" s="54"/>
      <c r="BP284" s="54"/>
      <c r="BQ284" s="54"/>
      <c r="BR284" s="54"/>
      <c r="BS284" s="54"/>
      <c r="BT284" s="54"/>
      <c r="BU284" s="49"/>
      <c r="BV284" s="49"/>
      <c r="BW284" s="49"/>
      <c r="BX284" s="49"/>
      <c r="BY284" s="49"/>
      <c r="BZ284" s="49"/>
      <c r="CA284" s="49"/>
      <c r="CB284" s="49"/>
      <c r="CC284" s="54"/>
      <c r="CD284" s="54"/>
      <c r="CE284" s="54"/>
      <c r="CF284" s="54"/>
      <c r="CG284" s="54"/>
      <c r="CH284" s="54"/>
    </row>
    <row r="285" spans="1:86" ht="30.95" customHeight="1">
      <c r="A285" s="836" t="s">
        <v>338</v>
      </c>
      <c r="B285" s="868" t="s">
        <v>40</v>
      </c>
      <c r="C285" s="869" t="s">
        <v>1607</v>
      </c>
      <c r="D285" s="870" t="s">
        <v>1615</v>
      </c>
      <c r="E285" s="871">
        <v>2015</v>
      </c>
      <c r="F285" s="872" t="s">
        <v>1601</v>
      </c>
      <c r="G285" s="873" t="s">
        <v>222</v>
      </c>
      <c r="H285" s="874" t="s">
        <v>1570</v>
      </c>
      <c r="I285" s="872" t="s">
        <v>466</v>
      </c>
      <c r="J285" s="621">
        <v>0.5</v>
      </c>
      <c r="K285" s="621">
        <v>1</v>
      </c>
      <c r="L285" s="622"/>
      <c r="P285" s="47"/>
      <c r="Q285" s="47"/>
      <c r="R285" s="47"/>
      <c r="BA285" s="137"/>
      <c r="BB285" s="137"/>
      <c r="BC285" s="54"/>
      <c r="BD285" s="54"/>
      <c r="BE285" s="136"/>
      <c r="BF285" s="136"/>
      <c r="BG285" s="54"/>
      <c r="BH285" s="54"/>
      <c r="BI285" s="54"/>
      <c r="BJ285" s="54"/>
      <c r="BK285" s="54"/>
      <c r="BL285" s="54"/>
      <c r="BM285" s="138"/>
      <c r="BN285" s="54"/>
      <c r="BO285" s="54"/>
      <c r="BP285" s="54"/>
      <c r="BQ285" s="54"/>
      <c r="BR285" s="54"/>
      <c r="BS285" s="54"/>
      <c r="BT285" s="54"/>
      <c r="BU285" s="49"/>
      <c r="BV285" s="49"/>
      <c r="BW285" s="49"/>
      <c r="BX285" s="49"/>
      <c r="BY285" s="49"/>
      <c r="BZ285" s="49"/>
      <c r="CA285" s="49"/>
      <c r="CB285" s="49"/>
      <c r="CC285" s="54"/>
      <c r="CD285" s="54"/>
      <c r="CE285" s="54"/>
      <c r="CF285" s="54"/>
      <c r="CG285" s="54"/>
      <c r="CH285" s="54"/>
    </row>
    <row r="286" spans="1:86" ht="30.95" customHeight="1">
      <c r="A286" s="836" t="s">
        <v>338</v>
      </c>
      <c r="B286" s="868" t="s">
        <v>40</v>
      </c>
      <c r="C286" s="869" t="s">
        <v>1607</v>
      </c>
      <c r="D286" s="870" t="s">
        <v>1615</v>
      </c>
      <c r="E286" s="871">
        <v>2015</v>
      </c>
      <c r="F286" s="872" t="s">
        <v>1601</v>
      </c>
      <c r="G286" s="873" t="s">
        <v>1568</v>
      </c>
      <c r="H286" s="874" t="s">
        <v>1572</v>
      </c>
      <c r="I286" s="872" t="s">
        <v>466</v>
      </c>
      <c r="J286" s="621">
        <v>0.83</v>
      </c>
      <c r="K286" s="621">
        <v>1</v>
      </c>
      <c r="L286" s="622"/>
      <c r="P286" s="47"/>
      <c r="Q286" s="47"/>
      <c r="R286" s="47"/>
      <c r="BA286" s="137"/>
      <c r="BB286" s="137"/>
      <c r="BC286" s="54"/>
      <c r="BD286" s="54"/>
      <c r="BE286" s="136"/>
      <c r="BF286" s="136"/>
      <c r="BG286" s="54"/>
      <c r="BH286" s="54"/>
      <c r="BI286" s="54"/>
      <c r="BJ286" s="54"/>
      <c r="BK286" s="54"/>
      <c r="BL286" s="54"/>
      <c r="BM286" s="138"/>
      <c r="BN286" s="54"/>
      <c r="BO286" s="54"/>
      <c r="BP286" s="54"/>
      <c r="BQ286" s="54"/>
      <c r="BR286" s="54"/>
      <c r="BS286" s="54"/>
      <c r="BT286" s="54"/>
      <c r="BU286" s="49"/>
      <c r="BV286" s="49"/>
      <c r="BW286" s="49"/>
      <c r="BX286" s="49"/>
      <c r="BY286" s="49"/>
      <c r="BZ286" s="49"/>
      <c r="CA286" s="49"/>
      <c r="CB286" s="49"/>
      <c r="CC286" s="54"/>
      <c r="CD286" s="54"/>
      <c r="CE286" s="54"/>
      <c r="CF286" s="54"/>
      <c r="CG286" s="54"/>
      <c r="CH286" s="54"/>
    </row>
    <row r="287" spans="1:86" ht="30.95" customHeight="1">
      <c r="A287" s="836" t="s">
        <v>338</v>
      </c>
      <c r="B287" s="868" t="s">
        <v>40</v>
      </c>
      <c r="C287" s="869" t="s">
        <v>1607</v>
      </c>
      <c r="D287" s="870" t="s">
        <v>1615</v>
      </c>
      <c r="E287" s="871">
        <v>2015</v>
      </c>
      <c r="F287" s="872" t="s">
        <v>1601</v>
      </c>
      <c r="G287" s="873" t="s">
        <v>1568</v>
      </c>
      <c r="H287" s="874" t="s">
        <v>1573</v>
      </c>
      <c r="I287" s="872" t="s">
        <v>466</v>
      </c>
      <c r="J287" s="621">
        <v>1</v>
      </c>
      <c r="K287" s="621">
        <v>1</v>
      </c>
      <c r="L287" s="622"/>
      <c r="P287" s="47"/>
      <c r="Q287" s="47"/>
      <c r="R287" s="47"/>
      <c r="BA287" s="137"/>
      <c r="BB287" s="137"/>
      <c r="BC287" s="54"/>
      <c r="BD287" s="54"/>
      <c r="BE287" s="136"/>
      <c r="BF287" s="136"/>
      <c r="BG287" s="54"/>
      <c r="BH287" s="54"/>
      <c r="BI287" s="54"/>
      <c r="BJ287" s="54"/>
      <c r="BK287" s="54"/>
      <c r="BL287" s="54"/>
      <c r="BM287" s="138"/>
      <c r="BN287" s="54"/>
      <c r="BO287" s="54"/>
      <c r="BP287" s="54"/>
      <c r="BQ287" s="54"/>
      <c r="BR287" s="54"/>
      <c r="BS287" s="54"/>
      <c r="BT287" s="54"/>
      <c r="BU287" s="49"/>
      <c r="BV287" s="49"/>
      <c r="BW287" s="49"/>
      <c r="BX287" s="49"/>
      <c r="BY287" s="49"/>
      <c r="BZ287" s="49"/>
      <c r="CA287" s="49"/>
      <c r="CB287" s="49"/>
      <c r="CC287" s="54"/>
      <c r="CD287" s="54"/>
      <c r="CE287" s="54"/>
      <c r="CF287" s="54"/>
      <c r="CG287" s="54"/>
      <c r="CH287" s="54"/>
    </row>
    <row r="288" spans="1:86" ht="30.95" customHeight="1">
      <c r="A288" s="836" t="s">
        <v>338</v>
      </c>
      <c r="B288" s="868" t="s">
        <v>40</v>
      </c>
      <c r="C288" s="869" t="s">
        <v>1607</v>
      </c>
      <c r="D288" s="870" t="s">
        <v>1615</v>
      </c>
      <c r="E288" s="871">
        <v>2015</v>
      </c>
      <c r="F288" s="872" t="s">
        <v>1601</v>
      </c>
      <c r="G288" s="873" t="s">
        <v>226</v>
      </c>
      <c r="H288" s="874" t="s">
        <v>1573</v>
      </c>
      <c r="I288" s="872" t="s">
        <v>466</v>
      </c>
      <c r="J288" s="621">
        <v>0.94</v>
      </c>
      <c r="K288" s="621">
        <v>1</v>
      </c>
      <c r="L288" s="622"/>
      <c r="P288" s="47"/>
      <c r="Q288" s="47"/>
      <c r="R288" s="47"/>
      <c r="BA288" s="137"/>
      <c r="BB288" s="137"/>
      <c r="BC288" s="54"/>
      <c r="BD288" s="54"/>
      <c r="BE288" s="136"/>
      <c r="BF288" s="136"/>
      <c r="BG288" s="54"/>
      <c r="BH288" s="54"/>
      <c r="BI288" s="54"/>
      <c r="BJ288" s="54"/>
      <c r="BK288" s="54"/>
      <c r="BL288" s="54"/>
      <c r="BM288" s="138"/>
      <c r="BN288" s="54"/>
      <c r="BO288" s="54"/>
      <c r="BP288" s="54"/>
      <c r="BQ288" s="54"/>
      <c r="BR288" s="54"/>
      <c r="BS288" s="54"/>
      <c r="BT288" s="54"/>
      <c r="BU288" s="49"/>
      <c r="BV288" s="49"/>
      <c r="BW288" s="49"/>
      <c r="BX288" s="49"/>
      <c r="BY288" s="49"/>
      <c r="BZ288" s="49"/>
      <c r="CA288" s="49"/>
      <c r="CB288" s="49"/>
      <c r="CC288" s="54"/>
      <c r="CD288" s="54"/>
      <c r="CE288" s="54"/>
      <c r="CF288" s="54"/>
      <c r="CG288" s="54"/>
      <c r="CH288" s="54"/>
    </row>
    <row r="289" spans="1:86" ht="30.95" customHeight="1">
      <c r="A289" s="836" t="s">
        <v>338</v>
      </c>
      <c r="B289" s="868" t="s">
        <v>40</v>
      </c>
      <c r="C289" s="869" t="s">
        <v>54</v>
      </c>
      <c r="D289" s="870" t="s">
        <v>1616</v>
      </c>
      <c r="E289" s="871">
        <v>2015</v>
      </c>
      <c r="F289" s="872" t="s">
        <v>1601</v>
      </c>
      <c r="G289" s="873" t="s">
        <v>224</v>
      </c>
      <c r="H289" s="874" t="s">
        <v>1563</v>
      </c>
      <c r="I289" s="872" t="s">
        <v>466</v>
      </c>
      <c r="J289" s="621">
        <v>0.2</v>
      </c>
      <c r="K289" s="621">
        <v>0.5</v>
      </c>
      <c r="L289" s="622"/>
      <c r="P289" s="47"/>
      <c r="Q289" s="47"/>
      <c r="R289" s="47"/>
      <c r="BA289" s="137"/>
      <c r="BB289" s="137"/>
      <c r="BC289" s="54"/>
      <c r="BD289" s="54"/>
      <c r="BE289" s="136"/>
      <c r="BF289" s="136"/>
      <c r="BG289" s="54"/>
      <c r="BH289" s="54"/>
      <c r="BI289" s="54"/>
      <c r="BJ289" s="54"/>
      <c r="BK289" s="54"/>
      <c r="BL289" s="54"/>
      <c r="BM289" s="138"/>
      <c r="BN289" s="54"/>
      <c r="BO289" s="54"/>
      <c r="BP289" s="54"/>
      <c r="BQ289" s="54"/>
      <c r="BR289" s="54"/>
      <c r="BS289" s="54"/>
      <c r="BT289" s="54"/>
      <c r="BU289" s="49"/>
      <c r="BV289" s="49"/>
      <c r="BW289" s="49"/>
      <c r="BX289" s="49"/>
      <c r="BY289" s="49"/>
      <c r="BZ289" s="49"/>
      <c r="CA289" s="49"/>
      <c r="CB289" s="49"/>
      <c r="CC289" s="54"/>
      <c r="CD289" s="54"/>
      <c r="CE289" s="54"/>
      <c r="CF289" s="54"/>
      <c r="CG289" s="54"/>
      <c r="CH289" s="54"/>
    </row>
    <row r="290" spans="1:86" ht="30.95" customHeight="1">
      <c r="A290" s="836" t="s">
        <v>338</v>
      </c>
      <c r="B290" s="868" t="s">
        <v>40</v>
      </c>
      <c r="C290" s="869" t="s">
        <v>54</v>
      </c>
      <c r="D290" s="870" t="s">
        <v>1616</v>
      </c>
      <c r="E290" s="871">
        <v>2015</v>
      </c>
      <c r="F290" s="872" t="s">
        <v>1601</v>
      </c>
      <c r="G290" s="873" t="s">
        <v>1566</v>
      </c>
      <c r="H290" s="874" t="s">
        <v>1563</v>
      </c>
      <c r="I290" s="872" t="s">
        <v>466</v>
      </c>
      <c r="J290" s="621">
        <v>0.24</v>
      </c>
      <c r="K290" s="621">
        <v>0.95</v>
      </c>
      <c r="L290" s="622"/>
      <c r="P290" s="47"/>
      <c r="Q290" s="47"/>
      <c r="R290" s="47"/>
      <c r="BA290" s="137"/>
      <c r="BB290" s="137"/>
      <c r="BC290" s="54"/>
      <c r="BD290" s="54"/>
      <c r="BE290" s="136"/>
      <c r="BF290" s="136"/>
      <c r="BG290" s="54"/>
      <c r="BH290" s="54"/>
      <c r="BI290" s="54"/>
      <c r="BJ290" s="54"/>
      <c r="BK290" s="54"/>
      <c r="BL290" s="54"/>
      <c r="BM290" s="138"/>
      <c r="BN290" s="54"/>
      <c r="BO290" s="54"/>
      <c r="BP290" s="54"/>
      <c r="BQ290" s="54"/>
      <c r="BR290" s="54"/>
      <c r="BS290" s="54"/>
      <c r="BT290" s="54"/>
      <c r="BU290" s="49"/>
      <c r="BV290" s="49"/>
      <c r="BW290" s="49"/>
      <c r="BX290" s="49"/>
      <c r="BY290" s="49"/>
      <c r="BZ290" s="49"/>
      <c r="CA290" s="49"/>
      <c r="CB290" s="49"/>
      <c r="CC290" s="54"/>
      <c r="CD290" s="54"/>
      <c r="CE290" s="54"/>
      <c r="CF290" s="54"/>
      <c r="CG290" s="54"/>
      <c r="CH290" s="54"/>
    </row>
    <row r="291" spans="1:86" ht="30.95" customHeight="1">
      <c r="A291" s="836" t="s">
        <v>338</v>
      </c>
      <c r="B291" s="868" t="s">
        <v>40</v>
      </c>
      <c r="C291" s="869" t="s">
        <v>54</v>
      </c>
      <c r="D291" s="870" t="s">
        <v>1616</v>
      </c>
      <c r="E291" s="871">
        <v>2015</v>
      </c>
      <c r="F291" s="872" t="s">
        <v>1601</v>
      </c>
      <c r="G291" s="873" t="s">
        <v>239</v>
      </c>
      <c r="H291" s="874" t="s">
        <v>1563</v>
      </c>
      <c r="I291" s="872" t="s">
        <v>466</v>
      </c>
      <c r="J291" s="621">
        <v>0.4</v>
      </c>
      <c r="K291" s="621">
        <v>1.1399999999999999</v>
      </c>
      <c r="L291" s="622"/>
      <c r="P291" s="47"/>
      <c r="Q291" s="47"/>
      <c r="R291" s="47"/>
      <c r="BA291" s="137"/>
      <c r="BB291" s="137"/>
      <c r="BC291" s="54"/>
      <c r="BD291" s="54"/>
      <c r="BE291" s="136"/>
      <c r="BF291" s="136"/>
      <c r="BG291" s="54"/>
      <c r="BH291" s="54"/>
      <c r="BI291" s="54"/>
      <c r="BJ291" s="54"/>
      <c r="BK291" s="54"/>
      <c r="BL291" s="54"/>
      <c r="BM291" s="138"/>
      <c r="BN291" s="54"/>
      <c r="BO291" s="54"/>
      <c r="BP291" s="54"/>
      <c r="BQ291" s="54"/>
      <c r="BR291" s="54"/>
      <c r="BS291" s="54"/>
      <c r="BT291" s="54"/>
      <c r="BU291" s="49"/>
      <c r="BV291" s="49"/>
      <c r="BW291" s="49"/>
      <c r="BX291" s="49"/>
      <c r="BY291" s="49"/>
      <c r="BZ291" s="49"/>
      <c r="CA291" s="49"/>
      <c r="CB291" s="49"/>
      <c r="CC291" s="54"/>
      <c r="CD291" s="54"/>
      <c r="CE291" s="54"/>
      <c r="CF291" s="54"/>
      <c r="CG291" s="54"/>
      <c r="CH291" s="54"/>
    </row>
    <row r="292" spans="1:86" ht="30.95" customHeight="1">
      <c r="A292" s="836" t="s">
        <v>338</v>
      </c>
      <c r="B292" s="868" t="s">
        <v>40</v>
      </c>
      <c r="C292" s="869" t="s">
        <v>54</v>
      </c>
      <c r="D292" s="870" t="s">
        <v>1616</v>
      </c>
      <c r="E292" s="871">
        <v>2015</v>
      </c>
      <c r="F292" s="872" t="s">
        <v>1601</v>
      </c>
      <c r="G292" s="873" t="s">
        <v>230</v>
      </c>
      <c r="H292" s="874" t="s">
        <v>1567</v>
      </c>
      <c r="I292" s="872" t="s">
        <v>466</v>
      </c>
      <c r="J292" s="621">
        <v>0.5</v>
      </c>
      <c r="K292" s="621">
        <v>1.4</v>
      </c>
      <c r="L292" s="622"/>
      <c r="P292" s="47"/>
      <c r="Q292" s="47"/>
      <c r="R292" s="47"/>
      <c r="BA292" s="137"/>
      <c r="BB292" s="137"/>
      <c r="BC292" s="54"/>
      <c r="BD292" s="54"/>
      <c r="BE292" s="136"/>
      <c r="BF292" s="136"/>
      <c r="BG292" s="54"/>
      <c r="BH292" s="54"/>
      <c r="BI292" s="54"/>
      <c r="BJ292" s="54"/>
      <c r="BK292" s="54"/>
      <c r="BL292" s="54"/>
      <c r="BM292" s="138"/>
      <c r="BN292" s="54"/>
      <c r="BO292" s="54"/>
      <c r="BP292" s="54"/>
      <c r="BQ292" s="54"/>
      <c r="BR292" s="54"/>
      <c r="BS292" s="54"/>
      <c r="BT292" s="54"/>
      <c r="BU292" s="49"/>
      <c r="BV292" s="49"/>
      <c r="BW292" s="49"/>
      <c r="BX292" s="49"/>
      <c r="BY292" s="49"/>
      <c r="BZ292" s="49"/>
      <c r="CA292" s="49"/>
      <c r="CB292" s="49"/>
      <c r="CC292" s="54"/>
      <c r="CD292" s="54"/>
      <c r="CE292" s="54"/>
      <c r="CF292" s="54"/>
      <c r="CG292" s="54"/>
      <c r="CH292" s="54"/>
    </row>
    <row r="293" spans="1:86" ht="30.95" customHeight="1">
      <c r="A293" s="836" t="s">
        <v>338</v>
      </c>
      <c r="B293" s="868" t="s">
        <v>40</v>
      </c>
      <c r="C293" s="869" t="s">
        <v>54</v>
      </c>
      <c r="D293" s="870" t="s">
        <v>1616</v>
      </c>
      <c r="E293" s="871">
        <v>2015</v>
      </c>
      <c r="F293" s="872" t="s">
        <v>1601</v>
      </c>
      <c r="G293" s="873" t="s">
        <v>1568</v>
      </c>
      <c r="H293" s="874" t="s">
        <v>1567</v>
      </c>
      <c r="I293" s="872" t="s">
        <v>466</v>
      </c>
      <c r="J293" s="621">
        <v>0.63</v>
      </c>
      <c r="K293" s="621">
        <v>1.25</v>
      </c>
      <c r="L293" s="622"/>
      <c r="P293" s="47"/>
      <c r="Q293" s="47"/>
      <c r="R293" s="47"/>
      <c r="BA293" s="137"/>
      <c r="BB293" s="137"/>
      <c r="BC293" s="54"/>
      <c r="BD293" s="54"/>
      <c r="BE293" s="136"/>
      <c r="BF293" s="136"/>
      <c r="BG293" s="54"/>
      <c r="BH293" s="54"/>
      <c r="BI293" s="54"/>
      <c r="BJ293" s="54"/>
      <c r="BK293" s="54"/>
      <c r="BL293" s="54"/>
      <c r="BM293" s="138"/>
      <c r="BN293" s="54"/>
      <c r="BO293" s="54"/>
      <c r="BP293" s="54"/>
      <c r="BQ293" s="54"/>
      <c r="BR293" s="54"/>
      <c r="BS293" s="54"/>
      <c r="BT293" s="54"/>
      <c r="BU293" s="49"/>
      <c r="BV293" s="49"/>
      <c r="BW293" s="49"/>
      <c r="BX293" s="49"/>
      <c r="BY293" s="49"/>
      <c r="BZ293" s="49"/>
      <c r="CA293" s="49"/>
      <c r="CB293" s="49"/>
      <c r="CC293" s="54"/>
      <c r="CD293" s="54"/>
      <c r="CE293" s="54"/>
      <c r="CF293" s="54"/>
      <c r="CG293" s="54"/>
      <c r="CH293" s="54"/>
    </row>
    <row r="294" spans="1:86" ht="30.95" customHeight="1">
      <c r="A294" s="836" t="s">
        <v>338</v>
      </c>
      <c r="B294" s="868" t="s">
        <v>40</v>
      </c>
      <c r="C294" s="869" t="s">
        <v>54</v>
      </c>
      <c r="D294" s="870" t="s">
        <v>1616</v>
      </c>
      <c r="E294" s="871">
        <v>2015</v>
      </c>
      <c r="F294" s="872" t="s">
        <v>1601</v>
      </c>
      <c r="G294" s="873" t="s">
        <v>1566</v>
      </c>
      <c r="H294" s="874" t="s">
        <v>1567</v>
      </c>
      <c r="I294" s="872" t="s">
        <v>466</v>
      </c>
      <c r="J294" s="621">
        <v>0.4</v>
      </c>
      <c r="K294" s="621">
        <v>1</v>
      </c>
      <c r="L294" s="622"/>
      <c r="P294" s="47"/>
      <c r="Q294" s="47"/>
      <c r="R294" s="47"/>
      <c r="BA294" s="137"/>
      <c r="BB294" s="137"/>
      <c r="BC294" s="54"/>
      <c r="BD294" s="54"/>
      <c r="BE294" s="136"/>
      <c r="BF294" s="136"/>
      <c r="BG294" s="54"/>
      <c r="BH294" s="54"/>
      <c r="BI294" s="54"/>
      <c r="BJ294" s="54"/>
      <c r="BK294" s="54"/>
      <c r="BL294" s="54"/>
      <c r="BM294" s="138"/>
      <c r="BN294" s="54"/>
      <c r="BO294" s="54"/>
      <c r="BP294" s="54"/>
      <c r="BQ294" s="54"/>
      <c r="BR294" s="54"/>
      <c r="BS294" s="54"/>
      <c r="BT294" s="54"/>
      <c r="BU294" s="49"/>
      <c r="BV294" s="49"/>
      <c r="BW294" s="49"/>
      <c r="BX294" s="49"/>
      <c r="BY294" s="49"/>
      <c r="BZ294" s="49"/>
      <c r="CA294" s="49"/>
      <c r="CB294" s="49"/>
      <c r="CC294" s="54"/>
      <c r="CD294" s="54"/>
      <c r="CE294" s="54"/>
      <c r="CF294" s="54"/>
      <c r="CG294" s="54"/>
      <c r="CH294" s="54"/>
    </row>
    <row r="295" spans="1:86" ht="30.95" customHeight="1">
      <c r="A295" s="836" t="s">
        <v>338</v>
      </c>
      <c r="B295" s="868" t="s">
        <v>40</v>
      </c>
      <c r="C295" s="869" t="s">
        <v>54</v>
      </c>
      <c r="D295" s="870" t="s">
        <v>1616</v>
      </c>
      <c r="E295" s="871">
        <v>2015</v>
      </c>
      <c r="F295" s="872" t="s">
        <v>1601</v>
      </c>
      <c r="G295" s="873" t="s">
        <v>239</v>
      </c>
      <c r="H295" s="874" t="s">
        <v>1567</v>
      </c>
      <c r="I295" s="872" t="s">
        <v>466</v>
      </c>
      <c r="J295" s="621">
        <v>0.36</v>
      </c>
      <c r="K295" s="621">
        <v>1</v>
      </c>
      <c r="L295" s="622"/>
      <c r="P295" s="47"/>
      <c r="Q295" s="47"/>
      <c r="R295" s="47"/>
      <c r="BA295" s="137"/>
      <c r="BB295" s="137"/>
      <c r="BC295" s="54"/>
      <c r="BD295" s="54"/>
      <c r="BE295" s="136"/>
      <c r="BF295" s="136"/>
      <c r="BG295" s="54"/>
      <c r="BH295" s="54"/>
      <c r="BI295" s="54"/>
      <c r="BJ295" s="54"/>
      <c r="BK295" s="54"/>
      <c r="BL295" s="54"/>
      <c r="BM295" s="138"/>
      <c r="BN295" s="54"/>
      <c r="BO295" s="54"/>
      <c r="BP295" s="54"/>
      <c r="BQ295" s="54"/>
      <c r="BR295" s="54"/>
      <c r="BS295" s="54"/>
      <c r="BT295" s="54"/>
      <c r="BU295" s="49"/>
      <c r="BV295" s="49"/>
      <c r="BW295" s="49"/>
      <c r="BX295" s="49"/>
      <c r="BY295" s="49"/>
      <c r="BZ295" s="49"/>
      <c r="CA295" s="49"/>
      <c r="CB295" s="49"/>
      <c r="CC295" s="54"/>
      <c r="CD295" s="54"/>
      <c r="CE295" s="54"/>
      <c r="CF295" s="54"/>
      <c r="CG295" s="54"/>
      <c r="CH295" s="54"/>
    </row>
    <row r="296" spans="1:86" ht="30.95" customHeight="1">
      <c r="A296" s="836" t="s">
        <v>338</v>
      </c>
      <c r="B296" s="868" t="s">
        <v>40</v>
      </c>
      <c r="C296" s="869" t="s">
        <v>54</v>
      </c>
      <c r="D296" s="870" t="s">
        <v>1616</v>
      </c>
      <c r="E296" s="871">
        <v>2015</v>
      </c>
      <c r="F296" s="872" t="s">
        <v>1601</v>
      </c>
      <c r="G296" s="873" t="s">
        <v>230</v>
      </c>
      <c r="H296" s="874" t="s">
        <v>1569</v>
      </c>
      <c r="I296" s="872" t="s">
        <v>466</v>
      </c>
      <c r="J296" s="621">
        <v>0.1</v>
      </c>
      <c r="K296" s="621">
        <v>0.4</v>
      </c>
      <c r="L296" s="622"/>
      <c r="P296" s="47"/>
      <c r="Q296" s="47"/>
      <c r="R296" s="47"/>
      <c r="BA296" s="137"/>
      <c r="BB296" s="137"/>
      <c r="BC296" s="54"/>
      <c r="BD296" s="54"/>
      <c r="BE296" s="136"/>
      <c r="BF296" s="136"/>
      <c r="BG296" s="54"/>
      <c r="BH296" s="54"/>
      <c r="BI296" s="54"/>
      <c r="BJ296" s="54"/>
      <c r="BK296" s="54"/>
      <c r="BL296" s="54"/>
      <c r="BM296" s="138"/>
      <c r="BN296" s="54"/>
      <c r="BO296" s="54"/>
      <c r="BP296" s="54"/>
      <c r="BQ296" s="54"/>
      <c r="BR296" s="54"/>
      <c r="BS296" s="54"/>
      <c r="BT296" s="54"/>
      <c r="BU296" s="49"/>
      <c r="BV296" s="49"/>
      <c r="BW296" s="49"/>
      <c r="BX296" s="49"/>
      <c r="BY296" s="49"/>
      <c r="BZ296" s="49"/>
      <c r="CA296" s="49"/>
      <c r="CB296" s="49"/>
      <c r="CC296" s="54"/>
      <c r="CD296" s="54"/>
      <c r="CE296" s="54"/>
      <c r="CF296" s="54"/>
      <c r="CG296" s="54"/>
      <c r="CH296" s="54"/>
    </row>
    <row r="297" spans="1:86" ht="30.95" customHeight="1">
      <c r="A297" s="836" t="s">
        <v>338</v>
      </c>
      <c r="B297" s="868" t="s">
        <v>40</v>
      </c>
      <c r="C297" s="869" t="s">
        <v>54</v>
      </c>
      <c r="D297" s="870" t="s">
        <v>1616</v>
      </c>
      <c r="E297" s="871">
        <v>2015</v>
      </c>
      <c r="F297" s="872" t="s">
        <v>1601</v>
      </c>
      <c r="G297" s="873" t="s">
        <v>224</v>
      </c>
      <c r="H297" s="874" t="s">
        <v>1569</v>
      </c>
      <c r="I297" s="872" t="s">
        <v>466</v>
      </c>
      <c r="J297" s="621">
        <v>0.53</v>
      </c>
      <c r="K297" s="621">
        <v>1.05</v>
      </c>
      <c r="L297" s="622"/>
      <c r="P297" s="47"/>
      <c r="Q297" s="47"/>
      <c r="R297" s="47"/>
      <c r="BA297" s="137"/>
      <c r="BB297" s="137"/>
      <c r="BC297" s="54"/>
      <c r="BD297" s="54"/>
      <c r="BE297" s="136"/>
      <c r="BF297" s="136"/>
      <c r="BG297" s="54"/>
      <c r="BH297" s="54"/>
      <c r="BI297" s="54"/>
      <c r="BJ297" s="54"/>
      <c r="BK297" s="54"/>
      <c r="BL297" s="54"/>
      <c r="BM297" s="138"/>
      <c r="BN297" s="54"/>
      <c r="BO297" s="54"/>
      <c r="BP297" s="54"/>
      <c r="BQ297" s="54"/>
      <c r="BR297" s="54"/>
      <c r="BS297" s="54"/>
      <c r="BT297" s="54"/>
      <c r="BU297" s="49"/>
      <c r="BV297" s="49"/>
      <c r="BW297" s="49"/>
      <c r="BX297" s="49"/>
      <c r="BY297" s="49"/>
      <c r="BZ297" s="49"/>
      <c r="CA297" s="49"/>
      <c r="CB297" s="49"/>
      <c r="CC297" s="54"/>
      <c r="CD297" s="54"/>
      <c r="CE297" s="54"/>
      <c r="CF297" s="54"/>
      <c r="CG297" s="54"/>
      <c r="CH297" s="54"/>
    </row>
    <row r="298" spans="1:86" ht="30.95" customHeight="1">
      <c r="A298" s="836" t="s">
        <v>338</v>
      </c>
      <c r="B298" s="868" t="s">
        <v>40</v>
      </c>
      <c r="C298" s="869" t="s">
        <v>54</v>
      </c>
      <c r="D298" s="870" t="s">
        <v>1616</v>
      </c>
      <c r="E298" s="871">
        <v>2015</v>
      </c>
      <c r="F298" s="872" t="s">
        <v>1601</v>
      </c>
      <c r="G298" s="873" t="s">
        <v>1566</v>
      </c>
      <c r="H298" s="874" t="s">
        <v>1569</v>
      </c>
      <c r="I298" s="872" t="s">
        <v>466</v>
      </c>
      <c r="J298" s="621">
        <v>0.44</v>
      </c>
      <c r="K298" s="621">
        <v>0.92</v>
      </c>
      <c r="L298" s="622"/>
      <c r="P298" s="47"/>
      <c r="Q298" s="47"/>
      <c r="R298" s="47"/>
      <c r="BA298" s="137"/>
      <c r="BB298" s="137"/>
      <c r="BC298" s="54"/>
      <c r="BD298" s="54"/>
      <c r="BE298" s="136"/>
      <c r="BF298" s="136"/>
      <c r="BG298" s="54"/>
      <c r="BH298" s="54"/>
      <c r="BI298" s="54"/>
      <c r="BJ298" s="54"/>
      <c r="BK298" s="54"/>
      <c r="BL298" s="54"/>
      <c r="BM298" s="138"/>
      <c r="BN298" s="54"/>
      <c r="BO298" s="54"/>
      <c r="BP298" s="54"/>
      <c r="BQ298" s="54"/>
      <c r="BR298" s="54"/>
      <c r="BS298" s="54"/>
      <c r="BT298" s="54"/>
      <c r="BU298" s="49"/>
      <c r="BV298" s="49"/>
      <c r="BW298" s="49"/>
      <c r="BX298" s="49"/>
      <c r="BY298" s="49"/>
      <c r="BZ298" s="49"/>
      <c r="CA298" s="49"/>
      <c r="CB298" s="49"/>
      <c r="CC298" s="54"/>
      <c r="CD298" s="54"/>
      <c r="CE298" s="54"/>
      <c r="CF298" s="54"/>
      <c r="CG298" s="54"/>
      <c r="CH298" s="54"/>
    </row>
    <row r="299" spans="1:86" ht="30.95" customHeight="1">
      <c r="A299" s="836" t="s">
        <v>338</v>
      </c>
      <c r="B299" s="868" t="s">
        <v>40</v>
      </c>
      <c r="C299" s="869" t="s">
        <v>54</v>
      </c>
      <c r="D299" s="870" t="s">
        <v>1616</v>
      </c>
      <c r="E299" s="871">
        <v>2015</v>
      </c>
      <c r="F299" s="872" t="s">
        <v>1601</v>
      </c>
      <c r="G299" s="873" t="s">
        <v>239</v>
      </c>
      <c r="H299" s="874" t="s">
        <v>1569</v>
      </c>
      <c r="I299" s="872" t="s">
        <v>466</v>
      </c>
      <c r="J299" s="621">
        <v>0.5</v>
      </c>
      <c r="K299" s="621">
        <v>1</v>
      </c>
      <c r="L299" s="622"/>
      <c r="P299" s="47"/>
      <c r="Q299" s="47"/>
      <c r="R299" s="47"/>
      <c r="BA299" s="137"/>
      <c r="BB299" s="137"/>
      <c r="BC299" s="54"/>
      <c r="BD299" s="54"/>
      <c r="BE299" s="136"/>
      <c r="BF299" s="136"/>
      <c r="BG299" s="54"/>
      <c r="BH299" s="54"/>
      <c r="BI299" s="54"/>
      <c r="BJ299" s="54"/>
      <c r="BK299" s="54"/>
      <c r="BL299" s="54"/>
      <c r="BM299" s="138"/>
      <c r="BN299" s="54"/>
      <c r="BO299" s="54"/>
      <c r="BP299" s="54"/>
      <c r="BQ299" s="54"/>
      <c r="BR299" s="54"/>
      <c r="BS299" s="54"/>
      <c r="BT299" s="54"/>
      <c r="BU299" s="49"/>
      <c r="BV299" s="49"/>
      <c r="BW299" s="49"/>
      <c r="BX299" s="49"/>
      <c r="BY299" s="49"/>
      <c r="BZ299" s="49"/>
      <c r="CA299" s="49"/>
      <c r="CB299" s="49"/>
      <c r="CC299" s="54"/>
      <c r="CD299" s="54"/>
      <c r="CE299" s="54"/>
      <c r="CF299" s="54"/>
      <c r="CG299" s="54"/>
      <c r="CH299" s="54"/>
    </row>
    <row r="300" spans="1:86" ht="30.95" customHeight="1">
      <c r="A300" s="836" t="s">
        <v>338</v>
      </c>
      <c r="B300" s="868" t="s">
        <v>40</v>
      </c>
      <c r="C300" s="869" t="s">
        <v>54</v>
      </c>
      <c r="D300" s="870" t="s">
        <v>1616</v>
      </c>
      <c r="E300" s="871">
        <v>2015</v>
      </c>
      <c r="F300" s="872" t="s">
        <v>1601</v>
      </c>
      <c r="G300" s="873" t="s">
        <v>222</v>
      </c>
      <c r="H300" s="874" t="s">
        <v>1569</v>
      </c>
      <c r="I300" s="872" t="s">
        <v>466</v>
      </c>
      <c r="J300" s="621">
        <v>0.55000000000000004</v>
      </c>
      <c r="K300" s="621">
        <v>1</v>
      </c>
      <c r="L300" s="622"/>
      <c r="P300" s="47"/>
      <c r="Q300" s="47"/>
      <c r="R300" s="47"/>
      <c r="BA300" s="137"/>
      <c r="BB300" s="137"/>
      <c r="BC300" s="54"/>
      <c r="BD300" s="54"/>
      <c r="BE300" s="136"/>
      <c r="BF300" s="136"/>
      <c r="BG300" s="54"/>
      <c r="BH300" s="54"/>
      <c r="BI300" s="54"/>
      <c r="BJ300" s="54"/>
      <c r="BK300" s="54"/>
      <c r="BL300" s="54"/>
      <c r="BM300" s="138"/>
      <c r="BN300" s="54"/>
      <c r="BO300" s="54"/>
      <c r="BP300" s="54"/>
      <c r="BQ300" s="54"/>
      <c r="BR300" s="54"/>
      <c r="BS300" s="54"/>
      <c r="BT300" s="54"/>
      <c r="BU300" s="49"/>
      <c r="BV300" s="49"/>
      <c r="BW300" s="49"/>
      <c r="BX300" s="49"/>
      <c r="BY300" s="49"/>
      <c r="BZ300" s="49"/>
      <c r="CA300" s="49"/>
      <c r="CB300" s="49"/>
      <c r="CC300" s="54"/>
      <c r="CD300" s="54"/>
      <c r="CE300" s="54"/>
      <c r="CF300" s="54"/>
      <c r="CG300" s="54"/>
      <c r="CH300" s="54"/>
    </row>
    <row r="301" spans="1:86" ht="30.95" customHeight="1">
      <c r="A301" s="836" t="s">
        <v>338</v>
      </c>
      <c r="B301" s="868" t="s">
        <v>40</v>
      </c>
      <c r="C301" s="869" t="s">
        <v>54</v>
      </c>
      <c r="D301" s="870" t="s">
        <v>1616</v>
      </c>
      <c r="E301" s="871">
        <v>2015</v>
      </c>
      <c r="F301" s="872" t="s">
        <v>1601</v>
      </c>
      <c r="G301" s="873" t="s">
        <v>226</v>
      </c>
      <c r="H301" s="874" t="s">
        <v>1569</v>
      </c>
      <c r="I301" s="872" t="s">
        <v>466</v>
      </c>
      <c r="J301" s="621">
        <v>0.54</v>
      </c>
      <c r="K301" s="621">
        <v>1</v>
      </c>
      <c r="L301" s="622"/>
      <c r="P301" s="47"/>
      <c r="Q301" s="47"/>
      <c r="R301" s="47"/>
      <c r="BA301" s="137"/>
      <c r="BB301" s="137"/>
      <c r="BC301" s="54"/>
      <c r="BD301" s="54"/>
      <c r="BE301" s="136"/>
      <c r="BF301" s="136"/>
      <c r="BG301" s="54"/>
      <c r="BH301" s="54"/>
      <c r="BI301" s="54"/>
      <c r="BJ301" s="54"/>
      <c r="BK301" s="54"/>
      <c r="BL301" s="54"/>
      <c r="BM301" s="138"/>
      <c r="BN301" s="54"/>
      <c r="BO301" s="54"/>
      <c r="BP301" s="54"/>
      <c r="BQ301" s="54"/>
      <c r="BR301" s="54"/>
      <c r="BS301" s="54"/>
      <c r="BT301" s="54"/>
      <c r="BU301" s="49"/>
      <c r="BV301" s="49"/>
      <c r="BW301" s="49"/>
      <c r="BX301" s="49"/>
      <c r="BY301" s="49"/>
      <c r="BZ301" s="49"/>
      <c r="CA301" s="49"/>
      <c r="CB301" s="49"/>
      <c r="CC301" s="54"/>
      <c r="CD301" s="54"/>
      <c r="CE301" s="54"/>
      <c r="CF301" s="54"/>
      <c r="CG301" s="54"/>
      <c r="CH301" s="54"/>
    </row>
    <row r="302" spans="1:86" ht="30.95" customHeight="1">
      <c r="A302" s="836" t="s">
        <v>338</v>
      </c>
      <c r="B302" s="868" t="s">
        <v>40</v>
      </c>
      <c r="C302" s="869" t="s">
        <v>54</v>
      </c>
      <c r="D302" s="870" t="s">
        <v>1616</v>
      </c>
      <c r="E302" s="871">
        <v>2015</v>
      </c>
      <c r="F302" s="872" t="s">
        <v>1601</v>
      </c>
      <c r="G302" s="873" t="s">
        <v>1568</v>
      </c>
      <c r="H302" s="874" t="s">
        <v>1570</v>
      </c>
      <c r="I302" s="872" t="s">
        <v>466</v>
      </c>
      <c r="J302" s="621">
        <v>0.76</v>
      </c>
      <c r="K302" s="621">
        <v>0.95</v>
      </c>
      <c r="L302" s="622"/>
      <c r="P302" s="47"/>
      <c r="Q302" s="47"/>
      <c r="R302" s="47"/>
      <c r="BA302" s="137"/>
      <c r="BB302" s="137"/>
      <c r="BC302" s="54"/>
      <c r="BD302" s="54"/>
      <c r="BE302" s="136"/>
      <c r="BF302" s="136"/>
      <c r="BG302" s="54"/>
      <c r="BH302" s="54"/>
      <c r="BI302" s="54"/>
      <c r="BJ302" s="54"/>
      <c r="BK302" s="54"/>
      <c r="BL302" s="54"/>
      <c r="BM302" s="138"/>
      <c r="BN302" s="54"/>
      <c r="BO302" s="54"/>
      <c r="BP302" s="54"/>
      <c r="BQ302" s="54"/>
      <c r="BR302" s="54"/>
      <c r="BS302" s="54"/>
      <c r="BT302" s="54"/>
      <c r="BU302" s="49"/>
      <c r="BV302" s="49"/>
      <c r="BW302" s="49"/>
      <c r="BX302" s="49"/>
      <c r="BY302" s="49"/>
      <c r="BZ302" s="49"/>
      <c r="CA302" s="49"/>
      <c r="CB302" s="49"/>
      <c r="CC302" s="54"/>
      <c r="CD302" s="54"/>
      <c r="CE302" s="54"/>
      <c r="CF302" s="54"/>
      <c r="CG302" s="54"/>
      <c r="CH302" s="54"/>
    </row>
    <row r="303" spans="1:86" ht="30.95" customHeight="1">
      <c r="A303" s="836" t="s">
        <v>338</v>
      </c>
      <c r="B303" s="868" t="s">
        <v>40</v>
      </c>
      <c r="C303" s="869" t="s">
        <v>54</v>
      </c>
      <c r="D303" s="870" t="s">
        <v>1616</v>
      </c>
      <c r="E303" s="871">
        <v>2015</v>
      </c>
      <c r="F303" s="872" t="s">
        <v>1601</v>
      </c>
      <c r="G303" s="873" t="s">
        <v>1571</v>
      </c>
      <c r="H303" s="874" t="s">
        <v>1570</v>
      </c>
      <c r="I303" s="872" t="s">
        <v>466</v>
      </c>
      <c r="J303" s="621">
        <v>0.8</v>
      </c>
      <c r="K303" s="621">
        <v>1</v>
      </c>
      <c r="L303" s="622"/>
      <c r="P303" s="47"/>
      <c r="Q303" s="47"/>
      <c r="R303" s="47"/>
      <c r="BA303" s="137"/>
      <c r="BB303" s="137"/>
      <c r="BC303" s="54"/>
      <c r="BD303" s="54"/>
      <c r="BE303" s="136"/>
      <c r="BF303" s="136"/>
      <c r="BG303" s="54"/>
      <c r="BH303" s="54"/>
      <c r="BI303" s="54"/>
      <c r="BJ303" s="54"/>
      <c r="BK303" s="54"/>
      <c r="BL303" s="54"/>
      <c r="BM303" s="138"/>
      <c r="BN303" s="54"/>
      <c r="BO303" s="54"/>
      <c r="BP303" s="54"/>
      <c r="BQ303" s="54"/>
      <c r="BR303" s="54"/>
      <c r="BS303" s="54"/>
      <c r="BT303" s="54"/>
      <c r="BU303" s="49"/>
      <c r="BV303" s="49"/>
      <c r="BW303" s="49"/>
      <c r="BX303" s="49"/>
      <c r="BY303" s="49"/>
      <c r="BZ303" s="49"/>
      <c r="CA303" s="49"/>
      <c r="CB303" s="49"/>
      <c r="CC303" s="54"/>
      <c r="CD303" s="54"/>
      <c r="CE303" s="54"/>
      <c r="CF303" s="54"/>
      <c r="CG303" s="54"/>
      <c r="CH303" s="54"/>
    </row>
    <row r="304" spans="1:86" ht="30.95" customHeight="1">
      <c r="A304" s="836" t="s">
        <v>338</v>
      </c>
      <c r="B304" s="868" t="s">
        <v>40</v>
      </c>
      <c r="C304" s="869" t="s">
        <v>54</v>
      </c>
      <c r="D304" s="870" t="s">
        <v>1616</v>
      </c>
      <c r="E304" s="871">
        <v>2015</v>
      </c>
      <c r="F304" s="872" t="s">
        <v>1601</v>
      </c>
      <c r="G304" s="873" t="s">
        <v>222</v>
      </c>
      <c r="H304" s="874" t="s">
        <v>1570</v>
      </c>
      <c r="I304" s="872" t="s">
        <v>466</v>
      </c>
      <c r="J304" s="621">
        <v>0.5</v>
      </c>
      <c r="K304" s="621">
        <v>1</v>
      </c>
      <c r="L304" s="622"/>
      <c r="P304" s="47"/>
      <c r="Q304" s="47"/>
      <c r="R304" s="47"/>
      <c r="BA304" s="137"/>
      <c r="BB304" s="137"/>
      <c r="BC304" s="54"/>
      <c r="BD304" s="54"/>
      <c r="BE304" s="136"/>
      <c r="BF304" s="136"/>
      <c r="BG304" s="54"/>
      <c r="BH304" s="54"/>
      <c r="BI304" s="54"/>
      <c r="BJ304" s="54"/>
      <c r="BK304" s="54"/>
      <c r="BL304" s="54"/>
      <c r="BM304" s="138"/>
      <c r="BN304" s="54"/>
      <c r="BO304" s="54"/>
      <c r="BP304" s="54"/>
      <c r="BQ304" s="54"/>
      <c r="BR304" s="54"/>
      <c r="BS304" s="54"/>
      <c r="BT304" s="54"/>
      <c r="BU304" s="49"/>
      <c r="BV304" s="49"/>
      <c r="BW304" s="49"/>
      <c r="BX304" s="49"/>
      <c r="BY304" s="49"/>
      <c r="BZ304" s="49"/>
      <c r="CA304" s="49"/>
      <c r="CB304" s="49"/>
      <c r="CC304" s="54"/>
      <c r="CD304" s="54"/>
      <c r="CE304" s="54"/>
      <c r="CF304" s="54"/>
      <c r="CG304" s="54"/>
      <c r="CH304" s="54"/>
    </row>
    <row r="305" spans="1:86" ht="30.95" customHeight="1">
      <c r="A305" s="836" t="s">
        <v>338</v>
      </c>
      <c r="B305" s="868" t="s">
        <v>40</v>
      </c>
      <c r="C305" s="869" t="s">
        <v>54</v>
      </c>
      <c r="D305" s="870" t="s">
        <v>1616</v>
      </c>
      <c r="E305" s="871">
        <v>2015</v>
      </c>
      <c r="F305" s="872" t="s">
        <v>1601</v>
      </c>
      <c r="G305" s="873" t="s">
        <v>1568</v>
      </c>
      <c r="H305" s="874" t="s">
        <v>1572</v>
      </c>
      <c r="I305" s="872" t="s">
        <v>466</v>
      </c>
      <c r="J305" s="621">
        <v>0.83</v>
      </c>
      <c r="K305" s="621">
        <v>1</v>
      </c>
      <c r="L305" s="622"/>
      <c r="P305" s="47"/>
      <c r="Q305" s="47"/>
      <c r="R305" s="47"/>
      <c r="BA305" s="137"/>
      <c r="BB305" s="137"/>
      <c r="BC305" s="54"/>
      <c r="BD305" s="54"/>
      <c r="BE305" s="136"/>
      <c r="BF305" s="136"/>
      <c r="BG305" s="54"/>
      <c r="BH305" s="54"/>
      <c r="BI305" s="54"/>
      <c r="BJ305" s="54"/>
      <c r="BK305" s="54"/>
      <c r="BL305" s="54"/>
      <c r="BM305" s="138"/>
      <c r="BN305" s="54"/>
      <c r="BO305" s="54"/>
      <c r="BP305" s="54"/>
      <c r="BQ305" s="54"/>
      <c r="BR305" s="54"/>
      <c r="BS305" s="54"/>
      <c r="BT305" s="54"/>
      <c r="BU305" s="49"/>
      <c r="BV305" s="49"/>
      <c r="BW305" s="49"/>
      <c r="BX305" s="49"/>
      <c r="BY305" s="49"/>
      <c r="BZ305" s="49"/>
      <c r="CA305" s="49"/>
      <c r="CB305" s="49"/>
      <c r="CC305" s="54"/>
      <c r="CD305" s="54"/>
      <c r="CE305" s="54"/>
      <c r="CF305" s="54"/>
      <c r="CG305" s="54"/>
      <c r="CH305" s="54"/>
    </row>
    <row r="306" spans="1:86" ht="30.95" customHeight="1">
      <c r="A306" s="836" t="s">
        <v>338</v>
      </c>
      <c r="B306" s="868" t="s">
        <v>40</v>
      </c>
      <c r="C306" s="869" t="s">
        <v>54</v>
      </c>
      <c r="D306" s="870" t="s">
        <v>1616</v>
      </c>
      <c r="E306" s="871">
        <v>2015</v>
      </c>
      <c r="F306" s="872" t="s">
        <v>1601</v>
      </c>
      <c r="G306" s="873" t="s">
        <v>1568</v>
      </c>
      <c r="H306" s="874" t="s">
        <v>1573</v>
      </c>
      <c r="I306" s="872" t="s">
        <v>466</v>
      </c>
      <c r="J306" s="621">
        <v>1</v>
      </c>
      <c r="K306" s="621">
        <v>1</v>
      </c>
      <c r="L306" s="622"/>
      <c r="P306" s="47"/>
      <c r="Q306" s="47"/>
      <c r="R306" s="47"/>
      <c r="BA306" s="137"/>
      <c r="BB306" s="137"/>
      <c r="BC306" s="54"/>
      <c r="BD306" s="54"/>
      <c r="BE306" s="136"/>
      <c r="BF306" s="136"/>
      <c r="BG306" s="54"/>
      <c r="BH306" s="54"/>
      <c r="BI306" s="54"/>
      <c r="BJ306" s="54"/>
      <c r="BK306" s="54"/>
      <c r="BL306" s="54"/>
      <c r="BM306" s="138"/>
      <c r="BN306" s="54"/>
      <c r="BO306" s="54"/>
      <c r="BP306" s="54"/>
      <c r="BQ306" s="54"/>
      <c r="BR306" s="54"/>
      <c r="BS306" s="54"/>
      <c r="BT306" s="54"/>
      <c r="BU306" s="49"/>
      <c r="BV306" s="49"/>
      <c r="BW306" s="49"/>
      <c r="BX306" s="49"/>
      <c r="BY306" s="49"/>
      <c r="BZ306" s="49"/>
      <c r="CA306" s="49"/>
      <c r="CB306" s="49"/>
      <c r="CC306" s="54"/>
      <c r="CD306" s="54"/>
      <c r="CE306" s="54"/>
      <c r="CF306" s="54"/>
      <c r="CG306" s="54"/>
      <c r="CH306" s="54"/>
    </row>
    <row r="307" spans="1:86" ht="30.95" customHeight="1">
      <c r="A307" s="836" t="s">
        <v>338</v>
      </c>
      <c r="B307" s="868" t="s">
        <v>40</v>
      </c>
      <c r="C307" s="869" t="s">
        <v>54</v>
      </c>
      <c r="D307" s="870" t="s">
        <v>1616</v>
      </c>
      <c r="E307" s="871">
        <v>2015</v>
      </c>
      <c r="F307" s="872" t="s">
        <v>1601</v>
      </c>
      <c r="G307" s="873" t="s">
        <v>226</v>
      </c>
      <c r="H307" s="874" t="s">
        <v>1573</v>
      </c>
      <c r="I307" s="872" t="s">
        <v>466</v>
      </c>
      <c r="J307" s="621">
        <v>0.94</v>
      </c>
      <c r="K307" s="621">
        <v>1</v>
      </c>
      <c r="L307" s="622"/>
      <c r="P307" s="47"/>
      <c r="Q307" s="47"/>
      <c r="R307" s="47"/>
      <c r="BA307" s="137"/>
      <c r="BB307" s="137"/>
      <c r="BC307" s="54"/>
      <c r="BD307" s="54"/>
      <c r="BE307" s="136"/>
      <c r="BF307" s="136"/>
      <c r="BG307" s="54"/>
      <c r="BH307" s="54"/>
      <c r="BI307" s="54"/>
      <c r="BJ307" s="54"/>
      <c r="BK307" s="54"/>
      <c r="BL307" s="54"/>
      <c r="BM307" s="138"/>
      <c r="BN307" s="54"/>
      <c r="BO307" s="54"/>
      <c r="BP307" s="54"/>
      <c r="BQ307" s="54"/>
      <c r="BR307" s="54"/>
      <c r="BS307" s="54"/>
      <c r="BT307" s="54"/>
      <c r="BU307" s="49"/>
      <c r="BV307" s="49"/>
      <c r="BW307" s="49"/>
      <c r="BX307" s="49"/>
      <c r="BY307" s="49"/>
      <c r="BZ307" s="49"/>
      <c r="CA307" s="49"/>
      <c r="CB307" s="49"/>
      <c r="CC307" s="54"/>
      <c r="CD307" s="54"/>
      <c r="CE307" s="54"/>
      <c r="CF307" s="54"/>
      <c r="CG307" s="54"/>
      <c r="CH307" s="54"/>
    </row>
    <row r="308" spans="1:86" ht="30.95" customHeight="1">
      <c r="A308" s="836" t="s">
        <v>338</v>
      </c>
      <c r="B308" s="868" t="s">
        <v>40</v>
      </c>
      <c r="C308" s="869" t="s">
        <v>54</v>
      </c>
      <c r="D308" s="870" t="s">
        <v>1617</v>
      </c>
      <c r="E308" s="871">
        <v>2015</v>
      </c>
      <c r="F308" s="872" t="s">
        <v>1601</v>
      </c>
      <c r="G308" s="873" t="s">
        <v>224</v>
      </c>
      <c r="H308" s="874" t="s">
        <v>1563</v>
      </c>
      <c r="I308" s="872" t="s">
        <v>466</v>
      </c>
      <c r="J308" s="621">
        <v>0.2</v>
      </c>
      <c r="K308" s="621">
        <v>0.5</v>
      </c>
      <c r="L308" s="622"/>
      <c r="P308" s="47"/>
      <c r="Q308" s="47"/>
      <c r="R308" s="47"/>
      <c r="BA308" s="137"/>
      <c r="BB308" s="137"/>
      <c r="BC308" s="54"/>
      <c r="BD308" s="54"/>
      <c r="BE308" s="136"/>
      <c r="BF308" s="136"/>
      <c r="BG308" s="54"/>
      <c r="BH308" s="54"/>
      <c r="BI308" s="54"/>
      <c r="BJ308" s="54"/>
      <c r="BK308" s="54"/>
      <c r="BL308" s="54"/>
      <c r="BM308" s="138"/>
      <c r="BN308" s="54"/>
      <c r="BO308" s="54"/>
      <c r="BP308" s="54"/>
      <c r="BQ308" s="54"/>
      <c r="BR308" s="54"/>
      <c r="BS308" s="54"/>
      <c r="BT308" s="54"/>
      <c r="BU308" s="49"/>
      <c r="BV308" s="49"/>
      <c r="BW308" s="49"/>
      <c r="BX308" s="49"/>
      <c r="BY308" s="49"/>
      <c r="BZ308" s="49"/>
      <c r="CA308" s="49"/>
      <c r="CB308" s="49"/>
      <c r="CC308" s="54"/>
      <c r="CD308" s="54"/>
      <c r="CE308" s="54"/>
      <c r="CF308" s="54"/>
      <c r="CG308" s="54"/>
      <c r="CH308" s="54"/>
    </row>
    <row r="309" spans="1:86" ht="30.95" customHeight="1">
      <c r="A309" s="836" t="s">
        <v>338</v>
      </c>
      <c r="B309" s="868" t="s">
        <v>40</v>
      </c>
      <c r="C309" s="869" t="s">
        <v>54</v>
      </c>
      <c r="D309" s="870" t="s">
        <v>1617</v>
      </c>
      <c r="E309" s="871">
        <v>2015</v>
      </c>
      <c r="F309" s="872" t="s">
        <v>1601</v>
      </c>
      <c r="G309" s="873" t="s">
        <v>1566</v>
      </c>
      <c r="H309" s="874" t="s">
        <v>1563</v>
      </c>
      <c r="I309" s="872" t="s">
        <v>466</v>
      </c>
      <c r="J309" s="621">
        <v>0.24</v>
      </c>
      <c r="K309" s="621">
        <v>0.95</v>
      </c>
      <c r="L309" s="622"/>
      <c r="P309" s="47"/>
      <c r="Q309" s="47"/>
      <c r="R309" s="47"/>
      <c r="BA309" s="137"/>
      <c r="BB309" s="137"/>
      <c r="BC309" s="54"/>
      <c r="BD309" s="54"/>
      <c r="BE309" s="136"/>
      <c r="BF309" s="136"/>
      <c r="BG309" s="54"/>
      <c r="BH309" s="54"/>
      <c r="BI309" s="54"/>
      <c r="BJ309" s="54"/>
      <c r="BK309" s="54"/>
      <c r="BL309" s="54"/>
      <c r="BM309" s="138"/>
      <c r="BN309" s="54"/>
      <c r="BO309" s="54"/>
      <c r="BP309" s="54"/>
      <c r="BQ309" s="54"/>
      <c r="BR309" s="54"/>
      <c r="BS309" s="54"/>
      <c r="BT309" s="54"/>
      <c r="BU309" s="49"/>
      <c r="BV309" s="49"/>
      <c r="BW309" s="49"/>
      <c r="BX309" s="49"/>
      <c r="BY309" s="49"/>
      <c r="BZ309" s="49"/>
      <c r="CA309" s="49"/>
      <c r="CB309" s="49"/>
      <c r="CC309" s="54"/>
      <c r="CD309" s="54"/>
      <c r="CE309" s="54"/>
      <c r="CF309" s="54"/>
      <c r="CG309" s="54"/>
      <c r="CH309" s="54"/>
    </row>
    <row r="310" spans="1:86" ht="30.95" customHeight="1">
      <c r="A310" s="836" t="s">
        <v>338</v>
      </c>
      <c r="B310" s="868" t="s">
        <v>40</v>
      </c>
      <c r="C310" s="869" t="s">
        <v>54</v>
      </c>
      <c r="D310" s="870" t="s">
        <v>1617</v>
      </c>
      <c r="E310" s="871">
        <v>2015</v>
      </c>
      <c r="F310" s="872" t="s">
        <v>1601</v>
      </c>
      <c r="G310" s="873" t="s">
        <v>239</v>
      </c>
      <c r="H310" s="874" t="s">
        <v>1563</v>
      </c>
      <c r="I310" s="872" t="s">
        <v>466</v>
      </c>
      <c r="J310" s="621">
        <v>0.4</v>
      </c>
      <c r="K310" s="621">
        <v>1.1399999999999999</v>
      </c>
      <c r="L310" s="622"/>
      <c r="P310" s="47"/>
      <c r="Q310" s="47"/>
      <c r="R310" s="47"/>
      <c r="BA310" s="137"/>
      <c r="BB310" s="137"/>
      <c r="BC310" s="54"/>
      <c r="BD310" s="54"/>
      <c r="BE310" s="136"/>
      <c r="BF310" s="136"/>
      <c r="BG310" s="54"/>
      <c r="BH310" s="54"/>
      <c r="BI310" s="54"/>
      <c r="BJ310" s="54"/>
      <c r="BK310" s="54"/>
      <c r="BL310" s="54"/>
      <c r="BM310" s="138"/>
      <c r="BN310" s="54"/>
      <c r="BO310" s="54"/>
      <c r="BP310" s="54"/>
      <c r="BQ310" s="54"/>
      <c r="BR310" s="54"/>
      <c r="BS310" s="54"/>
      <c r="BT310" s="54"/>
      <c r="BU310" s="49"/>
      <c r="BV310" s="49"/>
      <c r="BW310" s="49"/>
      <c r="BX310" s="49"/>
      <c r="BY310" s="49"/>
      <c r="BZ310" s="49"/>
      <c r="CA310" s="49"/>
      <c r="CB310" s="49"/>
      <c r="CC310" s="54"/>
      <c r="CD310" s="54"/>
      <c r="CE310" s="54"/>
      <c r="CF310" s="54"/>
      <c r="CG310" s="54"/>
      <c r="CH310" s="54"/>
    </row>
    <row r="311" spans="1:86" ht="30.95" customHeight="1">
      <c r="A311" s="836" t="s">
        <v>338</v>
      </c>
      <c r="B311" s="868" t="s">
        <v>40</v>
      </c>
      <c r="C311" s="869" t="s">
        <v>54</v>
      </c>
      <c r="D311" s="870" t="s">
        <v>1617</v>
      </c>
      <c r="E311" s="871">
        <v>2015</v>
      </c>
      <c r="F311" s="872" t="s">
        <v>1601</v>
      </c>
      <c r="G311" s="873" t="s">
        <v>230</v>
      </c>
      <c r="H311" s="874" t="s">
        <v>1567</v>
      </c>
      <c r="I311" s="872" t="s">
        <v>466</v>
      </c>
      <c r="J311" s="621">
        <v>0.5</v>
      </c>
      <c r="K311" s="621">
        <v>1.4</v>
      </c>
      <c r="L311" s="622"/>
      <c r="P311" s="47"/>
      <c r="Q311" s="47"/>
      <c r="R311" s="47"/>
      <c r="BA311" s="137"/>
      <c r="BB311" s="137"/>
      <c r="BC311" s="54"/>
      <c r="BD311" s="54"/>
      <c r="BE311" s="136"/>
      <c r="BF311" s="136"/>
      <c r="BG311" s="54"/>
      <c r="BH311" s="54"/>
      <c r="BI311" s="54"/>
      <c r="BJ311" s="54"/>
      <c r="BK311" s="54"/>
      <c r="BL311" s="54"/>
      <c r="BM311" s="138"/>
      <c r="BN311" s="54"/>
      <c r="BO311" s="54"/>
      <c r="BP311" s="54"/>
      <c r="BQ311" s="54"/>
      <c r="BR311" s="54"/>
      <c r="BS311" s="54"/>
      <c r="BT311" s="54"/>
      <c r="BU311" s="49"/>
      <c r="BV311" s="49"/>
      <c r="BW311" s="49"/>
      <c r="BX311" s="49"/>
      <c r="BY311" s="49"/>
      <c r="BZ311" s="49"/>
      <c r="CA311" s="49"/>
      <c r="CB311" s="49"/>
      <c r="CC311" s="54"/>
      <c r="CD311" s="54"/>
      <c r="CE311" s="54"/>
      <c r="CF311" s="54"/>
      <c r="CG311" s="54"/>
      <c r="CH311" s="54"/>
    </row>
    <row r="312" spans="1:86" ht="30.95" customHeight="1">
      <c r="A312" s="836" t="s">
        <v>338</v>
      </c>
      <c r="B312" s="868" t="s">
        <v>40</v>
      </c>
      <c r="C312" s="869" t="s">
        <v>54</v>
      </c>
      <c r="D312" s="870" t="s">
        <v>1617</v>
      </c>
      <c r="E312" s="871">
        <v>2015</v>
      </c>
      <c r="F312" s="872" t="s">
        <v>1601</v>
      </c>
      <c r="G312" s="873" t="s">
        <v>1568</v>
      </c>
      <c r="H312" s="874" t="s">
        <v>1567</v>
      </c>
      <c r="I312" s="872" t="s">
        <v>466</v>
      </c>
      <c r="J312" s="621">
        <v>0.63</v>
      </c>
      <c r="K312" s="621">
        <v>1.25</v>
      </c>
      <c r="L312" s="622"/>
      <c r="P312" s="47"/>
      <c r="Q312" s="47"/>
      <c r="R312" s="47"/>
      <c r="BA312" s="137"/>
      <c r="BB312" s="137"/>
      <c r="BC312" s="54"/>
      <c r="BD312" s="54"/>
      <c r="BE312" s="136"/>
      <c r="BF312" s="136"/>
      <c r="BG312" s="54"/>
      <c r="BH312" s="54"/>
      <c r="BI312" s="54"/>
      <c r="BJ312" s="54"/>
      <c r="BK312" s="54"/>
      <c r="BL312" s="54"/>
      <c r="BM312" s="138"/>
      <c r="BN312" s="54"/>
      <c r="BO312" s="54"/>
      <c r="BP312" s="54"/>
      <c r="BQ312" s="54"/>
      <c r="BR312" s="54"/>
      <c r="BS312" s="54"/>
      <c r="BT312" s="54"/>
      <c r="BU312" s="49"/>
      <c r="BV312" s="49"/>
      <c r="BW312" s="49"/>
      <c r="BX312" s="49"/>
      <c r="BY312" s="49"/>
      <c r="BZ312" s="49"/>
      <c r="CA312" s="49"/>
      <c r="CB312" s="49"/>
      <c r="CC312" s="54"/>
      <c r="CD312" s="54"/>
      <c r="CE312" s="54"/>
      <c r="CF312" s="54"/>
      <c r="CG312" s="54"/>
      <c r="CH312" s="54"/>
    </row>
    <row r="313" spans="1:86" ht="30.95" customHeight="1">
      <c r="A313" s="836" t="s">
        <v>338</v>
      </c>
      <c r="B313" s="868" t="s">
        <v>40</v>
      </c>
      <c r="C313" s="869" t="s">
        <v>54</v>
      </c>
      <c r="D313" s="870" t="s">
        <v>1617</v>
      </c>
      <c r="E313" s="871">
        <v>2015</v>
      </c>
      <c r="F313" s="872" t="s">
        <v>1601</v>
      </c>
      <c r="G313" s="873" t="s">
        <v>1566</v>
      </c>
      <c r="H313" s="874" t="s">
        <v>1567</v>
      </c>
      <c r="I313" s="872" t="s">
        <v>466</v>
      </c>
      <c r="J313" s="621">
        <v>0.4</v>
      </c>
      <c r="K313" s="621">
        <v>1</v>
      </c>
      <c r="L313" s="622"/>
      <c r="P313" s="47"/>
      <c r="Q313" s="47"/>
      <c r="R313" s="47"/>
      <c r="BA313" s="137"/>
      <c r="BB313" s="137"/>
      <c r="BC313" s="54"/>
      <c r="BD313" s="54"/>
      <c r="BE313" s="136"/>
      <c r="BF313" s="136"/>
      <c r="BG313" s="54"/>
      <c r="BH313" s="54"/>
      <c r="BI313" s="54"/>
      <c r="BJ313" s="54"/>
      <c r="BK313" s="54"/>
      <c r="BL313" s="54"/>
      <c r="BM313" s="138"/>
      <c r="BN313" s="54"/>
      <c r="BO313" s="54"/>
      <c r="BP313" s="54"/>
      <c r="BQ313" s="54"/>
      <c r="BR313" s="54"/>
      <c r="BS313" s="54"/>
      <c r="BT313" s="54"/>
      <c r="BU313" s="49"/>
      <c r="BV313" s="49"/>
      <c r="BW313" s="49"/>
      <c r="BX313" s="49"/>
      <c r="BY313" s="49"/>
      <c r="BZ313" s="49"/>
      <c r="CA313" s="49"/>
      <c r="CB313" s="49"/>
      <c r="CC313" s="54"/>
      <c r="CD313" s="54"/>
      <c r="CE313" s="54"/>
      <c r="CF313" s="54"/>
      <c r="CG313" s="54"/>
      <c r="CH313" s="54"/>
    </row>
    <row r="314" spans="1:86" ht="30.95" customHeight="1">
      <c r="A314" s="836" t="s">
        <v>338</v>
      </c>
      <c r="B314" s="868" t="s">
        <v>40</v>
      </c>
      <c r="C314" s="869" t="s">
        <v>54</v>
      </c>
      <c r="D314" s="870" t="s">
        <v>1617</v>
      </c>
      <c r="E314" s="871">
        <v>2015</v>
      </c>
      <c r="F314" s="872" t="s">
        <v>1601</v>
      </c>
      <c r="G314" s="873" t="s">
        <v>239</v>
      </c>
      <c r="H314" s="874" t="s">
        <v>1567</v>
      </c>
      <c r="I314" s="872" t="s">
        <v>466</v>
      </c>
      <c r="J314" s="621">
        <v>0.36</v>
      </c>
      <c r="K314" s="621">
        <v>1</v>
      </c>
      <c r="L314" s="622"/>
      <c r="P314" s="47"/>
      <c r="Q314" s="47"/>
      <c r="R314" s="47"/>
      <c r="BA314" s="137"/>
      <c r="BB314" s="137"/>
      <c r="BC314" s="54"/>
      <c r="BD314" s="54"/>
      <c r="BE314" s="136"/>
      <c r="BF314" s="136"/>
      <c r="BG314" s="54"/>
      <c r="BH314" s="54"/>
      <c r="BI314" s="54"/>
      <c r="BJ314" s="54"/>
      <c r="BK314" s="54"/>
      <c r="BL314" s="54"/>
      <c r="BM314" s="138"/>
      <c r="BN314" s="54"/>
      <c r="BO314" s="54"/>
      <c r="BP314" s="54"/>
      <c r="BQ314" s="54"/>
      <c r="BR314" s="54"/>
      <c r="BS314" s="54"/>
      <c r="BT314" s="54"/>
      <c r="BU314" s="49"/>
      <c r="BV314" s="49"/>
      <c r="BW314" s="49"/>
      <c r="BX314" s="49"/>
      <c r="BY314" s="49"/>
      <c r="BZ314" s="49"/>
      <c r="CA314" s="49"/>
      <c r="CB314" s="49"/>
      <c r="CC314" s="54"/>
      <c r="CD314" s="54"/>
      <c r="CE314" s="54"/>
      <c r="CF314" s="54"/>
      <c r="CG314" s="54"/>
      <c r="CH314" s="54"/>
    </row>
    <row r="315" spans="1:86" ht="30.95" customHeight="1">
      <c r="A315" s="836" t="s">
        <v>338</v>
      </c>
      <c r="B315" s="868" t="s">
        <v>40</v>
      </c>
      <c r="C315" s="869" t="s">
        <v>54</v>
      </c>
      <c r="D315" s="870" t="s">
        <v>1617</v>
      </c>
      <c r="E315" s="871">
        <v>2015</v>
      </c>
      <c r="F315" s="872" t="s">
        <v>1601</v>
      </c>
      <c r="G315" s="873" t="s">
        <v>230</v>
      </c>
      <c r="H315" s="874" t="s">
        <v>1569</v>
      </c>
      <c r="I315" s="872" t="s">
        <v>466</v>
      </c>
      <c r="J315" s="621">
        <v>0.1</v>
      </c>
      <c r="K315" s="621">
        <v>0.4</v>
      </c>
      <c r="L315" s="622"/>
      <c r="P315" s="47"/>
      <c r="Q315" s="47"/>
      <c r="R315" s="47"/>
      <c r="BA315" s="137"/>
      <c r="BB315" s="137"/>
      <c r="BC315" s="54"/>
      <c r="BD315" s="54"/>
      <c r="BE315" s="136"/>
      <c r="BF315" s="136"/>
      <c r="BG315" s="54"/>
      <c r="BH315" s="54"/>
      <c r="BI315" s="54"/>
      <c r="BJ315" s="54"/>
      <c r="BK315" s="54"/>
      <c r="BL315" s="54"/>
      <c r="BM315" s="138"/>
      <c r="BN315" s="54"/>
      <c r="BO315" s="54"/>
      <c r="BP315" s="54"/>
      <c r="BQ315" s="54"/>
      <c r="BR315" s="54"/>
      <c r="BS315" s="54"/>
      <c r="BT315" s="54"/>
      <c r="BU315" s="49"/>
      <c r="BV315" s="49"/>
      <c r="BW315" s="49"/>
      <c r="BX315" s="49"/>
      <c r="BY315" s="49"/>
      <c r="BZ315" s="49"/>
      <c r="CA315" s="49"/>
      <c r="CB315" s="49"/>
      <c r="CC315" s="54"/>
      <c r="CD315" s="54"/>
      <c r="CE315" s="54"/>
      <c r="CF315" s="54"/>
      <c r="CG315" s="54"/>
      <c r="CH315" s="54"/>
    </row>
    <row r="316" spans="1:86" ht="30.95" customHeight="1">
      <c r="A316" s="836" t="s">
        <v>338</v>
      </c>
      <c r="B316" s="868" t="s">
        <v>40</v>
      </c>
      <c r="C316" s="869" t="s">
        <v>54</v>
      </c>
      <c r="D316" s="870" t="s">
        <v>1617</v>
      </c>
      <c r="E316" s="871">
        <v>2015</v>
      </c>
      <c r="F316" s="872" t="s">
        <v>1601</v>
      </c>
      <c r="G316" s="873" t="s">
        <v>224</v>
      </c>
      <c r="H316" s="874" t="s">
        <v>1569</v>
      </c>
      <c r="I316" s="872" t="s">
        <v>466</v>
      </c>
      <c r="J316" s="621">
        <v>0.53</v>
      </c>
      <c r="K316" s="621">
        <v>1.05</v>
      </c>
      <c r="L316" s="622"/>
      <c r="P316" s="47"/>
      <c r="Q316" s="47"/>
      <c r="R316" s="47"/>
      <c r="BA316" s="137"/>
      <c r="BB316" s="137"/>
      <c r="BC316" s="54"/>
      <c r="BD316" s="54"/>
      <c r="BE316" s="136"/>
      <c r="BF316" s="136"/>
      <c r="BG316" s="54"/>
      <c r="BH316" s="54"/>
      <c r="BI316" s="54"/>
      <c r="BJ316" s="54"/>
      <c r="BK316" s="54"/>
      <c r="BL316" s="54"/>
      <c r="BM316" s="138"/>
      <c r="BN316" s="54"/>
      <c r="BO316" s="54"/>
      <c r="BP316" s="54"/>
      <c r="BQ316" s="54"/>
      <c r="BR316" s="54"/>
      <c r="BS316" s="54"/>
      <c r="BT316" s="54"/>
      <c r="BU316" s="49"/>
      <c r="BV316" s="49"/>
      <c r="BW316" s="49"/>
      <c r="BX316" s="49"/>
      <c r="BY316" s="49"/>
      <c r="BZ316" s="49"/>
      <c r="CA316" s="49"/>
      <c r="CB316" s="49"/>
      <c r="CC316" s="54"/>
      <c r="CD316" s="54"/>
      <c r="CE316" s="54"/>
      <c r="CF316" s="54"/>
      <c r="CG316" s="54"/>
      <c r="CH316" s="54"/>
    </row>
    <row r="317" spans="1:86" ht="30.95" customHeight="1">
      <c r="A317" s="836" t="s">
        <v>338</v>
      </c>
      <c r="B317" s="868" t="s">
        <v>40</v>
      </c>
      <c r="C317" s="869" t="s">
        <v>54</v>
      </c>
      <c r="D317" s="870" t="s">
        <v>1617</v>
      </c>
      <c r="E317" s="871">
        <v>2015</v>
      </c>
      <c r="F317" s="872" t="s">
        <v>1601</v>
      </c>
      <c r="G317" s="873" t="s">
        <v>1566</v>
      </c>
      <c r="H317" s="874" t="s">
        <v>1569</v>
      </c>
      <c r="I317" s="872" t="s">
        <v>466</v>
      </c>
      <c r="J317" s="621">
        <v>0.44</v>
      </c>
      <c r="K317" s="621">
        <v>0.92</v>
      </c>
      <c r="L317" s="622"/>
      <c r="P317" s="47"/>
      <c r="Q317" s="47"/>
      <c r="R317" s="47"/>
      <c r="BA317" s="137"/>
      <c r="BB317" s="137"/>
      <c r="BC317" s="54"/>
      <c r="BD317" s="54"/>
      <c r="BE317" s="136"/>
      <c r="BF317" s="136"/>
      <c r="BG317" s="54"/>
      <c r="BH317" s="54"/>
      <c r="BI317" s="54"/>
      <c r="BJ317" s="54"/>
      <c r="BK317" s="54"/>
      <c r="BL317" s="54"/>
      <c r="BM317" s="138"/>
      <c r="BN317" s="54"/>
      <c r="BO317" s="54"/>
      <c r="BP317" s="54"/>
      <c r="BQ317" s="54"/>
      <c r="BR317" s="54"/>
      <c r="BS317" s="54"/>
      <c r="BT317" s="54"/>
      <c r="BU317" s="49"/>
      <c r="BV317" s="49"/>
      <c r="BW317" s="49"/>
      <c r="BX317" s="49"/>
      <c r="BY317" s="49"/>
      <c r="BZ317" s="49"/>
      <c r="CA317" s="49"/>
      <c r="CB317" s="49"/>
      <c r="CC317" s="54"/>
      <c r="CD317" s="54"/>
      <c r="CE317" s="54"/>
      <c r="CF317" s="54"/>
      <c r="CG317" s="54"/>
      <c r="CH317" s="54"/>
    </row>
    <row r="318" spans="1:86" ht="30.95" customHeight="1">
      <c r="A318" s="836" t="s">
        <v>338</v>
      </c>
      <c r="B318" s="868" t="s">
        <v>40</v>
      </c>
      <c r="C318" s="869" t="s">
        <v>54</v>
      </c>
      <c r="D318" s="870" t="s">
        <v>1617</v>
      </c>
      <c r="E318" s="871">
        <v>2015</v>
      </c>
      <c r="F318" s="872" t="s">
        <v>1601</v>
      </c>
      <c r="G318" s="873" t="s">
        <v>239</v>
      </c>
      <c r="H318" s="874" t="s">
        <v>1569</v>
      </c>
      <c r="I318" s="872" t="s">
        <v>466</v>
      </c>
      <c r="J318" s="621">
        <v>0.5</v>
      </c>
      <c r="K318" s="621">
        <v>1</v>
      </c>
      <c r="L318" s="622"/>
      <c r="P318" s="47"/>
      <c r="Q318" s="47"/>
      <c r="R318" s="47"/>
      <c r="BA318" s="137"/>
      <c r="BB318" s="137"/>
      <c r="BC318" s="54"/>
      <c r="BD318" s="54"/>
      <c r="BE318" s="136"/>
      <c r="BF318" s="136"/>
      <c r="BG318" s="54"/>
      <c r="BH318" s="54"/>
      <c r="BI318" s="54"/>
      <c r="BJ318" s="54"/>
      <c r="BK318" s="54"/>
      <c r="BL318" s="54"/>
      <c r="BM318" s="138"/>
      <c r="BN318" s="54"/>
      <c r="BO318" s="54"/>
      <c r="BP318" s="54"/>
      <c r="BQ318" s="54"/>
      <c r="BR318" s="54"/>
      <c r="BS318" s="54"/>
      <c r="BT318" s="54"/>
      <c r="BU318" s="49"/>
      <c r="BV318" s="49"/>
      <c r="BW318" s="49"/>
      <c r="BX318" s="49"/>
      <c r="BY318" s="49"/>
      <c r="BZ318" s="49"/>
      <c r="CA318" s="49"/>
      <c r="CB318" s="49"/>
      <c r="CC318" s="54"/>
      <c r="CD318" s="54"/>
      <c r="CE318" s="54"/>
      <c r="CF318" s="54"/>
      <c r="CG318" s="54"/>
      <c r="CH318" s="54"/>
    </row>
    <row r="319" spans="1:86" ht="30.95" customHeight="1">
      <c r="A319" s="836" t="s">
        <v>338</v>
      </c>
      <c r="B319" s="868" t="s">
        <v>40</v>
      </c>
      <c r="C319" s="869" t="s">
        <v>54</v>
      </c>
      <c r="D319" s="870" t="s">
        <v>1617</v>
      </c>
      <c r="E319" s="871">
        <v>2015</v>
      </c>
      <c r="F319" s="872" t="s">
        <v>1601</v>
      </c>
      <c r="G319" s="873" t="s">
        <v>222</v>
      </c>
      <c r="H319" s="874" t="s">
        <v>1569</v>
      </c>
      <c r="I319" s="872" t="s">
        <v>466</v>
      </c>
      <c r="J319" s="621">
        <v>0.55000000000000004</v>
      </c>
      <c r="K319" s="621">
        <v>1</v>
      </c>
      <c r="L319" s="622"/>
      <c r="P319" s="47"/>
      <c r="Q319" s="47"/>
      <c r="R319" s="47"/>
      <c r="BA319" s="137"/>
      <c r="BB319" s="137"/>
      <c r="BC319" s="54"/>
      <c r="BD319" s="54"/>
      <c r="BE319" s="136"/>
      <c r="BF319" s="136"/>
      <c r="BG319" s="54"/>
      <c r="BH319" s="54"/>
      <c r="BI319" s="54"/>
      <c r="BJ319" s="54"/>
      <c r="BK319" s="54"/>
      <c r="BL319" s="54"/>
      <c r="BM319" s="138"/>
      <c r="BN319" s="54"/>
      <c r="BO319" s="54"/>
      <c r="BP319" s="54"/>
      <c r="BQ319" s="54"/>
      <c r="BR319" s="54"/>
      <c r="BS319" s="54"/>
      <c r="BT319" s="54"/>
      <c r="BU319" s="49"/>
      <c r="BV319" s="49"/>
      <c r="BW319" s="49"/>
      <c r="BX319" s="49"/>
      <c r="BY319" s="49"/>
      <c r="BZ319" s="49"/>
      <c r="CA319" s="49"/>
      <c r="CB319" s="49"/>
      <c r="CC319" s="54"/>
      <c r="CD319" s="54"/>
      <c r="CE319" s="54"/>
      <c r="CF319" s="54"/>
      <c r="CG319" s="54"/>
      <c r="CH319" s="54"/>
    </row>
    <row r="320" spans="1:86" ht="30.95" customHeight="1">
      <c r="A320" s="836" t="s">
        <v>338</v>
      </c>
      <c r="B320" s="868" t="s">
        <v>40</v>
      </c>
      <c r="C320" s="869" t="s">
        <v>54</v>
      </c>
      <c r="D320" s="870" t="s">
        <v>1617</v>
      </c>
      <c r="E320" s="871">
        <v>2015</v>
      </c>
      <c r="F320" s="872" t="s">
        <v>1601</v>
      </c>
      <c r="G320" s="873" t="s">
        <v>226</v>
      </c>
      <c r="H320" s="874" t="s">
        <v>1569</v>
      </c>
      <c r="I320" s="872" t="s">
        <v>466</v>
      </c>
      <c r="J320" s="621">
        <v>0.54</v>
      </c>
      <c r="K320" s="621">
        <v>1</v>
      </c>
      <c r="L320" s="622"/>
      <c r="P320" s="47"/>
      <c r="Q320" s="47"/>
      <c r="R320" s="47"/>
      <c r="BA320" s="137"/>
      <c r="BB320" s="137"/>
      <c r="BC320" s="54"/>
      <c r="BD320" s="54"/>
      <c r="BE320" s="136"/>
      <c r="BF320" s="136"/>
      <c r="BG320" s="54"/>
      <c r="BH320" s="54"/>
      <c r="BI320" s="54"/>
      <c r="BJ320" s="54"/>
      <c r="BK320" s="54"/>
      <c r="BL320" s="54"/>
      <c r="BM320" s="138"/>
      <c r="BN320" s="54"/>
      <c r="BO320" s="54"/>
      <c r="BP320" s="54"/>
      <c r="BQ320" s="54"/>
      <c r="BR320" s="54"/>
      <c r="BS320" s="54"/>
      <c r="BT320" s="54"/>
      <c r="BU320" s="49"/>
      <c r="BV320" s="49"/>
      <c r="BW320" s="49"/>
      <c r="BX320" s="49"/>
      <c r="BY320" s="49"/>
      <c r="BZ320" s="49"/>
      <c r="CA320" s="49"/>
      <c r="CB320" s="49"/>
      <c r="CC320" s="54"/>
      <c r="CD320" s="54"/>
      <c r="CE320" s="54"/>
      <c r="CF320" s="54"/>
      <c r="CG320" s="54"/>
      <c r="CH320" s="54"/>
    </row>
    <row r="321" spans="1:86" ht="30.95" customHeight="1">
      <c r="A321" s="836" t="s">
        <v>338</v>
      </c>
      <c r="B321" s="868" t="s">
        <v>40</v>
      </c>
      <c r="C321" s="869" t="s">
        <v>54</v>
      </c>
      <c r="D321" s="870" t="s">
        <v>1617</v>
      </c>
      <c r="E321" s="871">
        <v>2015</v>
      </c>
      <c r="F321" s="872" t="s">
        <v>1601</v>
      </c>
      <c r="G321" s="873" t="s">
        <v>1568</v>
      </c>
      <c r="H321" s="874" t="s">
        <v>1570</v>
      </c>
      <c r="I321" s="872" t="s">
        <v>466</v>
      </c>
      <c r="J321" s="621">
        <v>0.76</v>
      </c>
      <c r="K321" s="621">
        <v>0.95</v>
      </c>
      <c r="L321" s="622"/>
      <c r="P321" s="47"/>
      <c r="Q321" s="47"/>
      <c r="R321" s="47"/>
      <c r="BA321" s="137"/>
      <c r="BB321" s="137"/>
      <c r="BC321" s="54"/>
      <c r="BD321" s="54"/>
      <c r="BE321" s="136"/>
      <c r="BF321" s="136"/>
      <c r="BG321" s="54"/>
      <c r="BH321" s="54"/>
      <c r="BI321" s="54"/>
      <c r="BJ321" s="54"/>
      <c r="BK321" s="54"/>
      <c r="BL321" s="54"/>
      <c r="BM321" s="138"/>
      <c r="BN321" s="54"/>
      <c r="BO321" s="54"/>
      <c r="BP321" s="54"/>
      <c r="BQ321" s="54"/>
      <c r="BR321" s="54"/>
      <c r="BS321" s="54"/>
      <c r="BT321" s="54"/>
      <c r="BU321" s="49"/>
      <c r="BV321" s="49"/>
      <c r="BW321" s="49"/>
      <c r="BX321" s="49"/>
      <c r="BY321" s="49"/>
      <c r="BZ321" s="49"/>
      <c r="CA321" s="49"/>
      <c r="CB321" s="49"/>
      <c r="CC321" s="54"/>
      <c r="CD321" s="54"/>
      <c r="CE321" s="54"/>
      <c r="CF321" s="54"/>
      <c r="CG321" s="54"/>
      <c r="CH321" s="54"/>
    </row>
    <row r="322" spans="1:86" ht="30.95" customHeight="1">
      <c r="A322" s="836" t="s">
        <v>338</v>
      </c>
      <c r="B322" s="868" t="s">
        <v>40</v>
      </c>
      <c r="C322" s="869" t="s">
        <v>54</v>
      </c>
      <c r="D322" s="870" t="s">
        <v>1617</v>
      </c>
      <c r="E322" s="871">
        <v>2015</v>
      </c>
      <c r="F322" s="872" t="s">
        <v>1601</v>
      </c>
      <c r="G322" s="873" t="s">
        <v>1571</v>
      </c>
      <c r="H322" s="874" t="s">
        <v>1570</v>
      </c>
      <c r="I322" s="872" t="s">
        <v>466</v>
      </c>
      <c r="J322" s="621">
        <v>0.8</v>
      </c>
      <c r="K322" s="621">
        <v>1</v>
      </c>
      <c r="L322" s="622"/>
      <c r="P322" s="47"/>
      <c r="Q322" s="47"/>
      <c r="R322" s="47"/>
      <c r="BA322" s="137"/>
      <c r="BB322" s="137"/>
      <c r="BC322" s="54"/>
      <c r="BD322" s="54"/>
      <c r="BE322" s="136"/>
      <c r="BF322" s="136"/>
      <c r="BG322" s="54"/>
      <c r="BH322" s="54"/>
      <c r="BI322" s="54"/>
      <c r="BJ322" s="54"/>
      <c r="BK322" s="54"/>
      <c r="BL322" s="54"/>
      <c r="BM322" s="138"/>
      <c r="BN322" s="54"/>
      <c r="BO322" s="54"/>
      <c r="BP322" s="54"/>
      <c r="BQ322" s="54"/>
      <c r="BR322" s="54"/>
      <c r="BS322" s="54"/>
      <c r="BT322" s="54"/>
      <c r="BU322" s="49"/>
      <c r="BV322" s="49"/>
      <c r="BW322" s="49"/>
      <c r="BX322" s="49"/>
      <c r="BY322" s="49"/>
      <c r="BZ322" s="49"/>
      <c r="CA322" s="49"/>
      <c r="CB322" s="49"/>
      <c r="CC322" s="54"/>
      <c r="CD322" s="54"/>
      <c r="CE322" s="54"/>
      <c r="CF322" s="54"/>
      <c r="CG322" s="54"/>
      <c r="CH322" s="54"/>
    </row>
    <row r="323" spans="1:86" ht="30.95" customHeight="1">
      <c r="A323" s="836" t="s">
        <v>338</v>
      </c>
      <c r="B323" s="868" t="s">
        <v>40</v>
      </c>
      <c r="C323" s="869" t="s">
        <v>54</v>
      </c>
      <c r="D323" s="870" t="s">
        <v>1617</v>
      </c>
      <c r="E323" s="871">
        <v>2015</v>
      </c>
      <c r="F323" s="872" t="s">
        <v>1601</v>
      </c>
      <c r="G323" s="873" t="s">
        <v>222</v>
      </c>
      <c r="H323" s="874" t="s">
        <v>1570</v>
      </c>
      <c r="I323" s="872" t="s">
        <v>466</v>
      </c>
      <c r="J323" s="621">
        <v>0.5</v>
      </c>
      <c r="K323" s="621">
        <v>1</v>
      </c>
      <c r="L323" s="622"/>
      <c r="P323" s="47"/>
      <c r="Q323" s="47"/>
      <c r="R323" s="47"/>
      <c r="BA323" s="137"/>
      <c r="BB323" s="137"/>
      <c r="BC323" s="54"/>
      <c r="BD323" s="54"/>
      <c r="BE323" s="136"/>
      <c r="BF323" s="136"/>
      <c r="BG323" s="54"/>
      <c r="BH323" s="54"/>
      <c r="BI323" s="54"/>
      <c r="BJ323" s="54"/>
      <c r="BK323" s="54"/>
      <c r="BL323" s="54"/>
      <c r="BM323" s="138"/>
      <c r="BN323" s="54"/>
      <c r="BO323" s="54"/>
      <c r="BP323" s="54"/>
      <c r="BQ323" s="54"/>
      <c r="BR323" s="54"/>
      <c r="BS323" s="54"/>
      <c r="BT323" s="54"/>
      <c r="BU323" s="49"/>
      <c r="BV323" s="49"/>
      <c r="BW323" s="49"/>
      <c r="BX323" s="49"/>
      <c r="BY323" s="49"/>
      <c r="BZ323" s="49"/>
      <c r="CA323" s="49"/>
      <c r="CB323" s="49"/>
      <c r="CC323" s="54"/>
      <c r="CD323" s="54"/>
      <c r="CE323" s="54"/>
      <c r="CF323" s="54"/>
      <c r="CG323" s="54"/>
      <c r="CH323" s="54"/>
    </row>
    <row r="324" spans="1:86" ht="30.95" customHeight="1">
      <c r="A324" s="836" t="s">
        <v>338</v>
      </c>
      <c r="B324" s="868" t="s">
        <v>40</v>
      </c>
      <c r="C324" s="869" t="s">
        <v>54</v>
      </c>
      <c r="D324" s="870" t="s">
        <v>1617</v>
      </c>
      <c r="E324" s="871">
        <v>2015</v>
      </c>
      <c r="F324" s="872" t="s">
        <v>1601</v>
      </c>
      <c r="G324" s="873" t="s">
        <v>1568</v>
      </c>
      <c r="H324" s="874" t="s">
        <v>1572</v>
      </c>
      <c r="I324" s="872" t="s">
        <v>466</v>
      </c>
      <c r="J324" s="621">
        <v>0.83</v>
      </c>
      <c r="K324" s="621">
        <v>1</v>
      </c>
      <c r="L324" s="622"/>
      <c r="P324" s="47"/>
      <c r="Q324" s="47"/>
      <c r="R324" s="47"/>
      <c r="BA324" s="137"/>
      <c r="BB324" s="137"/>
      <c r="BC324" s="54"/>
      <c r="BD324" s="54"/>
      <c r="BE324" s="136"/>
      <c r="BF324" s="136"/>
      <c r="BG324" s="54"/>
      <c r="BH324" s="54"/>
      <c r="BI324" s="54"/>
      <c r="BJ324" s="54"/>
      <c r="BK324" s="54"/>
      <c r="BL324" s="54"/>
      <c r="BM324" s="138"/>
      <c r="BN324" s="54"/>
      <c r="BO324" s="54"/>
      <c r="BP324" s="54"/>
      <c r="BQ324" s="54"/>
      <c r="BR324" s="54"/>
      <c r="BS324" s="54"/>
      <c r="BT324" s="54"/>
      <c r="BU324" s="49"/>
      <c r="BV324" s="49"/>
      <c r="BW324" s="49"/>
      <c r="BX324" s="49"/>
      <c r="BY324" s="49"/>
      <c r="BZ324" s="49"/>
      <c r="CA324" s="49"/>
      <c r="CB324" s="49"/>
      <c r="CC324" s="54"/>
      <c r="CD324" s="54"/>
      <c r="CE324" s="54"/>
      <c r="CF324" s="54"/>
      <c r="CG324" s="54"/>
      <c r="CH324" s="54"/>
    </row>
    <row r="325" spans="1:86" ht="30.95" customHeight="1">
      <c r="A325" s="836" t="s">
        <v>338</v>
      </c>
      <c r="B325" s="868" t="s">
        <v>40</v>
      </c>
      <c r="C325" s="869" t="s">
        <v>54</v>
      </c>
      <c r="D325" s="870" t="s">
        <v>1617</v>
      </c>
      <c r="E325" s="871">
        <v>2015</v>
      </c>
      <c r="F325" s="872" t="s">
        <v>1601</v>
      </c>
      <c r="G325" s="873" t="s">
        <v>1568</v>
      </c>
      <c r="H325" s="874" t="s">
        <v>1573</v>
      </c>
      <c r="I325" s="872" t="s">
        <v>466</v>
      </c>
      <c r="J325" s="621">
        <v>1</v>
      </c>
      <c r="K325" s="621">
        <v>1</v>
      </c>
      <c r="L325" s="622"/>
      <c r="P325" s="47"/>
      <c r="Q325" s="47"/>
      <c r="R325" s="47"/>
      <c r="BA325" s="137"/>
      <c r="BB325" s="137"/>
      <c r="BC325" s="54"/>
      <c r="BD325" s="54"/>
      <c r="BE325" s="136"/>
      <c r="BF325" s="136"/>
      <c r="BG325" s="54"/>
      <c r="BH325" s="54"/>
      <c r="BI325" s="54"/>
      <c r="BJ325" s="54"/>
      <c r="BK325" s="54"/>
      <c r="BL325" s="54"/>
      <c r="BM325" s="138"/>
      <c r="BN325" s="54"/>
      <c r="BO325" s="54"/>
      <c r="BP325" s="54"/>
      <c r="BQ325" s="54"/>
      <c r="BR325" s="54"/>
      <c r="BS325" s="54"/>
      <c r="BT325" s="54"/>
      <c r="BU325" s="49"/>
      <c r="BV325" s="49"/>
      <c r="BW325" s="49"/>
      <c r="BX325" s="49"/>
      <c r="BY325" s="49"/>
      <c r="BZ325" s="49"/>
      <c r="CA325" s="49"/>
      <c r="CB325" s="49"/>
      <c r="CC325" s="54"/>
      <c r="CD325" s="54"/>
      <c r="CE325" s="54"/>
      <c r="CF325" s="54"/>
      <c r="CG325" s="54"/>
      <c r="CH325" s="54"/>
    </row>
    <row r="326" spans="1:86" ht="30.95" customHeight="1">
      <c r="A326" s="836" t="s">
        <v>338</v>
      </c>
      <c r="B326" s="868" t="s">
        <v>40</v>
      </c>
      <c r="C326" s="869" t="s">
        <v>54</v>
      </c>
      <c r="D326" s="870" t="s">
        <v>1617</v>
      </c>
      <c r="E326" s="871">
        <v>2015</v>
      </c>
      <c r="F326" s="872" t="s">
        <v>1601</v>
      </c>
      <c r="G326" s="873" t="s">
        <v>226</v>
      </c>
      <c r="H326" s="874" t="s">
        <v>1573</v>
      </c>
      <c r="I326" s="872" t="s">
        <v>466</v>
      </c>
      <c r="J326" s="621">
        <v>0.94</v>
      </c>
      <c r="K326" s="621">
        <v>1</v>
      </c>
      <c r="L326" s="622"/>
      <c r="P326" s="47"/>
      <c r="Q326" s="47"/>
      <c r="R326" s="47"/>
      <c r="BA326" s="137"/>
      <c r="BB326" s="137"/>
      <c r="BC326" s="54"/>
      <c r="BD326" s="54"/>
      <c r="BE326" s="136"/>
      <c r="BF326" s="136"/>
      <c r="BG326" s="54"/>
      <c r="BH326" s="54"/>
      <c r="BI326" s="54"/>
      <c r="BJ326" s="54"/>
      <c r="BK326" s="54"/>
      <c r="BL326" s="54"/>
      <c r="BM326" s="138"/>
      <c r="BN326" s="54"/>
      <c r="BO326" s="54"/>
      <c r="BP326" s="54"/>
      <c r="BQ326" s="54"/>
      <c r="BR326" s="54"/>
      <c r="BS326" s="54"/>
      <c r="BT326" s="54"/>
      <c r="BU326" s="49"/>
      <c r="BV326" s="49"/>
      <c r="BW326" s="49"/>
      <c r="BX326" s="49"/>
      <c r="BY326" s="49"/>
      <c r="BZ326" s="49"/>
      <c r="CA326" s="49"/>
      <c r="CB326" s="49"/>
      <c r="CC326" s="54"/>
      <c r="CD326" s="54"/>
      <c r="CE326" s="54"/>
      <c r="CF326" s="54"/>
      <c r="CG326" s="54"/>
      <c r="CH326" s="54"/>
    </row>
    <row r="327" spans="1:86" ht="30.95" customHeight="1">
      <c r="A327" s="836" t="s">
        <v>338</v>
      </c>
      <c r="B327" s="868" t="s">
        <v>40</v>
      </c>
      <c r="C327" s="869" t="s">
        <v>54</v>
      </c>
      <c r="D327" s="870" t="s">
        <v>1618</v>
      </c>
      <c r="E327" s="871">
        <v>2015</v>
      </c>
      <c r="F327" s="872" t="s">
        <v>1601</v>
      </c>
      <c r="G327" s="873" t="s">
        <v>224</v>
      </c>
      <c r="H327" s="874" t="s">
        <v>1563</v>
      </c>
      <c r="I327" s="872" t="s">
        <v>466</v>
      </c>
      <c r="J327" s="621">
        <v>0.2</v>
      </c>
      <c r="K327" s="621">
        <v>0.5</v>
      </c>
      <c r="L327" s="622"/>
      <c r="P327" s="47"/>
      <c r="Q327" s="47"/>
      <c r="R327" s="47"/>
      <c r="BA327" s="137"/>
      <c r="BB327" s="137"/>
      <c r="BC327" s="54"/>
      <c r="BD327" s="54"/>
      <c r="BE327" s="136"/>
      <c r="BF327" s="136"/>
      <c r="BG327" s="54"/>
      <c r="BH327" s="54"/>
      <c r="BI327" s="54"/>
      <c r="BJ327" s="54"/>
      <c r="BK327" s="54"/>
      <c r="BL327" s="54"/>
      <c r="BM327" s="138"/>
      <c r="BN327" s="54"/>
      <c r="BO327" s="54"/>
      <c r="BP327" s="54"/>
      <c r="BQ327" s="54"/>
      <c r="BR327" s="54"/>
      <c r="BS327" s="54"/>
      <c r="BT327" s="54"/>
      <c r="BU327" s="49"/>
      <c r="BV327" s="49"/>
      <c r="BW327" s="49"/>
      <c r="BX327" s="49"/>
      <c r="BY327" s="49"/>
      <c r="BZ327" s="49"/>
      <c r="CA327" s="49"/>
      <c r="CB327" s="49"/>
      <c r="CC327" s="54"/>
      <c r="CD327" s="54"/>
      <c r="CE327" s="54"/>
      <c r="CF327" s="54"/>
      <c r="CG327" s="54"/>
      <c r="CH327" s="54"/>
    </row>
    <row r="328" spans="1:86" ht="30.95" customHeight="1">
      <c r="A328" s="836" t="s">
        <v>338</v>
      </c>
      <c r="B328" s="868" t="s">
        <v>40</v>
      </c>
      <c r="C328" s="869" t="s">
        <v>54</v>
      </c>
      <c r="D328" s="870" t="s">
        <v>1618</v>
      </c>
      <c r="E328" s="871">
        <v>2015</v>
      </c>
      <c r="F328" s="872" t="s">
        <v>1601</v>
      </c>
      <c r="G328" s="873" t="s">
        <v>1566</v>
      </c>
      <c r="H328" s="874" t="s">
        <v>1563</v>
      </c>
      <c r="I328" s="872" t="s">
        <v>466</v>
      </c>
      <c r="J328" s="621">
        <v>0.24</v>
      </c>
      <c r="K328" s="621">
        <v>0.95</v>
      </c>
      <c r="L328" s="622"/>
      <c r="P328" s="47"/>
      <c r="Q328" s="47"/>
      <c r="R328" s="47"/>
      <c r="BA328" s="137"/>
      <c r="BB328" s="137"/>
      <c r="BC328" s="54"/>
      <c r="BD328" s="54"/>
      <c r="BE328" s="136"/>
      <c r="BF328" s="136"/>
      <c r="BG328" s="54"/>
      <c r="BH328" s="54"/>
      <c r="BI328" s="54"/>
      <c r="BJ328" s="54"/>
      <c r="BK328" s="54"/>
      <c r="BL328" s="54"/>
      <c r="BM328" s="138"/>
      <c r="BN328" s="54"/>
      <c r="BO328" s="54"/>
      <c r="BP328" s="54"/>
      <c r="BQ328" s="54"/>
      <c r="BR328" s="54"/>
      <c r="BS328" s="54"/>
      <c r="BT328" s="54"/>
      <c r="BU328" s="49"/>
      <c r="BV328" s="49"/>
      <c r="BW328" s="49"/>
      <c r="BX328" s="49"/>
      <c r="BY328" s="49"/>
      <c r="BZ328" s="49"/>
      <c r="CA328" s="49"/>
      <c r="CB328" s="49"/>
      <c r="CC328" s="54"/>
      <c r="CD328" s="54"/>
      <c r="CE328" s="54"/>
      <c r="CF328" s="54"/>
      <c r="CG328" s="54"/>
      <c r="CH328" s="54"/>
    </row>
    <row r="329" spans="1:86" ht="30.95" customHeight="1">
      <c r="A329" s="836" t="s">
        <v>338</v>
      </c>
      <c r="B329" s="868" t="s">
        <v>40</v>
      </c>
      <c r="C329" s="869" t="s">
        <v>54</v>
      </c>
      <c r="D329" s="870" t="s">
        <v>1618</v>
      </c>
      <c r="E329" s="871">
        <v>2015</v>
      </c>
      <c r="F329" s="872" t="s">
        <v>1601</v>
      </c>
      <c r="G329" s="873" t="s">
        <v>239</v>
      </c>
      <c r="H329" s="874" t="s">
        <v>1563</v>
      </c>
      <c r="I329" s="872" t="s">
        <v>466</v>
      </c>
      <c r="J329" s="621">
        <v>0.4</v>
      </c>
      <c r="K329" s="621">
        <v>1.1399999999999999</v>
      </c>
      <c r="L329" s="622"/>
      <c r="P329" s="47"/>
      <c r="Q329" s="47"/>
      <c r="R329" s="47"/>
      <c r="BA329" s="137"/>
      <c r="BB329" s="137"/>
      <c r="BC329" s="54"/>
      <c r="BD329" s="54"/>
      <c r="BE329" s="136"/>
      <c r="BF329" s="136"/>
      <c r="BG329" s="54"/>
      <c r="BH329" s="54"/>
      <c r="BI329" s="54"/>
      <c r="BJ329" s="54"/>
      <c r="BK329" s="54"/>
      <c r="BL329" s="54"/>
      <c r="BM329" s="138"/>
      <c r="BN329" s="54"/>
      <c r="BO329" s="54"/>
      <c r="BP329" s="54"/>
      <c r="BQ329" s="54"/>
      <c r="BR329" s="54"/>
      <c r="BS329" s="54"/>
      <c r="BT329" s="54"/>
      <c r="BU329" s="49"/>
      <c r="BV329" s="49"/>
      <c r="BW329" s="49"/>
      <c r="BX329" s="49"/>
      <c r="BY329" s="49"/>
      <c r="BZ329" s="49"/>
      <c r="CA329" s="49"/>
      <c r="CB329" s="49"/>
      <c r="CC329" s="54"/>
      <c r="CD329" s="54"/>
      <c r="CE329" s="54"/>
      <c r="CF329" s="54"/>
      <c r="CG329" s="54"/>
      <c r="CH329" s="54"/>
    </row>
    <row r="330" spans="1:86" ht="30.95" customHeight="1">
      <c r="A330" s="836" t="s">
        <v>338</v>
      </c>
      <c r="B330" s="868" t="s">
        <v>40</v>
      </c>
      <c r="C330" s="869" t="s">
        <v>54</v>
      </c>
      <c r="D330" s="870" t="s">
        <v>1618</v>
      </c>
      <c r="E330" s="871">
        <v>2015</v>
      </c>
      <c r="F330" s="872" t="s">
        <v>1601</v>
      </c>
      <c r="G330" s="873" t="s">
        <v>230</v>
      </c>
      <c r="H330" s="874" t="s">
        <v>1567</v>
      </c>
      <c r="I330" s="872" t="s">
        <v>466</v>
      </c>
      <c r="J330" s="621">
        <v>0.5</v>
      </c>
      <c r="K330" s="621">
        <v>1.4</v>
      </c>
      <c r="L330" s="622"/>
      <c r="P330" s="47"/>
      <c r="Q330" s="47"/>
      <c r="R330" s="47"/>
      <c r="BA330" s="137"/>
      <c r="BB330" s="137"/>
      <c r="BC330" s="54"/>
      <c r="BD330" s="54"/>
      <c r="BE330" s="136"/>
      <c r="BF330" s="136"/>
      <c r="BG330" s="54"/>
      <c r="BH330" s="54"/>
      <c r="BI330" s="54"/>
      <c r="BJ330" s="54"/>
      <c r="BK330" s="54"/>
      <c r="BL330" s="54"/>
      <c r="BM330" s="138"/>
      <c r="BN330" s="54"/>
      <c r="BO330" s="54"/>
      <c r="BP330" s="54"/>
      <c r="BQ330" s="54"/>
      <c r="BR330" s="54"/>
      <c r="BS330" s="54"/>
      <c r="BT330" s="54"/>
      <c r="BU330" s="49"/>
      <c r="BV330" s="49"/>
      <c r="BW330" s="49"/>
      <c r="BX330" s="49"/>
      <c r="BY330" s="49"/>
      <c r="BZ330" s="49"/>
      <c r="CA330" s="49"/>
      <c r="CB330" s="49"/>
      <c r="CC330" s="54"/>
      <c r="CD330" s="54"/>
      <c r="CE330" s="54"/>
      <c r="CF330" s="54"/>
      <c r="CG330" s="54"/>
      <c r="CH330" s="54"/>
    </row>
    <row r="331" spans="1:86" ht="30.95" customHeight="1">
      <c r="A331" s="836" t="s">
        <v>338</v>
      </c>
      <c r="B331" s="868" t="s">
        <v>40</v>
      </c>
      <c r="C331" s="869" t="s">
        <v>54</v>
      </c>
      <c r="D331" s="870" t="s">
        <v>1618</v>
      </c>
      <c r="E331" s="871">
        <v>2015</v>
      </c>
      <c r="F331" s="872" t="s">
        <v>1601</v>
      </c>
      <c r="G331" s="873" t="s">
        <v>1568</v>
      </c>
      <c r="H331" s="874" t="s">
        <v>1567</v>
      </c>
      <c r="I331" s="872" t="s">
        <v>466</v>
      </c>
      <c r="J331" s="621">
        <v>0.63</v>
      </c>
      <c r="K331" s="621">
        <v>1.25</v>
      </c>
      <c r="L331" s="622"/>
      <c r="P331" s="47"/>
      <c r="Q331" s="47"/>
      <c r="R331" s="47"/>
      <c r="BA331" s="137"/>
      <c r="BB331" s="137"/>
      <c r="BC331" s="54"/>
      <c r="BD331" s="54"/>
      <c r="BE331" s="136"/>
      <c r="BF331" s="136"/>
      <c r="BG331" s="54"/>
      <c r="BH331" s="54"/>
      <c r="BI331" s="54"/>
      <c r="BJ331" s="54"/>
      <c r="BK331" s="54"/>
      <c r="BL331" s="54"/>
      <c r="BM331" s="138"/>
      <c r="BN331" s="54"/>
      <c r="BO331" s="54"/>
      <c r="BP331" s="54"/>
      <c r="BQ331" s="54"/>
      <c r="BR331" s="54"/>
      <c r="BS331" s="54"/>
      <c r="BT331" s="54"/>
      <c r="BU331" s="49"/>
      <c r="BV331" s="49"/>
      <c r="BW331" s="49"/>
      <c r="BX331" s="49"/>
      <c r="BY331" s="49"/>
      <c r="BZ331" s="49"/>
      <c r="CA331" s="49"/>
      <c r="CB331" s="49"/>
      <c r="CC331" s="54"/>
      <c r="CD331" s="54"/>
      <c r="CE331" s="54"/>
      <c r="CF331" s="54"/>
      <c r="CG331" s="54"/>
      <c r="CH331" s="54"/>
    </row>
    <row r="332" spans="1:86" ht="30.95" customHeight="1">
      <c r="A332" s="836" t="s">
        <v>338</v>
      </c>
      <c r="B332" s="868" t="s">
        <v>40</v>
      </c>
      <c r="C332" s="869" t="s">
        <v>54</v>
      </c>
      <c r="D332" s="870" t="s">
        <v>1618</v>
      </c>
      <c r="E332" s="871">
        <v>2015</v>
      </c>
      <c r="F332" s="872" t="s">
        <v>1601</v>
      </c>
      <c r="G332" s="873" t="s">
        <v>1566</v>
      </c>
      <c r="H332" s="874" t="s">
        <v>1567</v>
      </c>
      <c r="I332" s="872" t="s">
        <v>466</v>
      </c>
      <c r="J332" s="621">
        <v>0.4</v>
      </c>
      <c r="K332" s="621">
        <v>1</v>
      </c>
      <c r="L332" s="622"/>
      <c r="P332" s="47"/>
      <c r="Q332" s="47"/>
      <c r="R332" s="47"/>
      <c r="BA332" s="137"/>
      <c r="BB332" s="137"/>
      <c r="BC332" s="54"/>
      <c r="BD332" s="54"/>
      <c r="BE332" s="136"/>
      <c r="BF332" s="136"/>
      <c r="BG332" s="54"/>
      <c r="BH332" s="54"/>
      <c r="BI332" s="54"/>
      <c r="BJ332" s="54"/>
      <c r="BK332" s="54"/>
      <c r="BL332" s="54"/>
      <c r="BM332" s="138"/>
      <c r="BN332" s="54"/>
      <c r="BO332" s="54"/>
      <c r="BP332" s="54"/>
      <c r="BQ332" s="54"/>
      <c r="BR332" s="54"/>
      <c r="BS332" s="54"/>
      <c r="BT332" s="54"/>
      <c r="BU332" s="49"/>
      <c r="BV332" s="49"/>
      <c r="BW332" s="49"/>
      <c r="BX332" s="49"/>
      <c r="BY332" s="49"/>
      <c r="BZ332" s="49"/>
      <c r="CA332" s="49"/>
      <c r="CB332" s="49"/>
      <c r="CC332" s="54"/>
      <c r="CD332" s="54"/>
      <c r="CE332" s="54"/>
      <c r="CF332" s="54"/>
      <c r="CG332" s="54"/>
      <c r="CH332" s="54"/>
    </row>
    <row r="333" spans="1:86" ht="30.95" customHeight="1">
      <c r="A333" s="836" t="s">
        <v>338</v>
      </c>
      <c r="B333" s="868" t="s">
        <v>40</v>
      </c>
      <c r="C333" s="869" t="s">
        <v>54</v>
      </c>
      <c r="D333" s="870" t="s">
        <v>1618</v>
      </c>
      <c r="E333" s="871">
        <v>2015</v>
      </c>
      <c r="F333" s="872" t="s">
        <v>1601</v>
      </c>
      <c r="G333" s="873" t="s">
        <v>239</v>
      </c>
      <c r="H333" s="874" t="s">
        <v>1567</v>
      </c>
      <c r="I333" s="872" t="s">
        <v>466</v>
      </c>
      <c r="J333" s="621">
        <v>0.36</v>
      </c>
      <c r="K333" s="621">
        <v>1</v>
      </c>
      <c r="L333" s="622"/>
      <c r="P333" s="47"/>
      <c r="Q333" s="47"/>
      <c r="R333" s="47"/>
      <c r="BA333" s="137"/>
      <c r="BB333" s="137"/>
      <c r="BC333" s="54"/>
      <c r="BD333" s="54"/>
      <c r="BE333" s="136"/>
      <c r="BF333" s="136"/>
      <c r="BG333" s="54"/>
      <c r="BH333" s="54"/>
      <c r="BI333" s="54"/>
      <c r="BJ333" s="54"/>
      <c r="BK333" s="54"/>
      <c r="BL333" s="54"/>
      <c r="BM333" s="138"/>
      <c r="BN333" s="54"/>
      <c r="BO333" s="54"/>
      <c r="BP333" s="54"/>
      <c r="BQ333" s="54"/>
      <c r="BR333" s="54"/>
      <c r="BS333" s="54"/>
      <c r="BT333" s="54"/>
      <c r="BU333" s="49"/>
      <c r="BV333" s="49"/>
      <c r="BW333" s="49"/>
      <c r="BX333" s="49"/>
      <c r="BY333" s="49"/>
      <c r="BZ333" s="49"/>
      <c r="CA333" s="49"/>
      <c r="CB333" s="49"/>
      <c r="CC333" s="54"/>
      <c r="CD333" s="54"/>
      <c r="CE333" s="54"/>
      <c r="CF333" s="54"/>
      <c r="CG333" s="54"/>
      <c r="CH333" s="54"/>
    </row>
    <row r="334" spans="1:86" ht="30.95" customHeight="1">
      <c r="A334" s="836" t="s">
        <v>338</v>
      </c>
      <c r="B334" s="868" t="s">
        <v>40</v>
      </c>
      <c r="C334" s="869" t="s">
        <v>54</v>
      </c>
      <c r="D334" s="870" t="s">
        <v>1618</v>
      </c>
      <c r="E334" s="871">
        <v>2015</v>
      </c>
      <c r="F334" s="872" t="s">
        <v>1601</v>
      </c>
      <c r="G334" s="873" t="s">
        <v>230</v>
      </c>
      <c r="H334" s="874" t="s">
        <v>1569</v>
      </c>
      <c r="I334" s="872" t="s">
        <v>466</v>
      </c>
      <c r="J334" s="621">
        <v>0.1</v>
      </c>
      <c r="K334" s="621">
        <v>0.4</v>
      </c>
      <c r="L334" s="622"/>
      <c r="P334" s="47"/>
      <c r="Q334" s="47"/>
      <c r="R334" s="47"/>
      <c r="BA334" s="137"/>
      <c r="BB334" s="137"/>
      <c r="BC334" s="54"/>
      <c r="BD334" s="54"/>
      <c r="BE334" s="136"/>
      <c r="BF334" s="136"/>
      <c r="BG334" s="54"/>
      <c r="BH334" s="54"/>
      <c r="BI334" s="54"/>
      <c r="BJ334" s="54"/>
      <c r="BK334" s="54"/>
      <c r="BL334" s="54"/>
      <c r="BM334" s="138"/>
      <c r="BN334" s="54"/>
      <c r="BO334" s="54"/>
      <c r="BP334" s="54"/>
      <c r="BQ334" s="54"/>
      <c r="BR334" s="54"/>
      <c r="BS334" s="54"/>
      <c r="BT334" s="54"/>
      <c r="BU334" s="49"/>
      <c r="BV334" s="49"/>
      <c r="BW334" s="49"/>
      <c r="BX334" s="49"/>
      <c r="BY334" s="49"/>
      <c r="BZ334" s="49"/>
      <c r="CA334" s="49"/>
      <c r="CB334" s="49"/>
      <c r="CC334" s="54"/>
      <c r="CD334" s="54"/>
      <c r="CE334" s="54"/>
      <c r="CF334" s="54"/>
      <c r="CG334" s="54"/>
      <c r="CH334" s="54"/>
    </row>
    <row r="335" spans="1:86" ht="30.95" customHeight="1">
      <c r="A335" s="836" t="s">
        <v>338</v>
      </c>
      <c r="B335" s="868" t="s">
        <v>40</v>
      </c>
      <c r="C335" s="869" t="s">
        <v>54</v>
      </c>
      <c r="D335" s="870" t="s">
        <v>1618</v>
      </c>
      <c r="E335" s="871">
        <v>2015</v>
      </c>
      <c r="F335" s="872" t="s">
        <v>1601</v>
      </c>
      <c r="G335" s="873" t="s">
        <v>224</v>
      </c>
      <c r="H335" s="874" t="s">
        <v>1569</v>
      </c>
      <c r="I335" s="872" t="s">
        <v>466</v>
      </c>
      <c r="J335" s="621">
        <v>0.53</v>
      </c>
      <c r="K335" s="621">
        <v>1.05</v>
      </c>
      <c r="L335" s="622"/>
      <c r="P335" s="47"/>
      <c r="Q335" s="47"/>
      <c r="R335" s="47"/>
      <c r="BA335" s="137"/>
      <c r="BB335" s="137"/>
      <c r="BC335" s="54"/>
      <c r="BD335" s="54"/>
      <c r="BE335" s="136"/>
      <c r="BF335" s="136"/>
      <c r="BG335" s="54"/>
      <c r="BH335" s="54"/>
      <c r="BI335" s="54"/>
      <c r="BJ335" s="54"/>
      <c r="BK335" s="54"/>
      <c r="BL335" s="54"/>
      <c r="BM335" s="138"/>
      <c r="BN335" s="54"/>
      <c r="BO335" s="54"/>
      <c r="BP335" s="54"/>
      <c r="BQ335" s="54"/>
      <c r="BR335" s="54"/>
      <c r="BS335" s="54"/>
      <c r="BT335" s="54"/>
      <c r="BU335" s="49"/>
      <c r="BV335" s="49"/>
      <c r="BW335" s="49"/>
      <c r="BX335" s="49"/>
      <c r="BY335" s="49"/>
      <c r="BZ335" s="49"/>
      <c r="CA335" s="49"/>
      <c r="CB335" s="49"/>
      <c r="CC335" s="54"/>
      <c r="CD335" s="54"/>
      <c r="CE335" s="54"/>
      <c r="CF335" s="54"/>
      <c r="CG335" s="54"/>
      <c r="CH335" s="54"/>
    </row>
    <row r="336" spans="1:86" ht="30.95" customHeight="1">
      <c r="A336" s="836" t="s">
        <v>338</v>
      </c>
      <c r="B336" s="868" t="s">
        <v>40</v>
      </c>
      <c r="C336" s="869" t="s">
        <v>54</v>
      </c>
      <c r="D336" s="870" t="s">
        <v>1618</v>
      </c>
      <c r="E336" s="871">
        <v>2015</v>
      </c>
      <c r="F336" s="872" t="s">
        <v>1601</v>
      </c>
      <c r="G336" s="873" t="s">
        <v>1566</v>
      </c>
      <c r="H336" s="874" t="s">
        <v>1569</v>
      </c>
      <c r="I336" s="872" t="s">
        <v>466</v>
      </c>
      <c r="J336" s="621">
        <v>0.44</v>
      </c>
      <c r="K336" s="621">
        <v>0.92</v>
      </c>
      <c r="L336" s="622"/>
      <c r="P336" s="47"/>
      <c r="Q336" s="47"/>
      <c r="R336" s="47"/>
      <c r="BA336" s="137"/>
      <c r="BB336" s="137"/>
      <c r="BC336" s="54"/>
      <c r="BD336" s="54"/>
      <c r="BE336" s="136"/>
      <c r="BF336" s="136"/>
      <c r="BG336" s="54"/>
      <c r="BH336" s="54"/>
      <c r="BI336" s="54"/>
      <c r="BJ336" s="54"/>
      <c r="BK336" s="54"/>
      <c r="BL336" s="54"/>
      <c r="BM336" s="138"/>
      <c r="BN336" s="54"/>
      <c r="BO336" s="54"/>
      <c r="BP336" s="54"/>
      <c r="BQ336" s="54"/>
      <c r="BR336" s="54"/>
      <c r="BS336" s="54"/>
      <c r="BT336" s="54"/>
      <c r="BU336" s="49"/>
      <c r="BV336" s="49"/>
      <c r="BW336" s="49"/>
      <c r="BX336" s="49"/>
      <c r="BY336" s="49"/>
      <c r="BZ336" s="49"/>
      <c r="CA336" s="49"/>
      <c r="CB336" s="49"/>
      <c r="CC336" s="54"/>
      <c r="CD336" s="54"/>
      <c r="CE336" s="54"/>
      <c r="CF336" s="54"/>
      <c r="CG336" s="54"/>
      <c r="CH336" s="54"/>
    </row>
    <row r="337" spans="1:86" ht="30.95" customHeight="1">
      <c r="A337" s="836" t="s">
        <v>338</v>
      </c>
      <c r="B337" s="868" t="s">
        <v>40</v>
      </c>
      <c r="C337" s="869" t="s">
        <v>54</v>
      </c>
      <c r="D337" s="870" t="s">
        <v>1618</v>
      </c>
      <c r="E337" s="871">
        <v>2015</v>
      </c>
      <c r="F337" s="872" t="s">
        <v>1601</v>
      </c>
      <c r="G337" s="873" t="s">
        <v>239</v>
      </c>
      <c r="H337" s="874" t="s">
        <v>1569</v>
      </c>
      <c r="I337" s="872" t="s">
        <v>466</v>
      </c>
      <c r="J337" s="621">
        <v>0.5</v>
      </c>
      <c r="K337" s="621">
        <v>1</v>
      </c>
      <c r="L337" s="622"/>
      <c r="P337" s="47"/>
      <c r="Q337" s="47"/>
      <c r="R337" s="47"/>
      <c r="BA337" s="137"/>
      <c r="BB337" s="137"/>
      <c r="BC337" s="54"/>
      <c r="BD337" s="54"/>
      <c r="BE337" s="136"/>
      <c r="BF337" s="136"/>
      <c r="BG337" s="54"/>
      <c r="BH337" s="54"/>
      <c r="BI337" s="54"/>
      <c r="BJ337" s="54"/>
      <c r="BK337" s="54"/>
      <c r="BL337" s="54"/>
      <c r="BM337" s="138"/>
      <c r="BN337" s="54"/>
      <c r="BO337" s="54"/>
      <c r="BP337" s="54"/>
      <c r="BQ337" s="54"/>
      <c r="BR337" s="54"/>
      <c r="BS337" s="54"/>
      <c r="BT337" s="54"/>
      <c r="BU337" s="49"/>
      <c r="BV337" s="49"/>
      <c r="BW337" s="49"/>
      <c r="BX337" s="49"/>
      <c r="BY337" s="49"/>
      <c r="BZ337" s="49"/>
      <c r="CA337" s="49"/>
      <c r="CB337" s="49"/>
      <c r="CC337" s="54"/>
      <c r="CD337" s="54"/>
      <c r="CE337" s="54"/>
      <c r="CF337" s="54"/>
      <c r="CG337" s="54"/>
      <c r="CH337" s="54"/>
    </row>
    <row r="338" spans="1:86" ht="30.95" customHeight="1">
      <c r="A338" s="836" t="s">
        <v>338</v>
      </c>
      <c r="B338" s="868" t="s">
        <v>40</v>
      </c>
      <c r="C338" s="869" t="s">
        <v>54</v>
      </c>
      <c r="D338" s="870" t="s">
        <v>1618</v>
      </c>
      <c r="E338" s="871">
        <v>2015</v>
      </c>
      <c r="F338" s="872" t="s">
        <v>1601</v>
      </c>
      <c r="G338" s="873" t="s">
        <v>222</v>
      </c>
      <c r="H338" s="874" t="s">
        <v>1569</v>
      </c>
      <c r="I338" s="872" t="s">
        <v>466</v>
      </c>
      <c r="J338" s="621">
        <v>0.55000000000000004</v>
      </c>
      <c r="K338" s="621">
        <v>1</v>
      </c>
      <c r="L338" s="622"/>
      <c r="P338" s="47"/>
      <c r="Q338" s="47"/>
      <c r="R338" s="47"/>
      <c r="BA338" s="137"/>
      <c r="BB338" s="137"/>
      <c r="BC338" s="54"/>
      <c r="BD338" s="54"/>
      <c r="BE338" s="136"/>
      <c r="BF338" s="136"/>
      <c r="BG338" s="54"/>
      <c r="BH338" s="54"/>
      <c r="BI338" s="54"/>
      <c r="BJ338" s="54"/>
      <c r="BK338" s="54"/>
      <c r="BL338" s="54"/>
      <c r="BM338" s="138"/>
      <c r="BN338" s="54"/>
      <c r="BO338" s="54"/>
      <c r="BP338" s="54"/>
      <c r="BQ338" s="54"/>
      <c r="BR338" s="54"/>
      <c r="BS338" s="54"/>
      <c r="BT338" s="54"/>
      <c r="BU338" s="49"/>
      <c r="BV338" s="49"/>
      <c r="BW338" s="49"/>
      <c r="BX338" s="49"/>
      <c r="BY338" s="49"/>
      <c r="BZ338" s="49"/>
      <c r="CA338" s="49"/>
      <c r="CB338" s="49"/>
      <c r="CC338" s="54"/>
      <c r="CD338" s="54"/>
      <c r="CE338" s="54"/>
      <c r="CF338" s="54"/>
      <c r="CG338" s="54"/>
      <c r="CH338" s="54"/>
    </row>
    <row r="339" spans="1:86" ht="30.95" customHeight="1">
      <c r="A339" s="836" t="s">
        <v>338</v>
      </c>
      <c r="B339" s="868" t="s">
        <v>40</v>
      </c>
      <c r="C339" s="869" t="s">
        <v>54</v>
      </c>
      <c r="D339" s="870" t="s">
        <v>1618</v>
      </c>
      <c r="E339" s="871">
        <v>2015</v>
      </c>
      <c r="F339" s="872" t="s">
        <v>1601</v>
      </c>
      <c r="G339" s="873" t="s">
        <v>226</v>
      </c>
      <c r="H339" s="874" t="s">
        <v>1569</v>
      </c>
      <c r="I339" s="872" t="s">
        <v>466</v>
      </c>
      <c r="J339" s="621">
        <v>0.54</v>
      </c>
      <c r="K339" s="621">
        <v>1</v>
      </c>
      <c r="L339" s="622"/>
      <c r="P339" s="47"/>
      <c r="Q339" s="47"/>
      <c r="R339" s="47"/>
      <c r="BA339" s="137"/>
      <c r="BB339" s="137"/>
      <c r="BC339" s="54"/>
      <c r="BD339" s="54"/>
      <c r="BE339" s="136"/>
      <c r="BF339" s="136"/>
      <c r="BG339" s="54"/>
      <c r="BH339" s="54"/>
      <c r="BI339" s="54"/>
      <c r="BJ339" s="54"/>
      <c r="BK339" s="54"/>
      <c r="BL339" s="54"/>
      <c r="BM339" s="138"/>
      <c r="BN339" s="54"/>
      <c r="BO339" s="54"/>
      <c r="BP339" s="54"/>
      <c r="BQ339" s="54"/>
      <c r="BR339" s="54"/>
      <c r="BS339" s="54"/>
      <c r="BT339" s="54"/>
      <c r="BU339" s="49"/>
      <c r="BV339" s="49"/>
      <c r="BW339" s="49"/>
      <c r="BX339" s="49"/>
      <c r="BY339" s="49"/>
      <c r="BZ339" s="49"/>
      <c r="CA339" s="49"/>
      <c r="CB339" s="49"/>
      <c r="CC339" s="54"/>
      <c r="CD339" s="54"/>
      <c r="CE339" s="54"/>
      <c r="CF339" s="54"/>
      <c r="CG339" s="54"/>
      <c r="CH339" s="54"/>
    </row>
    <row r="340" spans="1:86" ht="30.95" customHeight="1">
      <c r="A340" s="836" t="s">
        <v>338</v>
      </c>
      <c r="B340" s="868" t="s">
        <v>40</v>
      </c>
      <c r="C340" s="869" t="s">
        <v>54</v>
      </c>
      <c r="D340" s="870" t="s">
        <v>1618</v>
      </c>
      <c r="E340" s="871">
        <v>2015</v>
      </c>
      <c r="F340" s="872" t="s">
        <v>1601</v>
      </c>
      <c r="G340" s="873" t="s">
        <v>1568</v>
      </c>
      <c r="H340" s="874" t="s">
        <v>1570</v>
      </c>
      <c r="I340" s="872" t="s">
        <v>466</v>
      </c>
      <c r="J340" s="621">
        <v>0.76</v>
      </c>
      <c r="K340" s="621">
        <v>0.95</v>
      </c>
      <c r="L340" s="622"/>
      <c r="P340" s="47"/>
      <c r="Q340" s="47"/>
      <c r="R340" s="47"/>
      <c r="BA340" s="137"/>
      <c r="BB340" s="137"/>
      <c r="BC340" s="54"/>
      <c r="BD340" s="54"/>
      <c r="BE340" s="136"/>
      <c r="BF340" s="136"/>
      <c r="BG340" s="54"/>
      <c r="BH340" s="54"/>
      <c r="BI340" s="54"/>
      <c r="BJ340" s="54"/>
      <c r="BK340" s="54"/>
      <c r="BL340" s="54"/>
      <c r="BM340" s="138"/>
      <c r="BN340" s="54"/>
      <c r="BO340" s="54"/>
      <c r="BP340" s="54"/>
      <c r="BQ340" s="54"/>
      <c r="BR340" s="54"/>
      <c r="BS340" s="54"/>
      <c r="BT340" s="54"/>
      <c r="BU340" s="49"/>
      <c r="BV340" s="49"/>
      <c r="BW340" s="49"/>
      <c r="BX340" s="49"/>
      <c r="BY340" s="49"/>
      <c r="BZ340" s="49"/>
      <c r="CA340" s="49"/>
      <c r="CB340" s="49"/>
      <c r="CC340" s="54"/>
      <c r="CD340" s="54"/>
      <c r="CE340" s="54"/>
      <c r="CF340" s="54"/>
      <c r="CG340" s="54"/>
      <c r="CH340" s="54"/>
    </row>
    <row r="341" spans="1:86" ht="30.95" customHeight="1">
      <c r="A341" s="836" t="s">
        <v>338</v>
      </c>
      <c r="B341" s="868" t="s">
        <v>40</v>
      </c>
      <c r="C341" s="869" t="s">
        <v>54</v>
      </c>
      <c r="D341" s="870" t="s">
        <v>1618</v>
      </c>
      <c r="E341" s="871">
        <v>2015</v>
      </c>
      <c r="F341" s="872" t="s">
        <v>1601</v>
      </c>
      <c r="G341" s="873" t="s">
        <v>1571</v>
      </c>
      <c r="H341" s="874" t="s">
        <v>1570</v>
      </c>
      <c r="I341" s="872" t="s">
        <v>466</v>
      </c>
      <c r="J341" s="621">
        <v>0.8</v>
      </c>
      <c r="K341" s="621">
        <v>1</v>
      </c>
      <c r="L341" s="622"/>
      <c r="P341" s="47"/>
      <c r="Q341" s="47"/>
      <c r="R341" s="47"/>
      <c r="BA341" s="137"/>
      <c r="BB341" s="137"/>
      <c r="BC341" s="54"/>
      <c r="BD341" s="54"/>
      <c r="BE341" s="136"/>
      <c r="BF341" s="136"/>
      <c r="BG341" s="54"/>
      <c r="BH341" s="54"/>
      <c r="BI341" s="54"/>
      <c r="BJ341" s="54"/>
      <c r="BK341" s="54"/>
      <c r="BL341" s="54"/>
      <c r="BM341" s="138"/>
      <c r="BN341" s="54"/>
      <c r="BO341" s="54"/>
      <c r="BP341" s="54"/>
      <c r="BQ341" s="54"/>
      <c r="BR341" s="54"/>
      <c r="BS341" s="54"/>
      <c r="BT341" s="54"/>
      <c r="BU341" s="49"/>
      <c r="BV341" s="49"/>
      <c r="BW341" s="49"/>
      <c r="BX341" s="49"/>
      <c r="BY341" s="49"/>
      <c r="BZ341" s="49"/>
      <c r="CA341" s="49"/>
      <c r="CB341" s="49"/>
      <c r="CC341" s="54"/>
      <c r="CD341" s="54"/>
      <c r="CE341" s="54"/>
      <c r="CF341" s="54"/>
      <c r="CG341" s="54"/>
      <c r="CH341" s="54"/>
    </row>
    <row r="342" spans="1:86" ht="30.95" customHeight="1">
      <c r="A342" s="836" t="s">
        <v>338</v>
      </c>
      <c r="B342" s="868" t="s">
        <v>40</v>
      </c>
      <c r="C342" s="869" t="s">
        <v>54</v>
      </c>
      <c r="D342" s="870" t="s">
        <v>1618</v>
      </c>
      <c r="E342" s="871">
        <v>2015</v>
      </c>
      <c r="F342" s="872" t="s">
        <v>1601</v>
      </c>
      <c r="G342" s="873" t="s">
        <v>222</v>
      </c>
      <c r="H342" s="874" t="s">
        <v>1570</v>
      </c>
      <c r="I342" s="872" t="s">
        <v>466</v>
      </c>
      <c r="J342" s="621">
        <v>0.5</v>
      </c>
      <c r="K342" s="621">
        <v>1</v>
      </c>
      <c r="L342" s="622"/>
      <c r="P342" s="47"/>
      <c r="Q342" s="47"/>
      <c r="R342" s="47"/>
      <c r="BA342" s="137"/>
      <c r="BB342" s="137"/>
      <c r="BC342" s="54"/>
      <c r="BD342" s="54"/>
      <c r="BE342" s="136"/>
      <c r="BF342" s="136"/>
      <c r="BG342" s="54"/>
      <c r="BH342" s="54"/>
      <c r="BI342" s="54"/>
      <c r="BJ342" s="54"/>
      <c r="BK342" s="54"/>
      <c r="BL342" s="54"/>
      <c r="BM342" s="138"/>
      <c r="BN342" s="54"/>
      <c r="BO342" s="54"/>
      <c r="BP342" s="54"/>
      <c r="BQ342" s="54"/>
      <c r="BR342" s="54"/>
      <c r="BS342" s="54"/>
      <c r="BT342" s="54"/>
      <c r="BU342" s="49"/>
      <c r="BV342" s="49"/>
      <c r="BW342" s="49"/>
      <c r="BX342" s="49"/>
      <c r="BY342" s="49"/>
      <c r="BZ342" s="49"/>
      <c r="CA342" s="49"/>
      <c r="CB342" s="49"/>
      <c r="CC342" s="54"/>
      <c r="CD342" s="54"/>
      <c r="CE342" s="54"/>
      <c r="CF342" s="54"/>
      <c r="CG342" s="54"/>
      <c r="CH342" s="54"/>
    </row>
    <row r="343" spans="1:86" ht="30.95" customHeight="1">
      <c r="A343" s="836" t="s">
        <v>338</v>
      </c>
      <c r="B343" s="868" t="s">
        <v>40</v>
      </c>
      <c r="C343" s="869" t="s">
        <v>54</v>
      </c>
      <c r="D343" s="870" t="s">
        <v>1618</v>
      </c>
      <c r="E343" s="871">
        <v>2015</v>
      </c>
      <c r="F343" s="872" t="s">
        <v>1601</v>
      </c>
      <c r="G343" s="873" t="s">
        <v>1568</v>
      </c>
      <c r="H343" s="874" t="s">
        <v>1572</v>
      </c>
      <c r="I343" s="872" t="s">
        <v>466</v>
      </c>
      <c r="J343" s="621">
        <v>0.83</v>
      </c>
      <c r="K343" s="621">
        <v>1</v>
      </c>
      <c r="L343" s="622"/>
      <c r="P343" s="47"/>
      <c r="Q343" s="47"/>
      <c r="R343" s="47"/>
      <c r="BA343" s="137"/>
      <c r="BB343" s="137"/>
      <c r="BC343" s="54"/>
      <c r="BD343" s="54"/>
      <c r="BE343" s="136"/>
      <c r="BF343" s="136"/>
      <c r="BG343" s="54"/>
      <c r="BH343" s="54"/>
      <c r="BI343" s="54"/>
      <c r="BJ343" s="54"/>
      <c r="BK343" s="54"/>
      <c r="BL343" s="54"/>
      <c r="BM343" s="138"/>
      <c r="BN343" s="54"/>
      <c r="BO343" s="54"/>
      <c r="BP343" s="54"/>
      <c r="BQ343" s="54"/>
      <c r="BR343" s="54"/>
      <c r="BS343" s="54"/>
      <c r="BT343" s="54"/>
      <c r="BU343" s="49"/>
      <c r="BV343" s="49"/>
      <c r="BW343" s="49"/>
      <c r="BX343" s="49"/>
      <c r="BY343" s="49"/>
      <c r="BZ343" s="49"/>
      <c r="CA343" s="49"/>
      <c r="CB343" s="49"/>
      <c r="CC343" s="54"/>
      <c r="CD343" s="54"/>
      <c r="CE343" s="54"/>
      <c r="CF343" s="54"/>
      <c r="CG343" s="54"/>
      <c r="CH343" s="54"/>
    </row>
    <row r="344" spans="1:86" ht="30.95" customHeight="1">
      <c r="A344" s="836" t="s">
        <v>338</v>
      </c>
      <c r="B344" s="868" t="s">
        <v>40</v>
      </c>
      <c r="C344" s="869" t="s">
        <v>54</v>
      </c>
      <c r="D344" s="870" t="s">
        <v>1618</v>
      </c>
      <c r="E344" s="871">
        <v>2015</v>
      </c>
      <c r="F344" s="872" t="s">
        <v>1601</v>
      </c>
      <c r="G344" s="873" t="s">
        <v>1568</v>
      </c>
      <c r="H344" s="874" t="s">
        <v>1573</v>
      </c>
      <c r="I344" s="872" t="s">
        <v>466</v>
      </c>
      <c r="J344" s="621">
        <v>1</v>
      </c>
      <c r="K344" s="621">
        <v>1</v>
      </c>
      <c r="L344" s="622"/>
      <c r="P344" s="47"/>
      <c r="Q344" s="47"/>
      <c r="R344" s="47"/>
      <c r="BA344" s="137"/>
      <c r="BB344" s="137"/>
      <c r="BC344" s="54"/>
      <c r="BD344" s="54"/>
      <c r="BE344" s="136"/>
      <c r="BF344" s="136"/>
      <c r="BG344" s="54"/>
      <c r="BH344" s="54"/>
      <c r="BI344" s="54"/>
      <c r="BJ344" s="54"/>
      <c r="BK344" s="54"/>
      <c r="BL344" s="54"/>
      <c r="BM344" s="138"/>
      <c r="BN344" s="54"/>
      <c r="BO344" s="54"/>
      <c r="BP344" s="54"/>
      <c r="BQ344" s="54"/>
      <c r="BR344" s="54"/>
      <c r="BS344" s="54"/>
      <c r="BT344" s="54"/>
      <c r="BU344" s="49"/>
      <c r="BV344" s="49"/>
      <c r="BW344" s="49"/>
      <c r="BX344" s="49"/>
      <c r="BY344" s="49"/>
      <c r="BZ344" s="49"/>
      <c r="CA344" s="49"/>
      <c r="CB344" s="49"/>
      <c r="CC344" s="54"/>
      <c r="CD344" s="54"/>
      <c r="CE344" s="54"/>
      <c r="CF344" s="54"/>
      <c r="CG344" s="54"/>
      <c r="CH344" s="54"/>
    </row>
    <row r="345" spans="1:86" ht="30.95" customHeight="1">
      <c r="A345" s="836" t="s">
        <v>338</v>
      </c>
      <c r="B345" s="868" t="s">
        <v>40</v>
      </c>
      <c r="C345" s="869" t="s">
        <v>54</v>
      </c>
      <c r="D345" s="870" t="s">
        <v>1618</v>
      </c>
      <c r="E345" s="871">
        <v>2015</v>
      </c>
      <c r="F345" s="872" t="s">
        <v>1601</v>
      </c>
      <c r="G345" s="873" t="s">
        <v>226</v>
      </c>
      <c r="H345" s="874" t="s">
        <v>1573</v>
      </c>
      <c r="I345" s="872" t="s">
        <v>466</v>
      </c>
      <c r="J345" s="621">
        <v>0.94</v>
      </c>
      <c r="K345" s="621">
        <v>1</v>
      </c>
      <c r="L345" s="622"/>
      <c r="P345" s="47"/>
      <c r="Q345" s="47"/>
      <c r="R345" s="47"/>
      <c r="BA345" s="137"/>
      <c r="BB345" s="137"/>
      <c r="BC345" s="54"/>
      <c r="BD345" s="54"/>
      <c r="BE345" s="136"/>
      <c r="BF345" s="136"/>
      <c r="BG345" s="54"/>
      <c r="BH345" s="54"/>
      <c r="BI345" s="54"/>
      <c r="BJ345" s="54"/>
      <c r="BK345" s="54"/>
      <c r="BL345" s="54"/>
      <c r="BM345" s="138"/>
      <c r="BN345" s="54"/>
      <c r="BO345" s="54"/>
      <c r="BP345" s="54"/>
      <c r="BQ345" s="54"/>
      <c r="BR345" s="54"/>
      <c r="BS345" s="54"/>
      <c r="BT345" s="54"/>
      <c r="BU345" s="49"/>
      <c r="BV345" s="49"/>
      <c r="BW345" s="49"/>
      <c r="BX345" s="49"/>
      <c r="BY345" s="49"/>
      <c r="BZ345" s="49"/>
      <c r="CA345" s="49"/>
      <c r="CB345" s="49"/>
      <c r="CC345" s="54"/>
      <c r="CD345" s="54"/>
      <c r="CE345" s="54"/>
      <c r="CF345" s="54"/>
      <c r="CG345" s="54"/>
      <c r="CH345" s="54"/>
    </row>
    <row r="346" spans="1:86" ht="30.95" customHeight="1">
      <c r="A346" s="836" t="s">
        <v>338</v>
      </c>
      <c r="B346" s="868" t="s">
        <v>40</v>
      </c>
      <c r="C346" s="869" t="s">
        <v>54</v>
      </c>
      <c r="D346" s="870" t="s">
        <v>56</v>
      </c>
      <c r="E346" s="871">
        <v>2015</v>
      </c>
      <c r="F346" s="872" t="s">
        <v>1601</v>
      </c>
      <c r="G346" s="873" t="s">
        <v>224</v>
      </c>
      <c r="H346" s="874" t="s">
        <v>1563</v>
      </c>
      <c r="I346" s="872" t="s">
        <v>466</v>
      </c>
      <c r="J346" s="621">
        <v>0.2</v>
      </c>
      <c r="K346" s="621">
        <v>0.5</v>
      </c>
      <c r="L346" s="622"/>
      <c r="P346" s="47"/>
      <c r="Q346" s="47"/>
      <c r="R346" s="47"/>
      <c r="BA346" s="137"/>
      <c r="BB346" s="137"/>
      <c r="BC346" s="54"/>
      <c r="BD346" s="54"/>
      <c r="BE346" s="136"/>
      <c r="BF346" s="136"/>
      <c r="BG346" s="54"/>
      <c r="BH346" s="54"/>
      <c r="BI346" s="54"/>
      <c r="BJ346" s="54"/>
      <c r="BK346" s="54"/>
      <c r="BL346" s="54"/>
      <c r="BM346" s="138"/>
      <c r="BN346" s="54"/>
      <c r="BO346" s="54"/>
      <c r="BP346" s="54"/>
      <c r="BQ346" s="54"/>
      <c r="BR346" s="54"/>
      <c r="BS346" s="54"/>
      <c r="BT346" s="54"/>
      <c r="BU346" s="49"/>
      <c r="BV346" s="49"/>
      <c r="BW346" s="49"/>
      <c r="BX346" s="49"/>
      <c r="BY346" s="49"/>
      <c r="BZ346" s="49"/>
      <c r="CA346" s="49"/>
      <c r="CB346" s="49"/>
      <c r="CC346" s="54"/>
      <c r="CD346" s="54"/>
      <c r="CE346" s="54"/>
      <c r="CF346" s="54"/>
      <c r="CG346" s="54"/>
      <c r="CH346" s="54"/>
    </row>
    <row r="347" spans="1:86" ht="30.95" customHeight="1">
      <c r="A347" s="836" t="s">
        <v>338</v>
      </c>
      <c r="B347" s="868" t="s">
        <v>40</v>
      </c>
      <c r="C347" s="869" t="s">
        <v>54</v>
      </c>
      <c r="D347" s="870" t="s">
        <v>56</v>
      </c>
      <c r="E347" s="871">
        <v>2015</v>
      </c>
      <c r="F347" s="872" t="s">
        <v>1601</v>
      </c>
      <c r="G347" s="873" t="s">
        <v>1566</v>
      </c>
      <c r="H347" s="874" t="s">
        <v>1563</v>
      </c>
      <c r="I347" s="872" t="s">
        <v>466</v>
      </c>
      <c r="J347" s="621">
        <v>0.24</v>
      </c>
      <c r="K347" s="621">
        <v>0.95</v>
      </c>
      <c r="L347" s="622"/>
      <c r="P347" s="47"/>
      <c r="Q347" s="47"/>
      <c r="R347" s="47"/>
      <c r="BA347" s="137"/>
      <c r="BB347" s="137"/>
      <c r="BC347" s="54"/>
      <c r="BD347" s="54"/>
      <c r="BE347" s="136"/>
      <c r="BF347" s="136"/>
      <c r="BG347" s="54"/>
      <c r="BH347" s="54"/>
      <c r="BI347" s="54"/>
      <c r="BJ347" s="54"/>
      <c r="BK347" s="54"/>
      <c r="BL347" s="54"/>
      <c r="BM347" s="138"/>
      <c r="BN347" s="54"/>
      <c r="BO347" s="54"/>
      <c r="BP347" s="54"/>
      <c r="BQ347" s="54"/>
      <c r="BR347" s="54"/>
      <c r="BS347" s="54"/>
      <c r="BT347" s="54"/>
      <c r="BU347" s="49"/>
      <c r="BV347" s="49"/>
      <c r="BW347" s="49"/>
      <c r="BX347" s="49"/>
      <c r="BY347" s="49"/>
      <c r="BZ347" s="49"/>
      <c r="CA347" s="49"/>
      <c r="CB347" s="49"/>
      <c r="CC347" s="54"/>
      <c r="CD347" s="54"/>
      <c r="CE347" s="54"/>
      <c r="CF347" s="54"/>
      <c r="CG347" s="54"/>
      <c r="CH347" s="54"/>
    </row>
    <row r="348" spans="1:86" ht="30.95" customHeight="1">
      <c r="A348" s="836" t="s">
        <v>338</v>
      </c>
      <c r="B348" s="868" t="s">
        <v>40</v>
      </c>
      <c r="C348" s="869" t="s">
        <v>54</v>
      </c>
      <c r="D348" s="870" t="s">
        <v>56</v>
      </c>
      <c r="E348" s="871">
        <v>2015</v>
      </c>
      <c r="F348" s="872" t="s">
        <v>1601</v>
      </c>
      <c r="G348" s="873" t="s">
        <v>239</v>
      </c>
      <c r="H348" s="874" t="s">
        <v>1563</v>
      </c>
      <c r="I348" s="872" t="s">
        <v>466</v>
      </c>
      <c r="J348" s="621">
        <v>0.4</v>
      </c>
      <c r="K348" s="621">
        <v>1.1399999999999999</v>
      </c>
      <c r="L348" s="622"/>
      <c r="P348" s="47"/>
      <c r="Q348" s="47"/>
      <c r="R348" s="47"/>
      <c r="BA348" s="137"/>
      <c r="BB348" s="137"/>
      <c r="BC348" s="54"/>
      <c r="BD348" s="54"/>
      <c r="BE348" s="136"/>
      <c r="BF348" s="136"/>
      <c r="BG348" s="54"/>
      <c r="BH348" s="54"/>
      <c r="BI348" s="54"/>
      <c r="BJ348" s="54"/>
      <c r="BK348" s="54"/>
      <c r="BL348" s="54"/>
      <c r="BM348" s="138"/>
      <c r="BN348" s="54"/>
      <c r="BO348" s="54"/>
      <c r="BP348" s="54"/>
      <c r="BQ348" s="54"/>
      <c r="BR348" s="54"/>
      <c r="BS348" s="54"/>
      <c r="BT348" s="54"/>
      <c r="BU348" s="49"/>
      <c r="BV348" s="49"/>
      <c r="BW348" s="49"/>
      <c r="BX348" s="49"/>
      <c r="BY348" s="49"/>
      <c r="BZ348" s="49"/>
      <c r="CA348" s="49"/>
      <c r="CB348" s="49"/>
      <c r="CC348" s="54"/>
      <c r="CD348" s="54"/>
      <c r="CE348" s="54"/>
      <c r="CF348" s="54"/>
      <c r="CG348" s="54"/>
      <c r="CH348" s="54"/>
    </row>
    <row r="349" spans="1:86" ht="30.95" customHeight="1">
      <c r="A349" s="836" t="s">
        <v>338</v>
      </c>
      <c r="B349" s="868" t="s">
        <v>40</v>
      </c>
      <c r="C349" s="869" t="s">
        <v>54</v>
      </c>
      <c r="D349" s="870" t="s">
        <v>56</v>
      </c>
      <c r="E349" s="871">
        <v>2015</v>
      </c>
      <c r="F349" s="872" t="s">
        <v>1601</v>
      </c>
      <c r="G349" s="873" t="s">
        <v>230</v>
      </c>
      <c r="H349" s="874" t="s">
        <v>1567</v>
      </c>
      <c r="I349" s="872" t="s">
        <v>466</v>
      </c>
      <c r="J349" s="621">
        <v>0.5</v>
      </c>
      <c r="K349" s="621">
        <v>1.4</v>
      </c>
      <c r="L349" s="622"/>
      <c r="P349" s="47"/>
      <c r="Q349" s="47"/>
      <c r="R349" s="47"/>
      <c r="BA349" s="137"/>
      <c r="BB349" s="137"/>
      <c r="BC349" s="54"/>
      <c r="BD349" s="54"/>
      <c r="BE349" s="136"/>
      <c r="BF349" s="136"/>
      <c r="BG349" s="54"/>
      <c r="BH349" s="54"/>
      <c r="BI349" s="54"/>
      <c r="BJ349" s="54"/>
      <c r="BK349" s="54"/>
      <c r="BL349" s="54"/>
      <c r="BM349" s="138"/>
      <c r="BN349" s="54"/>
      <c r="BO349" s="54"/>
      <c r="BP349" s="54"/>
      <c r="BQ349" s="54"/>
      <c r="BR349" s="54"/>
      <c r="BS349" s="54"/>
      <c r="BT349" s="54"/>
      <c r="BU349" s="49"/>
      <c r="BV349" s="49"/>
      <c r="BW349" s="49"/>
      <c r="BX349" s="49"/>
      <c r="BY349" s="49"/>
      <c r="BZ349" s="49"/>
      <c r="CA349" s="49"/>
      <c r="CB349" s="49"/>
      <c r="CC349" s="54"/>
      <c r="CD349" s="54"/>
      <c r="CE349" s="54"/>
      <c r="CF349" s="54"/>
      <c r="CG349" s="54"/>
      <c r="CH349" s="54"/>
    </row>
    <row r="350" spans="1:86" ht="30.95" customHeight="1">
      <c r="A350" s="836" t="s">
        <v>338</v>
      </c>
      <c r="B350" s="868" t="s">
        <v>40</v>
      </c>
      <c r="C350" s="869" t="s">
        <v>54</v>
      </c>
      <c r="D350" s="870" t="s">
        <v>56</v>
      </c>
      <c r="E350" s="871">
        <v>2015</v>
      </c>
      <c r="F350" s="872" t="s">
        <v>1601</v>
      </c>
      <c r="G350" s="873" t="s">
        <v>1568</v>
      </c>
      <c r="H350" s="874" t="s">
        <v>1567</v>
      </c>
      <c r="I350" s="872" t="s">
        <v>466</v>
      </c>
      <c r="J350" s="621">
        <v>0.63</v>
      </c>
      <c r="K350" s="621">
        <v>1.25</v>
      </c>
      <c r="L350" s="622"/>
      <c r="P350" s="47"/>
      <c r="Q350" s="47"/>
      <c r="R350" s="47"/>
      <c r="BA350" s="137"/>
      <c r="BB350" s="137"/>
      <c r="BC350" s="54"/>
      <c r="BD350" s="54"/>
      <c r="BE350" s="136"/>
      <c r="BF350" s="136"/>
      <c r="BG350" s="54"/>
      <c r="BH350" s="54"/>
      <c r="BI350" s="54"/>
      <c r="BJ350" s="54"/>
      <c r="BK350" s="54"/>
      <c r="BL350" s="54"/>
      <c r="BM350" s="138"/>
      <c r="BN350" s="54"/>
      <c r="BO350" s="54"/>
      <c r="BP350" s="54"/>
      <c r="BQ350" s="54"/>
      <c r="BR350" s="54"/>
      <c r="BS350" s="54"/>
      <c r="BT350" s="54"/>
      <c r="BU350" s="49"/>
      <c r="BV350" s="49"/>
      <c r="BW350" s="49"/>
      <c r="BX350" s="49"/>
      <c r="BY350" s="49"/>
      <c r="BZ350" s="49"/>
      <c r="CA350" s="49"/>
      <c r="CB350" s="49"/>
      <c r="CC350" s="54"/>
      <c r="CD350" s="54"/>
      <c r="CE350" s="54"/>
      <c r="CF350" s="54"/>
      <c r="CG350" s="54"/>
      <c r="CH350" s="54"/>
    </row>
    <row r="351" spans="1:86" ht="30.95" customHeight="1">
      <c r="A351" s="836" t="s">
        <v>338</v>
      </c>
      <c r="B351" s="868" t="s">
        <v>40</v>
      </c>
      <c r="C351" s="869" t="s">
        <v>54</v>
      </c>
      <c r="D351" s="870" t="s">
        <v>56</v>
      </c>
      <c r="E351" s="871">
        <v>2015</v>
      </c>
      <c r="F351" s="872" t="s">
        <v>1601</v>
      </c>
      <c r="G351" s="873" t="s">
        <v>1566</v>
      </c>
      <c r="H351" s="874" t="s">
        <v>1567</v>
      </c>
      <c r="I351" s="872" t="s">
        <v>466</v>
      </c>
      <c r="J351" s="621">
        <v>0.4</v>
      </c>
      <c r="K351" s="621">
        <v>1</v>
      </c>
      <c r="L351" s="622"/>
      <c r="P351" s="47"/>
      <c r="Q351" s="47"/>
      <c r="R351" s="47"/>
      <c r="BA351" s="137"/>
      <c r="BB351" s="137"/>
      <c r="BC351" s="54"/>
      <c r="BD351" s="54"/>
      <c r="BE351" s="136"/>
      <c r="BF351" s="136"/>
      <c r="BG351" s="54"/>
      <c r="BH351" s="54"/>
      <c r="BI351" s="54"/>
      <c r="BJ351" s="54"/>
      <c r="BK351" s="54"/>
      <c r="BL351" s="54"/>
      <c r="BM351" s="138"/>
      <c r="BN351" s="54"/>
      <c r="BO351" s="54"/>
      <c r="BP351" s="54"/>
      <c r="BQ351" s="54"/>
      <c r="BR351" s="54"/>
      <c r="BS351" s="54"/>
      <c r="BT351" s="54"/>
      <c r="BU351" s="49"/>
      <c r="BV351" s="49"/>
      <c r="BW351" s="49"/>
      <c r="BX351" s="49"/>
      <c r="BY351" s="49"/>
      <c r="BZ351" s="49"/>
      <c r="CA351" s="49"/>
      <c r="CB351" s="49"/>
      <c r="CC351" s="54"/>
      <c r="CD351" s="54"/>
      <c r="CE351" s="54"/>
      <c r="CF351" s="54"/>
      <c r="CG351" s="54"/>
      <c r="CH351" s="54"/>
    </row>
    <row r="352" spans="1:86" ht="30.95" customHeight="1">
      <c r="A352" s="836" t="s">
        <v>338</v>
      </c>
      <c r="B352" s="868" t="s">
        <v>40</v>
      </c>
      <c r="C352" s="869" t="s">
        <v>54</v>
      </c>
      <c r="D352" s="870" t="s">
        <v>56</v>
      </c>
      <c r="E352" s="871">
        <v>2015</v>
      </c>
      <c r="F352" s="872" t="s">
        <v>1601</v>
      </c>
      <c r="G352" s="873" t="s">
        <v>239</v>
      </c>
      <c r="H352" s="874" t="s">
        <v>1567</v>
      </c>
      <c r="I352" s="872" t="s">
        <v>466</v>
      </c>
      <c r="J352" s="621">
        <v>0.36</v>
      </c>
      <c r="K352" s="621">
        <v>1</v>
      </c>
      <c r="L352" s="622"/>
      <c r="P352" s="47"/>
      <c r="Q352" s="47"/>
      <c r="R352" s="47"/>
      <c r="BA352" s="137"/>
      <c r="BB352" s="137"/>
      <c r="BC352" s="54"/>
      <c r="BD352" s="54"/>
      <c r="BE352" s="136"/>
      <c r="BF352" s="136"/>
      <c r="BG352" s="54"/>
      <c r="BH352" s="54"/>
      <c r="BI352" s="54"/>
      <c r="BJ352" s="54"/>
      <c r="BK352" s="54"/>
      <c r="BL352" s="54"/>
      <c r="BM352" s="138"/>
      <c r="BN352" s="54"/>
      <c r="BO352" s="54"/>
      <c r="BP352" s="54"/>
      <c r="BQ352" s="54"/>
      <c r="BR352" s="54"/>
      <c r="BS352" s="54"/>
      <c r="BT352" s="54"/>
      <c r="BU352" s="49"/>
      <c r="BV352" s="49"/>
      <c r="BW352" s="49"/>
      <c r="BX352" s="49"/>
      <c r="BY352" s="49"/>
      <c r="BZ352" s="49"/>
      <c r="CA352" s="49"/>
      <c r="CB352" s="49"/>
      <c r="CC352" s="54"/>
      <c r="CD352" s="54"/>
      <c r="CE352" s="54"/>
      <c r="CF352" s="54"/>
      <c r="CG352" s="54"/>
      <c r="CH352" s="54"/>
    </row>
    <row r="353" spans="1:86" ht="30.95" customHeight="1">
      <c r="A353" s="836" t="s">
        <v>338</v>
      </c>
      <c r="B353" s="868" t="s">
        <v>40</v>
      </c>
      <c r="C353" s="869" t="s">
        <v>54</v>
      </c>
      <c r="D353" s="870" t="s">
        <v>56</v>
      </c>
      <c r="E353" s="871">
        <v>2015</v>
      </c>
      <c r="F353" s="872" t="s">
        <v>1601</v>
      </c>
      <c r="G353" s="873" t="s">
        <v>230</v>
      </c>
      <c r="H353" s="874" t="s">
        <v>1569</v>
      </c>
      <c r="I353" s="872" t="s">
        <v>466</v>
      </c>
      <c r="J353" s="621">
        <v>0.1</v>
      </c>
      <c r="K353" s="621">
        <v>0.4</v>
      </c>
      <c r="L353" s="622"/>
      <c r="P353" s="47"/>
      <c r="Q353" s="47"/>
      <c r="R353" s="47"/>
      <c r="BA353" s="137"/>
      <c r="BB353" s="137"/>
      <c r="BC353" s="54"/>
      <c r="BD353" s="54"/>
      <c r="BE353" s="136"/>
      <c r="BF353" s="136"/>
      <c r="BG353" s="54"/>
      <c r="BH353" s="54"/>
      <c r="BI353" s="54"/>
      <c r="BJ353" s="54"/>
      <c r="BK353" s="54"/>
      <c r="BL353" s="54"/>
      <c r="BM353" s="138"/>
      <c r="BN353" s="54"/>
      <c r="BO353" s="54"/>
      <c r="BP353" s="54"/>
      <c r="BQ353" s="54"/>
      <c r="BR353" s="54"/>
      <c r="BS353" s="54"/>
      <c r="BT353" s="54"/>
      <c r="BU353" s="49"/>
      <c r="BV353" s="49"/>
      <c r="BW353" s="49"/>
      <c r="BX353" s="49"/>
      <c r="BY353" s="49"/>
      <c r="BZ353" s="49"/>
      <c r="CA353" s="49"/>
      <c r="CB353" s="49"/>
      <c r="CC353" s="54"/>
      <c r="CD353" s="54"/>
      <c r="CE353" s="54"/>
      <c r="CF353" s="54"/>
      <c r="CG353" s="54"/>
      <c r="CH353" s="54"/>
    </row>
    <row r="354" spans="1:86" ht="30.95" customHeight="1">
      <c r="A354" s="836" t="s">
        <v>338</v>
      </c>
      <c r="B354" s="868" t="s">
        <v>40</v>
      </c>
      <c r="C354" s="869" t="s">
        <v>54</v>
      </c>
      <c r="D354" s="870" t="s">
        <v>56</v>
      </c>
      <c r="E354" s="871">
        <v>2015</v>
      </c>
      <c r="F354" s="872" t="s">
        <v>1601</v>
      </c>
      <c r="G354" s="873" t="s">
        <v>224</v>
      </c>
      <c r="H354" s="874" t="s">
        <v>1569</v>
      </c>
      <c r="I354" s="872" t="s">
        <v>466</v>
      </c>
      <c r="J354" s="621">
        <v>0.53</v>
      </c>
      <c r="K354" s="621">
        <v>1.05</v>
      </c>
      <c r="L354" s="622"/>
      <c r="P354" s="47"/>
      <c r="Q354" s="47"/>
      <c r="R354" s="47"/>
      <c r="BA354" s="137"/>
      <c r="BB354" s="137"/>
      <c r="BC354" s="54"/>
      <c r="BD354" s="54"/>
      <c r="BE354" s="136"/>
      <c r="BF354" s="136"/>
      <c r="BG354" s="54"/>
      <c r="BH354" s="54"/>
      <c r="BI354" s="54"/>
      <c r="BJ354" s="54"/>
      <c r="BK354" s="54"/>
      <c r="BL354" s="54"/>
      <c r="BM354" s="138"/>
      <c r="BN354" s="54"/>
      <c r="BO354" s="54"/>
      <c r="BP354" s="54"/>
      <c r="BQ354" s="54"/>
      <c r="BR354" s="54"/>
      <c r="BS354" s="54"/>
      <c r="BT354" s="54"/>
      <c r="BU354" s="49"/>
      <c r="BV354" s="49"/>
      <c r="BW354" s="49"/>
      <c r="BX354" s="49"/>
      <c r="BY354" s="49"/>
      <c r="BZ354" s="49"/>
      <c r="CA354" s="49"/>
      <c r="CB354" s="49"/>
      <c r="CC354" s="54"/>
      <c r="CD354" s="54"/>
      <c r="CE354" s="54"/>
      <c r="CF354" s="54"/>
      <c r="CG354" s="54"/>
      <c r="CH354" s="54"/>
    </row>
    <row r="355" spans="1:86" ht="30.95" customHeight="1">
      <c r="A355" s="836" t="s">
        <v>338</v>
      </c>
      <c r="B355" s="868" t="s">
        <v>40</v>
      </c>
      <c r="C355" s="869" t="s">
        <v>54</v>
      </c>
      <c r="D355" s="870" t="s">
        <v>56</v>
      </c>
      <c r="E355" s="871">
        <v>2015</v>
      </c>
      <c r="F355" s="872" t="s">
        <v>1601</v>
      </c>
      <c r="G355" s="873" t="s">
        <v>1566</v>
      </c>
      <c r="H355" s="874" t="s">
        <v>1569</v>
      </c>
      <c r="I355" s="872" t="s">
        <v>466</v>
      </c>
      <c r="J355" s="621">
        <v>0.44</v>
      </c>
      <c r="K355" s="621">
        <v>0.92</v>
      </c>
      <c r="L355" s="622"/>
      <c r="P355" s="47"/>
      <c r="Q355" s="47"/>
      <c r="R355" s="47"/>
      <c r="BA355" s="137"/>
      <c r="BB355" s="137"/>
      <c r="BC355" s="54"/>
      <c r="BD355" s="54"/>
      <c r="BE355" s="136"/>
      <c r="BF355" s="136"/>
      <c r="BG355" s="54"/>
      <c r="BH355" s="54"/>
      <c r="BI355" s="54"/>
      <c r="BJ355" s="54"/>
      <c r="BK355" s="54"/>
      <c r="BL355" s="54"/>
      <c r="BM355" s="138"/>
      <c r="BN355" s="54"/>
      <c r="BO355" s="54"/>
      <c r="BP355" s="54"/>
      <c r="BQ355" s="54"/>
      <c r="BR355" s="54"/>
      <c r="BS355" s="54"/>
      <c r="BT355" s="54"/>
      <c r="BU355" s="49"/>
      <c r="BV355" s="49"/>
      <c r="BW355" s="49"/>
      <c r="BX355" s="49"/>
      <c r="BY355" s="49"/>
      <c r="BZ355" s="49"/>
      <c r="CA355" s="49"/>
      <c r="CB355" s="49"/>
      <c r="CC355" s="54"/>
      <c r="CD355" s="54"/>
      <c r="CE355" s="54"/>
      <c r="CF355" s="54"/>
      <c r="CG355" s="54"/>
      <c r="CH355" s="54"/>
    </row>
    <row r="356" spans="1:86" ht="30.95" customHeight="1">
      <c r="A356" s="836" t="s">
        <v>338</v>
      </c>
      <c r="B356" s="868" t="s">
        <v>40</v>
      </c>
      <c r="C356" s="869" t="s">
        <v>54</v>
      </c>
      <c r="D356" s="870" t="s">
        <v>56</v>
      </c>
      <c r="E356" s="871">
        <v>2015</v>
      </c>
      <c r="F356" s="872" t="s">
        <v>1601</v>
      </c>
      <c r="G356" s="873" t="s">
        <v>239</v>
      </c>
      <c r="H356" s="874" t="s">
        <v>1569</v>
      </c>
      <c r="I356" s="872" t="s">
        <v>466</v>
      </c>
      <c r="J356" s="621">
        <v>0.5</v>
      </c>
      <c r="K356" s="621">
        <v>1</v>
      </c>
      <c r="L356" s="622"/>
      <c r="P356" s="47"/>
      <c r="Q356" s="47"/>
      <c r="R356" s="47"/>
      <c r="BA356" s="137"/>
      <c r="BB356" s="137"/>
      <c r="BC356" s="54"/>
      <c r="BD356" s="54"/>
      <c r="BE356" s="136"/>
      <c r="BF356" s="136"/>
      <c r="BG356" s="54"/>
      <c r="BH356" s="54"/>
      <c r="BI356" s="54"/>
      <c r="BJ356" s="54"/>
      <c r="BK356" s="54"/>
      <c r="BL356" s="54"/>
      <c r="BM356" s="138"/>
      <c r="BN356" s="54"/>
      <c r="BO356" s="54"/>
      <c r="BP356" s="54"/>
      <c r="BQ356" s="54"/>
      <c r="BR356" s="54"/>
      <c r="BS356" s="54"/>
      <c r="BT356" s="54"/>
      <c r="BU356" s="49"/>
      <c r="BV356" s="49"/>
      <c r="BW356" s="49"/>
      <c r="BX356" s="49"/>
      <c r="BY356" s="49"/>
      <c r="BZ356" s="49"/>
      <c r="CA356" s="49"/>
      <c r="CB356" s="49"/>
      <c r="CC356" s="54"/>
      <c r="CD356" s="54"/>
      <c r="CE356" s="54"/>
      <c r="CF356" s="54"/>
      <c r="CG356" s="54"/>
      <c r="CH356" s="54"/>
    </row>
    <row r="357" spans="1:86" ht="30.95" customHeight="1">
      <c r="A357" s="836" t="s">
        <v>338</v>
      </c>
      <c r="B357" s="868" t="s">
        <v>40</v>
      </c>
      <c r="C357" s="869" t="s">
        <v>54</v>
      </c>
      <c r="D357" s="870" t="s">
        <v>56</v>
      </c>
      <c r="E357" s="871">
        <v>2015</v>
      </c>
      <c r="F357" s="872" t="s">
        <v>1601</v>
      </c>
      <c r="G357" s="873" t="s">
        <v>222</v>
      </c>
      <c r="H357" s="874" t="s">
        <v>1569</v>
      </c>
      <c r="I357" s="872" t="s">
        <v>466</v>
      </c>
      <c r="J357" s="621">
        <v>0.55000000000000004</v>
      </c>
      <c r="K357" s="621">
        <v>1</v>
      </c>
      <c r="L357" s="622"/>
      <c r="P357" s="47"/>
      <c r="Q357" s="47"/>
      <c r="R357" s="47"/>
      <c r="BA357" s="137"/>
      <c r="BB357" s="137"/>
      <c r="BC357" s="54"/>
      <c r="BD357" s="54"/>
      <c r="BE357" s="136"/>
      <c r="BF357" s="136"/>
      <c r="BG357" s="54"/>
      <c r="BH357" s="54"/>
      <c r="BI357" s="54"/>
      <c r="BJ357" s="54"/>
      <c r="BK357" s="54"/>
      <c r="BL357" s="54"/>
      <c r="BM357" s="138"/>
      <c r="BN357" s="54"/>
      <c r="BO357" s="54"/>
      <c r="BP357" s="54"/>
      <c r="BQ357" s="54"/>
      <c r="BR357" s="54"/>
      <c r="BS357" s="54"/>
      <c r="BT357" s="54"/>
      <c r="BU357" s="49"/>
      <c r="BV357" s="49"/>
      <c r="BW357" s="49"/>
      <c r="BX357" s="49"/>
      <c r="BY357" s="49"/>
      <c r="BZ357" s="49"/>
      <c r="CA357" s="49"/>
      <c r="CB357" s="49"/>
      <c r="CC357" s="54"/>
      <c r="CD357" s="54"/>
      <c r="CE357" s="54"/>
      <c r="CF357" s="54"/>
      <c r="CG357" s="54"/>
      <c r="CH357" s="54"/>
    </row>
    <row r="358" spans="1:86" ht="30.95" customHeight="1">
      <c r="A358" s="836" t="s">
        <v>338</v>
      </c>
      <c r="B358" s="868" t="s">
        <v>40</v>
      </c>
      <c r="C358" s="869" t="s">
        <v>54</v>
      </c>
      <c r="D358" s="870" t="s">
        <v>56</v>
      </c>
      <c r="E358" s="871">
        <v>2015</v>
      </c>
      <c r="F358" s="872" t="s">
        <v>1601</v>
      </c>
      <c r="G358" s="873" t="s">
        <v>226</v>
      </c>
      <c r="H358" s="874" t="s">
        <v>1569</v>
      </c>
      <c r="I358" s="872" t="s">
        <v>466</v>
      </c>
      <c r="J358" s="621">
        <v>0.54</v>
      </c>
      <c r="K358" s="621">
        <v>1</v>
      </c>
      <c r="L358" s="622"/>
      <c r="P358" s="47"/>
      <c r="Q358" s="47"/>
      <c r="R358" s="47"/>
      <c r="BA358" s="137"/>
      <c r="BB358" s="137"/>
      <c r="BC358" s="54"/>
      <c r="BD358" s="54"/>
      <c r="BE358" s="136"/>
      <c r="BF358" s="136"/>
      <c r="BG358" s="54"/>
      <c r="BH358" s="54"/>
      <c r="BI358" s="54"/>
      <c r="BJ358" s="54"/>
      <c r="BK358" s="54"/>
      <c r="BL358" s="54"/>
      <c r="BM358" s="138"/>
      <c r="BN358" s="54"/>
      <c r="BO358" s="54"/>
      <c r="BP358" s="54"/>
      <c r="BQ358" s="54"/>
      <c r="BR358" s="54"/>
      <c r="BS358" s="54"/>
      <c r="BT358" s="54"/>
      <c r="BU358" s="49"/>
      <c r="BV358" s="49"/>
      <c r="BW358" s="49"/>
      <c r="BX358" s="49"/>
      <c r="BY358" s="49"/>
      <c r="BZ358" s="49"/>
      <c r="CA358" s="49"/>
      <c r="CB358" s="49"/>
      <c r="CC358" s="54"/>
      <c r="CD358" s="54"/>
      <c r="CE358" s="54"/>
      <c r="CF358" s="54"/>
      <c r="CG358" s="54"/>
      <c r="CH358" s="54"/>
    </row>
    <row r="359" spans="1:86" ht="30.95" customHeight="1">
      <c r="A359" s="836" t="s">
        <v>338</v>
      </c>
      <c r="B359" s="868" t="s">
        <v>40</v>
      </c>
      <c r="C359" s="869" t="s">
        <v>54</v>
      </c>
      <c r="D359" s="870" t="s">
        <v>56</v>
      </c>
      <c r="E359" s="871">
        <v>2015</v>
      </c>
      <c r="F359" s="872" t="s">
        <v>1601</v>
      </c>
      <c r="G359" s="873" t="s">
        <v>1568</v>
      </c>
      <c r="H359" s="874" t="s">
        <v>1570</v>
      </c>
      <c r="I359" s="872" t="s">
        <v>466</v>
      </c>
      <c r="J359" s="621">
        <v>0.76</v>
      </c>
      <c r="K359" s="621">
        <v>0.95</v>
      </c>
      <c r="L359" s="622"/>
      <c r="P359" s="47"/>
      <c r="Q359" s="47"/>
      <c r="R359" s="47"/>
      <c r="BA359" s="137"/>
      <c r="BB359" s="137"/>
      <c r="BC359" s="54"/>
      <c r="BD359" s="54"/>
      <c r="BE359" s="136"/>
      <c r="BF359" s="136"/>
      <c r="BG359" s="54"/>
      <c r="BH359" s="54"/>
      <c r="BI359" s="54"/>
      <c r="BJ359" s="54"/>
      <c r="BK359" s="54"/>
      <c r="BL359" s="54"/>
      <c r="BM359" s="138"/>
      <c r="BN359" s="54"/>
      <c r="BO359" s="54"/>
      <c r="BP359" s="54"/>
      <c r="BQ359" s="54"/>
      <c r="BR359" s="54"/>
      <c r="BS359" s="54"/>
      <c r="BT359" s="54"/>
      <c r="BU359" s="49"/>
      <c r="BV359" s="49"/>
      <c r="BW359" s="49"/>
      <c r="BX359" s="49"/>
      <c r="BY359" s="49"/>
      <c r="BZ359" s="49"/>
      <c r="CA359" s="49"/>
      <c r="CB359" s="49"/>
      <c r="CC359" s="54"/>
      <c r="CD359" s="54"/>
      <c r="CE359" s="54"/>
      <c r="CF359" s="54"/>
      <c r="CG359" s="54"/>
      <c r="CH359" s="54"/>
    </row>
    <row r="360" spans="1:86" ht="30.95" customHeight="1">
      <c r="A360" s="836" t="s">
        <v>338</v>
      </c>
      <c r="B360" s="868" t="s">
        <v>40</v>
      </c>
      <c r="C360" s="869" t="s">
        <v>54</v>
      </c>
      <c r="D360" s="870" t="s">
        <v>56</v>
      </c>
      <c r="E360" s="871">
        <v>2015</v>
      </c>
      <c r="F360" s="872" t="s">
        <v>1601</v>
      </c>
      <c r="G360" s="873" t="s">
        <v>1571</v>
      </c>
      <c r="H360" s="874" t="s">
        <v>1570</v>
      </c>
      <c r="I360" s="872" t="s">
        <v>466</v>
      </c>
      <c r="J360" s="621">
        <v>0.8</v>
      </c>
      <c r="K360" s="621">
        <v>1</v>
      </c>
      <c r="L360" s="622"/>
      <c r="P360" s="47"/>
      <c r="Q360" s="47"/>
      <c r="R360" s="47"/>
      <c r="BA360" s="137"/>
      <c r="BB360" s="137"/>
      <c r="BC360" s="54"/>
      <c r="BD360" s="54"/>
      <c r="BE360" s="136"/>
      <c r="BF360" s="136"/>
      <c r="BG360" s="54"/>
      <c r="BH360" s="54"/>
      <c r="BI360" s="54"/>
      <c r="BJ360" s="54"/>
      <c r="BK360" s="54"/>
      <c r="BL360" s="54"/>
      <c r="BM360" s="138"/>
      <c r="BN360" s="54"/>
      <c r="BO360" s="54"/>
      <c r="BP360" s="54"/>
      <c r="BQ360" s="54"/>
      <c r="BR360" s="54"/>
      <c r="BS360" s="54"/>
      <c r="BT360" s="54"/>
      <c r="BU360" s="49"/>
      <c r="BV360" s="49"/>
      <c r="BW360" s="49"/>
      <c r="BX360" s="49"/>
      <c r="BY360" s="49"/>
      <c r="BZ360" s="49"/>
      <c r="CA360" s="49"/>
      <c r="CB360" s="49"/>
      <c r="CC360" s="54"/>
      <c r="CD360" s="54"/>
      <c r="CE360" s="54"/>
      <c r="CF360" s="54"/>
      <c r="CG360" s="54"/>
      <c r="CH360" s="54"/>
    </row>
    <row r="361" spans="1:86" ht="30.95" customHeight="1">
      <c r="A361" s="836" t="s">
        <v>338</v>
      </c>
      <c r="B361" s="868" t="s">
        <v>40</v>
      </c>
      <c r="C361" s="869" t="s">
        <v>54</v>
      </c>
      <c r="D361" s="870" t="s">
        <v>56</v>
      </c>
      <c r="E361" s="871">
        <v>2015</v>
      </c>
      <c r="F361" s="872" t="s">
        <v>1601</v>
      </c>
      <c r="G361" s="873" t="s">
        <v>222</v>
      </c>
      <c r="H361" s="874" t="s">
        <v>1570</v>
      </c>
      <c r="I361" s="872" t="s">
        <v>466</v>
      </c>
      <c r="J361" s="621">
        <v>0.5</v>
      </c>
      <c r="K361" s="621">
        <v>1</v>
      </c>
      <c r="L361" s="622"/>
      <c r="P361" s="47"/>
      <c r="Q361" s="47"/>
      <c r="R361" s="47"/>
      <c r="BA361" s="137"/>
      <c r="BB361" s="137"/>
      <c r="BC361" s="54"/>
      <c r="BD361" s="54"/>
      <c r="BE361" s="136"/>
      <c r="BF361" s="136"/>
      <c r="BG361" s="54"/>
      <c r="BH361" s="54"/>
      <c r="BI361" s="54"/>
      <c r="BJ361" s="54"/>
      <c r="BK361" s="54"/>
      <c r="BL361" s="54"/>
      <c r="BM361" s="138"/>
      <c r="BN361" s="54"/>
      <c r="BO361" s="54"/>
      <c r="BP361" s="54"/>
      <c r="BQ361" s="54"/>
      <c r="BR361" s="54"/>
      <c r="BS361" s="54"/>
      <c r="BT361" s="54"/>
      <c r="BU361" s="49"/>
      <c r="BV361" s="49"/>
      <c r="BW361" s="49"/>
      <c r="BX361" s="49"/>
      <c r="BY361" s="49"/>
      <c r="BZ361" s="49"/>
      <c r="CA361" s="49"/>
      <c r="CB361" s="49"/>
      <c r="CC361" s="54"/>
      <c r="CD361" s="54"/>
      <c r="CE361" s="54"/>
      <c r="CF361" s="54"/>
      <c r="CG361" s="54"/>
      <c r="CH361" s="54"/>
    </row>
    <row r="362" spans="1:86" ht="30.95" customHeight="1">
      <c r="A362" s="836" t="s">
        <v>338</v>
      </c>
      <c r="B362" s="868" t="s">
        <v>40</v>
      </c>
      <c r="C362" s="869" t="s">
        <v>54</v>
      </c>
      <c r="D362" s="870" t="s">
        <v>56</v>
      </c>
      <c r="E362" s="871">
        <v>2015</v>
      </c>
      <c r="F362" s="872" t="s">
        <v>1601</v>
      </c>
      <c r="G362" s="873" t="s">
        <v>1568</v>
      </c>
      <c r="H362" s="874" t="s">
        <v>1572</v>
      </c>
      <c r="I362" s="872" t="s">
        <v>466</v>
      </c>
      <c r="J362" s="621">
        <v>0.83</v>
      </c>
      <c r="K362" s="621">
        <v>1</v>
      </c>
      <c r="L362" s="622"/>
      <c r="P362" s="47"/>
      <c r="Q362" s="47"/>
      <c r="R362" s="47"/>
      <c r="BA362" s="137"/>
      <c r="BB362" s="137"/>
      <c r="BC362" s="54"/>
      <c r="BD362" s="54"/>
      <c r="BE362" s="136"/>
      <c r="BF362" s="136"/>
      <c r="BG362" s="54"/>
      <c r="BH362" s="54"/>
      <c r="BI362" s="54"/>
      <c r="BJ362" s="54"/>
      <c r="BK362" s="54"/>
      <c r="BL362" s="54"/>
      <c r="BM362" s="138"/>
      <c r="BN362" s="54"/>
      <c r="BO362" s="54"/>
      <c r="BP362" s="54"/>
      <c r="BQ362" s="54"/>
      <c r="BR362" s="54"/>
      <c r="BS362" s="54"/>
      <c r="BT362" s="54"/>
      <c r="BU362" s="49"/>
      <c r="BV362" s="49"/>
      <c r="BW362" s="49"/>
      <c r="BX362" s="49"/>
      <c r="BY362" s="49"/>
      <c r="BZ362" s="49"/>
      <c r="CA362" s="49"/>
      <c r="CB362" s="49"/>
      <c r="CC362" s="54"/>
      <c r="CD362" s="54"/>
      <c r="CE362" s="54"/>
      <c r="CF362" s="54"/>
      <c r="CG362" s="54"/>
      <c r="CH362" s="54"/>
    </row>
    <row r="363" spans="1:86" ht="30.95" customHeight="1">
      <c r="A363" s="836" t="s">
        <v>338</v>
      </c>
      <c r="B363" s="868" t="s">
        <v>40</v>
      </c>
      <c r="C363" s="869" t="s">
        <v>54</v>
      </c>
      <c r="D363" s="870" t="s">
        <v>56</v>
      </c>
      <c r="E363" s="871">
        <v>2015</v>
      </c>
      <c r="F363" s="872" t="s">
        <v>1601</v>
      </c>
      <c r="G363" s="873" t="s">
        <v>1568</v>
      </c>
      <c r="H363" s="874" t="s">
        <v>1573</v>
      </c>
      <c r="I363" s="872" t="s">
        <v>466</v>
      </c>
      <c r="J363" s="621">
        <v>1</v>
      </c>
      <c r="K363" s="621">
        <v>1</v>
      </c>
      <c r="L363" s="622"/>
      <c r="P363" s="47"/>
      <c r="Q363" s="47"/>
      <c r="R363" s="47"/>
      <c r="BA363" s="137"/>
      <c r="BB363" s="137"/>
      <c r="BC363" s="54"/>
      <c r="BD363" s="54"/>
      <c r="BE363" s="136"/>
      <c r="BF363" s="136"/>
      <c r="BG363" s="54"/>
      <c r="BH363" s="54"/>
      <c r="BI363" s="54"/>
      <c r="BJ363" s="54"/>
      <c r="BK363" s="54"/>
      <c r="BL363" s="54"/>
      <c r="BM363" s="138"/>
      <c r="BN363" s="54"/>
      <c r="BO363" s="54"/>
      <c r="BP363" s="54"/>
      <c r="BQ363" s="54"/>
      <c r="BR363" s="54"/>
      <c r="BS363" s="54"/>
      <c r="BT363" s="54"/>
      <c r="BU363" s="49"/>
      <c r="BV363" s="49"/>
      <c r="BW363" s="49"/>
      <c r="BX363" s="49"/>
      <c r="BY363" s="49"/>
      <c r="BZ363" s="49"/>
      <c r="CA363" s="49"/>
      <c r="CB363" s="49"/>
      <c r="CC363" s="54"/>
      <c r="CD363" s="54"/>
      <c r="CE363" s="54"/>
      <c r="CF363" s="54"/>
      <c r="CG363" s="54"/>
      <c r="CH363" s="54"/>
    </row>
    <row r="364" spans="1:86" ht="30.95" customHeight="1">
      <c r="A364" s="836" t="s">
        <v>338</v>
      </c>
      <c r="B364" s="868" t="s">
        <v>40</v>
      </c>
      <c r="C364" s="869" t="s">
        <v>54</v>
      </c>
      <c r="D364" s="870" t="s">
        <v>56</v>
      </c>
      <c r="E364" s="871">
        <v>2015</v>
      </c>
      <c r="F364" s="872" t="s">
        <v>1601</v>
      </c>
      <c r="G364" s="873" t="s">
        <v>226</v>
      </c>
      <c r="H364" s="874" t="s">
        <v>1573</v>
      </c>
      <c r="I364" s="872" t="s">
        <v>466</v>
      </c>
      <c r="J364" s="621">
        <v>0.94</v>
      </c>
      <c r="K364" s="621">
        <v>1</v>
      </c>
      <c r="L364" s="622"/>
      <c r="P364" s="47"/>
      <c r="Q364" s="47"/>
      <c r="R364" s="47"/>
      <c r="BA364" s="137"/>
      <c r="BB364" s="137"/>
      <c r="BC364" s="54"/>
      <c r="BD364" s="54"/>
      <c r="BE364" s="136"/>
      <c r="BF364" s="136"/>
      <c r="BG364" s="54"/>
      <c r="BH364" s="54"/>
      <c r="BI364" s="54"/>
      <c r="BJ364" s="54"/>
      <c r="BK364" s="54"/>
      <c r="BL364" s="54"/>
      <c r="BM364" s="138"/>
      <c r="BN364" s="54"/>
      <c r="BO364" s="54"/>
      <c r="BP364" s="54"/>
      <c r="BQ364" s="54"/>
      <c r="BR364" s="54"/>
      <c r="BS364" s="54"/>
      <c r="BT364" s="54"/>
      <c r="BU364" s="49"/>
      <c r="BV364" s="49"/>
      <c r="BW364" s="49"/>
      <c r="BX364" s="49"/>
      <c r="BY364" s="49"/>
      <c r="BZ364" s="49"/>
      <c r="CA364" s="49"/>
      <c r="CB364" s="49"/>
      <c r="CC364" s="54"/>
      <c r="CD364" s="54"/>
      <c r="CE364" s="54"/>
      <c r="CF364" s="54"/>
      <c r="CG364" s="54"/>
      <c r="CH364" s="54"/>
    </row>
    <row r="365" spans="1:86" ht="30.95" customHeight="1">
      <c r="A365" s="836" t="s">
        <v>338</v>
      </c>
      <c r="B365" s="868" t="s">
        <v>40</v>
      </c>
      <c r="C365" s="869" t="s">
        <v>120</v>
      </c>
      <c r="D365" s="870" t="s">
        <v>463</v>
      </c>
      <c r="E365" s="871">
        <v>2015</v>
      </c>
      <c r="F365" s="872" t="s">
        <v>1601</v>
      </c>
      <c r="G365" s="873" t="s">
        <v>224</v>
      </c>
      <c r="H365" s="874" t="s">
        <v>1563</v>
      </c>
      <c r="I365" s="872" t="s">
        <v>466</v>
      </c>
      <c r="J365" s="621">
        <v>0.2</v>
      </c>
      <c r="K365" s="621">
        <v>0.5</v>
      </c>
      <c r="L365" s="622"/>
      <c r="P365" s="47"/>
      <c r="Q365" s="47"/>
      <c r="R365" s="47"/>
      <c r="BA365" s="137"/>
      <c r="BB365" s="137"/>
      <c r="BC365" s="54"/>
      <c r="BD365" s="54"/>
      <c r="BE365" s="136"/>
      <c r="BF365" s="136"/>
      <c r="BG365" s="54"/>
      <c r="BH365" s="54"/>
      <c r="BI365" s="54"/>
      <c r="BJ365" s="54"/>
      <c r="BK365" s="54"/>
      <c r="BL365" s="54"/>
      <c r="BM365" s="138"/>
      <c r="BN365" s="54"/>
      <c r="BO365" s="54"/>
      <c r="BP365" s="54"/>
      <c r="BQ365" s="54"/>
      <c r="BR365" s="54"/>
      <c r="BS365" s="54"/>
      <c r="BT365" s="54"/>
      <c r="BU365" s="49"/>
      <c r="BV365" s="49"/>
      <c r="BW365" s="49"/>
      <c r="BX365" s="49"/>
      <c r="BY365" s="49"/>
      <c r="BZ365" s="49"/>
      <c r="CA365" s="49"/>
      <c r="CB365" s="49"/>
      <c r="CC365" s="54"/>
      <c r="CD365" s="54"/>
      <c r="CE365" s="54"/>
      <c r="CF365" s="54"/>
      <c r="CG365" s="54"/>
      <c r="CH365" s="54"/>
    </row>
    <row r="366" spans="1:86" ht="30.95" customHeight="1">
      <c r="A366" s="836" t="s">
        <v>338</v>
      </c>
      <c r="B366" s="868" t="s">
        <v>40</v>
      </c>
      <c r="C366" s="869" t="s">
        <v>120</v>
      </c>
      <c r="D366" s="870" t="s">
        <v>463</v>
      </c>
      <c r="E366" s="871">
        <v>2015</v>
      </c>
      <c r="F366" s="872" t="s">
        <v>1601</v>
      </c>
      <c r="G366" s="873" t="s">
        <v>1566</v>
      </c>
      <c r="H366" s="874" t="s">
        <v>1563</v>
      </c>
      <c r="I366" s="872" t="s">
        <v>466</v>
      </c>
      <c r="J366" s="621">
        <v>0.24</v>
      </c>
      <c r="K366" s="621">
        <v>0.95</v>
      </c>
      <c r="L366" s="622"/>
      <c r="P366" s="47"/>
      <c r="Q366" s="47"/>
      <c r="R366" s="47"/>
      <c r="BA366" s="137"/>
      <c r="BB366" s="137"/>
      <c r="BC366" s="54"/>
      <c r="BD366" s="54"/>
      <c r="BE366" s="136"/>
      <c r="BF366" s="136"/>
      <c r="BG366" s="54"/>
      <c r="BH366" s="54"/>
      <c r="BI366" s="54"/>
      <c r="BJ366" s="54"/>
      <c r="BK366" s="54"/>
      <c r="BL366" s="54"/>
      <c r="BM366" s="138"/>
      <c r="BN366" s="54"/>
      <c r="BO366" s="54"/>
      <c r="BP366" s="54"/>
      <c r="BQ366" s="54"/>
      <c r="BR366" s="54"/>
      <c r="BS366" s="54"/>
      <c r="BT366" s="54"/>
      <c r="BU366" s="49"/>
      <c r="BV366" s="49"/>
      <c r="BW366" s="49"/>
      <c r="BX366" s="49"/>
      <c r="BY366" s="49"/>
      <c r="BZ366" s="49"/>
      <c r="CA366" s="49"/>
      <c r="CB366" s="49"/>
      <c r="CC366" s="54"/>
      <c r="CD366" s="54"/>
      <c r="CE366" s="54"/>
      <c r="CF366" s="54"/>
      <c r="CG366" s="54"/>
      <c r="CH366" s="54"/>
    </row>
    <row r="367" spans="1:86" ht="30.95" customHeight="1">
      <c r="A367" s="836" t="s">
        <v>338</v>
      </c>
      <c r="B367" s="868" t="s">
        <v>40</v>
      </c>
      <c r="C367" s="869" t="s">
        <v>120</v>
      </c>
      <c r="D367" s="870" t="s">
        <v>463</v>
      </c>
      <c r="E367" s="871">
        <v>2015</v>
      </c>
      <c r="F367" s="872" t="s">
        <v>1601</v>
      </c>
      <c r="G367" s="873" t="s">
        <v>239</v>
      </c>
      <c r="H367" s="874" t="s">
        <v>1563</v>
      </c>
      <c r="I367" s="872" t="s">
        <v>466</v>
      </c>
      <c r="J367" s="621">
        <v>0.4</v>
      </c>
      <c r="K367" s="621">
        <v>1.1399999999999999</v>
      </c>
      <c r="L367" s="622"/>
      <c r="P367" s="47"/>
      <c r="Q367" s="47"/>
      <c r="R367" s="47"/>
      <c r="BA367" s="137"/>
      <c r="BB367" s="137"/>
      <c r="BC367" s="54"/>
      <c r="BD367" s="54"/>
      <c r="BE367" s="136"/>
      <c r="BF367" s="136"/>
      <c r="BG367" s="54"/>
      <c r="BH367" s="54"/>
      <c r="BI367" s="54"/>
      <c r="BJ367" s="54"/>
      <c r="BK367" s="54"/>
      <c r="BL367" s="54"/>
      <c r="BM367" s="138"/>
      <c r="BN367" s="54"/>
      <c r="BO367" s="54"/>
      <c r="BP367" s="54"/>
      <c r="BQ367" s="54"/>
      <c r="BR367" s="54"/>
      <c r="BS367" s="54"/>
      <c r="BT367" s="54"/>
      <c r="BU367" s="49"/>
      <c r="BV367" s="49"/>
      <c r="BW367" s="49"/>
      <c r="BX367" s="49"/>
      <c r="BY367" s="49"/>
      <c r="BZ367" s="49"/>
      <c r="CA367" s="49"/>
      <c r="CB367" s="49"/>
      <c r="CC367" s="54"/>
      <c r="CD367" s="54"/>
      <c r="CE367" s="54"/>
      <c r="CF367" s="54"/>
      <c r="CG367" s="54"/>
      <c r="CH367" s="54"/>
    </row>
    <row r="368" spans="1:86" ht="30.95" customHeight="1">
      <c r="A368" s="836" t="s">
        <v>338</v>
      </c>
      <c r="B368" s="868" t="s">
        <v>40</v>
      </c>
      <c r="C368" s="869" t="s">
        <v>120</v>
      </c>
      <c r="D368" s="870" t="s">
        <v>463</v>
      </c>
      <c r="E368" s="871">
        <v>2015</v>
      </c>
      <c r="F368" s="872" t="s">
        <v>1601</v>
      </c>
      <c r="G368" s="873" t="s">
        <v>230</v>
      </c>
      <c r="H368" s="874" t="s">
        <v>1567</v>
      </c>
      <c r="I368" s="872" t="s">
        <v>466</v>
      </c>
      <c r="J368" s="621">
        <v>0.5</v>
      </c>
      <c r="K368" s="621">
        <v>1.4</v>
      </c>
      <c r="L368" s="622"/>
      <c r="P368" s="47"/>
      <c r="Q368" s="47"/>
      <c r="R368" s="47"/>
      <c r="BA368" s="137"/>
      <c r="BB368" s="137"/>
      <c r="BC368" s="54"/>
      <c r="BD368" s="54"/>
      <c r="BE368" s="136"/>
      <c r="BF368" s="136"/>
      <c r="BG368" s="54"/>
      <c r="BH368" s="54"/>
      <c r="BI368" s="54"/>
      <c r="BJ368" s="54"/>
      <c r="BK368" s="54"/>
      <c r="BL368" s="54"/>
      <c r="BM368" s="138"/>
      <c r="BN368" s="54"/>
      <c r="BO368" s="54"/>
      <c r="BP368" s="54"/>
      <c r="BQ368" s="54"/>
      <c r="BR368" s="54"/>
      <c r="BS368" s="54"/>
      <c r="BT368" s="54"/>
      <c r="BU368" s="49"/>
      <c r="BV368" s="49"/>
      <c r="BW368" s="49"/>
      <c r="BX368" s="49"/>
      <c r="BY368" s="49"/>
      <c r="BZ368" s="49"/>
      <c r="CA368" s="49"/>
      <c r="CB368" s="49"/>
      <c r="CC368" s="54"/>
      <c r="CD368" s="54"/>
      <c r="CE368" s="54"/>
      <c r="CF368" s="54"/>
      <c r="CG368" s="54"/>
      <c r="CH368" s="54"/>
    </row>
    <row r="369" spans="1:86" ht="30.95" customHeight="1">
      <c r="A369" s="836" t="s">
        <v>338</v>
      </c>
      <c r="B369" s="868" t="s">
        <v>40</v>
      </c>
      <c r="C369" s="869" t="s">
        <v>120</v>
      </c>
      <c r="D369" s="870" t="s">
        <v>463</v>
      </c>
      <c r="E369" s="871">
        <v>2015</v>
      </c>
      <c r="F369" s="872" t="s">
        <v>1601</v>
      </c>
      <c r="G369" s="873" t="s">
        <v>1568</v>
      </c>
      <c r="H369" s="874" t="s">
        <v>1567</v>
      </c>
      <c r="I369" s="872" t="s">
        <v>466</v>
      </c>
      <c r="J369" s="621">
        <v>0.63</v>
      </c>
      <c r="K369" s="621">
        <v>1.25</v>
      </c>
      <c r="L369" s="622"/>
      <c r="P369" s="47"/>
      <c r="Q369" s="47"/>
      <c r="R369" s="47"/>
      <c r="BA369" s="137"/>
      <c r="BB369" s="137"/>
      <c r="BC369" s="54"/>
      <c r="BD369" s="54"/>
      <c r="BE369" s="136"/>
      <c r="BF369" s="136"/>
      <c r="BG369" s="54"/>
      <c r="BH369" s="54"/>
      <c r="BI369" s="54"/>
      <c r="BJ369" s="54"/>
      <c r="BK369" s="54"/>
      <c r="BL369" s="54"/>
      <c r="BM369" s="138"/>
      <c r="BN369" s="54"/>
      <c r="BO369" s="54"/>
      <c r="BP369" s="54"/>
      <c r="BQ369" s="54"/>
      <c r="BR369" s="54"/>
      <c r="BS369" s="54"/>
      <c r="BT369" s="54"/>
      <c r="BU369" s="49"/>
      <c r="BV369" s="49"/>
      <c r="BW369" s="49"/>
      <c r="BX369" s="49"/>
      <c r="BY369" s="49"/>
      <c r="BZ369" s="49"/>
      <c r="CA369" s="49"/>
      <c r="CB369" s="49"/>
      <c r="CC369" s="54"/>
      <c r="CD369" s="54"/>
      <c r="CE369" s="54"/>
      <c r="CF369" s="54"/>
      <c r="CG369" s="54"/>
      <c r="CH369" s="54"/>
    </row>
    <row r="370" spans="1:86" ht="30.95" customHeight="1">
      <c r="A370" s="836" t="s">
        <v>338</v>
      </c>
      <c r="B370" s="868" t="s">
        <v>40</v>
      </c>
      <c r="C370" s="869" t="s">
        <v>120</v>
      </c>
      <c r="D370" s="870" t="s">
        <v>463</v>
      </c>
      <c r="E370" s="871">
        <v>2015</v>
      </c>
      <c r="F370" s="872" t="s">
        <v>1601</v>
      </c>
      <c r="G370" s="873" t="s">
        <v>1566</v>
      </c>
      <c r="H370" s="874" t="s">
        <v>1567</v>
      </c>
      <c r="I370" s="872" t="s">
        <v>466</v>
      </c>
      <c r="J370" s="621">
        <v>0.4</v>
      </c>
      <c r="K370" s="621">
        <v>1</v>
      </c>
      <c r="L370" s="622"/>
      <c r="P370" s="47"/>
      <c r="Q370" s="47"/>
      <c r="R370" s="47"/>
      <c r="BA370" s="137"/>
      <c r="BB370" s="137"/>
      <c r="BC370" s="54"/>
      <c r="BD370" s="54"/>
      <c r="BE370" s="136"/>
      <c r="BF370" s="136"/>
      <c r="BG370" s="54"/>
      <c r="BH370" s="54"/>
      <c r="BI370" s="54"/>
      <c r="BJ370" s="54"/>
      <c r="BK370" s="54"/>
      <c r="BL370" s="54"/>
      <c r="BM370" s="138"/>
      <c r="BN370" s="54"/>
      <c r="BO370" s="54"/>
      <c r="BP370" s="54"/>
      <c r="BQ370" s="54"/>
      <c r="BR370" s="54"/>
      <c r="BS370" s="54"/>
      <c r="BT370" s="54"/>
      <c r="BU370" s="49"/>
      <c r="BV370" s="49"/>
      <c r="BW370" s="49"/>
      <c r="BX370" s="49"/>
      <c r="BY370" s="49"/>
      <c r="BZ370" s="49"/>
      <c r="CA370" s="49"/>
      <c r="CB370" s="49"/>
      <c r="CC370" s="54"/>
      <c r="CD370" s="54"/>
      <c r="CE370" s="54"/>
      <c r="CF370" s="54"/>
      <c r="CG370" s="54"/>
      <c r="CH370" s="54"/>
    </row>
    <row r="371" spans="1:86" ht="30.95" customHeight="1">
      <c r="A371" s="836" t="s">
        <v>338</v>
      </c>
      <c r="B371" s="868" t="s">
        <v>40</v>
      </c>
      <c r="C371" s="869" t="s">
        <v>120</v>
      </c>
      <c r="D371" s="870" t="s">
        <v>463</v>
      </c>
      <c r="E371" s="871">
        <v>2015</v>
      </c>
      <c r="F371" s="872" t="s">
        <v>1601</v>
      </c>
      <c r="G371" s="873" t="s">
        <v>239</v>
      </c>
      <c r="H371" s="874" t="s">
        <v>1567</v>
      </c>
      <c r="I371" s="872" t="s">
        <v>466</v>
      </c>
      <c r="J371" s="621">
        <v>0.36</v>
      </c>
      <c r="K371" s="621">
        <v>1</v>
      </c>
      <c r="L371" s="622"/>
      <c r="P371" s="47"/>
      <c r="Q371" s="47"/>
      <c r="R371" s="47"/>
      <c r="BA371" s="137"/>
      <c r="BB371" s="137"/>
      <c r="BC371" s="54"/>
      <c r="BD371" s="54"/>
      <c r="BE371" s="136"/>
      <c r="BF371" s="136"/>
      <c r="BG371" s="54"/>
      <c r="BH371" s="54"/>
      <c r="BI371" s="54"/>
      <c r="BJ371" s="54"/>
      <c r="BK371" s="54"/>
      <c r="BL371" s="54"/>
      <c r="BM371" s="138"/>
      <c r="BN371" s="54"/>
      <c r="BO371" s="54"/>
      <c r="BP371" s="54"/>
      <c r="BQ371" s="54"/>
      <c r="BR371" s="54"/>
      <c r="BS371" s="54"/>
      <c r="BT371" s="54"/>
      <c r="BU371" s="49"/>
      <c r="BV371" s="49"/>
      <c r="BW371" s="49"/>
      <c r="BX371" s="49"/>
      <c r="BY371" s="49"/>
      <c r="BZ371" s="49"/>
      <c r="CA371" s="49"/>
      <c r="CB371" s="49"/>
      <c r="CC371" s="54"/>
      <c r="CD371" s="54"/>
      <c r="CE371" s="54"/>
      <c r="CF371" s="54"/>
      <c r="CG371" s="54"/>
      <c r="CH371" s="54"/>
    </row>
    <row r="372" spans="1:86" ht="30.95" customHeight="1">
      <c r="A372" s="836" t="s">
        <v>338</v>
      </c>
      <c r="B372" s="868" t="s">
        <v>40</v>
      </c>
      <c r="C372" s="869" t="s">
        <v>120</v>
      </c>
      <c r="D372" s="870" t="s">
        <v>463</v>
      </c>
      <c r="E372" s="871">
        <v>2015</v>
      </c>
      <c r="F372" s="872" t="s">
        <v>1601</v>
      </c>
      <c r="G372" s="873" t="s">
        <v>230</v>
      </c>
      <c r="H372" s="874" t="s">
        <v>1569</v>
      </c>
      <c r="I372" s="872" t="s">
        <v>466</v>
      </c>
      <c r="J372" s="621">
        <v>0.1</v>
      </c>
      <c r="K372" s="621">
        <v>0.4</v>
      </c>
      <c r="L372" s="622"/>
      <c r="P372" s="47"/>
      <c r="Q372" s="47"/>
      <c r="R372" s="47"/>
      <c r="BA372" s="137"/>
      <c r="BB372" s="137"/>
      <c r="BC372" s="54"/>
      <c r="BD372" s="54"/>
      <c r="BE372" s="136"/>
      <c r="BF372" s="136"/>
      <c r="BG372" s="54"/>
      <c r="BH372" s="54"/>
      <c r="BI372" s="54"/>
      <c r="BJ372" s="54"/>
      <c r="BK372" s="54"/>
      <c r="BL372" s="54"/>
      <c r="BM372" s="138"/>
      <c r="BN372" s="54"/>
      <c r="BO372" s="54"/>
      <c r="BP372" s="54"/>
      <c r="BQ372" s="54"/>
      <c r="BR372" s="54"/>
      <c r="BS372" s="54"/>
      <c r="BT372" s="54"/>
      <c r="BU372" s="49"/>
      <c r="BV372" s="49"/>
      <c r="BW372" s="49"/>
      <c r="BX372" s="49"/>
      <c r="BY372" s="49"/>
      <c r="BZ372" s="49"/>
      <c r="CA372" s="49"/>
      <c r="CB372" s="49"/>
      <c r="CC372" s="54"/>
      <c r="CD372" s="54"/>
      <c r="CE372" s="54"/>
      <c r="CF372" s="54"/>
      <c r="CG372" s="54"/>
      <c r="CH372" s="54"/>
    </row>
    <row r="373" spans="1:86" ht="30.95" customHeight="1">
      <c r="A373" s="836" t="s">
        <v>338</v>
      </c>
      <c r="B373" s="868" t="s">
        <v>40</v>
      </c>
      <c r="C373" s="869" t="s">
        <v>120</v>
      </c>
      <c r="D373" s="870" t="s">
        <v>463</v>
      </c>
      <c r="E373" s="871">
        <v>2015</v>
      </c>
      <c r="F373" s="872" t="s">
        <v>1601</v>
      </c>
      <c r="G373" s="873" t="s">
        <v>224</v>
      </c>
      <c r="H373" s="874" t="s">
        <v>1569</v>
      </c>
      <c r="I373" s="872" t="s">
        <v>466</v>
      </c>
      <c r="J373" s="621">
        <v>0.53</v>
      </c>
      <c r="K373" s="621">
        <v>1.05</v>
      </c>
      <c r="L373" s="622"/>
      <c r="P373" s="47"/>
      <c r="Q373" s="47"/>
      <c r="R373" s="47"/>
      <c r="BA373" s="137"/>
      <c r="BB373" s="137"/>
      <c r="BC373" s="54"/>
      <c r="BD373" s="54"/>
      <c r="BE373" s="136"/>
      <c r="BF373" s="136"/>
      <c r="BG373" s="54"/>
      <c r="BH373" s="54"/>
      <c r="BI373" s="54"/>
      <c r="BJ373" s="54"/>
      <c r="BK373" s="54"/>
      <c r="BL373" s="54"/>
      <c r="BM373" s="138"/>
      <c r="BN373" s="54"/>
      <c r="BO373" s="54"/>
      <c r="BP373" s="54"/>
      <c r="BQ373" s="54"/>
      <c r="BR373" s="54"/>
      <c r="BS373" s="54"/>
      <c r="BT373" s="54"/>
      <c r="BU373" s="49"/>
      <c r="BV373" s="49"/>
      <c r="BW373" s="49"/>
      <c r="BX373" s="49"/>
      <c r="BY373" s="49"/>
      <c r="BZ373" s="49"/>
      <c r="CA373" s="49"/>
      <c r="CB373" s="49"/>
      <c r="CC373" s="54"/>
      <c r="CD373" s="54"/>
      <c r="CE373" s="54"/>
      <c r="CF373" s="54"/>
      <c r="CG373" s="54"/>
      <c r="CH373" s="54"/>
    </row>
    <row r="374" spans="1:86" ht="30.95" customHeight="1">
      <c r="A374" s="836" t="s">
        <v>338</v>
      </c>
      <c r="B374" s="868" t="s">
        <v>40</v>
      </c>
      <c r="C374" s="869" t="s">
        <v>120</v>
      </c>
      <c r="D374" s="870" t="s">
        <v>463</v>
      </c>
      <c r="E374" s="871">
        <v>2015</v>
      </c>
      <c r="F374" s="872" t="s">
        <v>1601</v>
      </c>
      <c r="G374" s="873" t="s">
        <v>1566</v>
      </c>
      <c r="H374" s="874" t="s">
        <v>1569</v>
      </c>
      <c r="I374" s="872" t="s">
        <v>466</v>
      </c>
      <c r="J374" s="621">
        <v>0.44</v>
      </c>
      <c r="K374" s="621">
        <v>0.92</v>
      </c>
      <c r="L374" s="622"/>
      <c r="P374" s="47"/>
      <c r="Q374" s="47"/>
      <c r="R374" s="47"/>
      <c r="BA374" s="137"/>
      <c r="BB374" s="137"/>
      <c r="BC374" s="54"/>
      <c r="BD374" s="54"/>
      <c r="BE374" s="136"/>
      <c r="BF374" s="136"/>
      <c r="BG374" s="54"/>
      <c r="BH374" s="54"/>
      <c r="BI374" s="54"/>
      <c r="BJ374" s="54"/>
      <c r="BK374" s="54"/>
      <c r="BL374" s="54"/>
      <c r="BM374" s="138"/>
      <c r="BN374" s="54"/>
      <c r="BO374" s="54"/>
      <c r="BP374" s="54"/>
      <c r="BQ374" s="54"/>
      <c r="BR374" s="54"/>
      <c r="BS374" s="54"/>
      <c r="BT374" s="54"/>
      <c r="BU374" s="49"/>
      <c r="BV374" s="49"/>
      <c r="BW374" s="49"/>
      <c r="BX374" s="49"/>
      <c r="BY374" s="49"/>
      <c r="BZ374" s="49"/>
      <c r="CA374" s="49"/>
      <c r="CB374" s="49"/>
      <c r="CC374" s="54"/>
      <c r="CD374" s="54"/>
      <c r="CE374" s="54"/>
      <c r="CF374" s="54"/>
      <c r="CG374" s="54"/>
      <c r="CH374" s="54"/>
    </row>
    <row r="375" spans="1:86" ht="30.95" customHeight="1">
      <c r="A375" s="836" t="s">
        <v>338</v>
      </c>
      <c r="B375" s="868" t="s">
        <v>40</v>
      </c>
      <c r="C375" s="869" t="s">
        <v>120</v>
      </c>
      <c r="D375" s="870" t="s">
        <v>463</v>
      </c>
      <c r="E375" s="871">
        <v>2015</v>
      </c>
      <c r="F375" s="872" t="s">
        <v>1601</v>
      </c>
      <c r="G375" s="873" t="s">
        <v>239</v>
      </c>
      <c r="H375" s="874" t="s">
        <v>1569</v>
      </c>
      <c r="I375" s="872" t="s">
        <v>466</v>
      </c>
      <c r="J375" s="621">
        <v>0.5</v>
      </c>
      <c r="K375" s="621">
        <v>1</v>
      </c>
      <c r="L375" s="622"/>
      <c r="P375" s="47"/>
      <c r="Q375" s="47"/>
      <c r="R375" s="47"/>
      <c r="BA375" s="137"/>
      <c r="BB375" s="137"/>
      <c r="BC375" s="54"/>
      <c r="BD375" s="54"/>
      <c r="BE375" s="136"/>
      <c r="BF375" s="136"/>
      <c r="BG375" s="54"/>
      <c r="BH375" s="54"/>
      <c r="BI375" s="54"/>
      <c r="BJ375" s="54"/>
      <c r="BK375" s="54"/>
      <c r="BL375" s="54"/>
      <c r="BM375" s="138"/>
      <c r="BN375" s="54"/>
      <c r="BO375" s="54"/>
      <c r="BP375" s="54"/>
      <c r="BQ375" s="54"/>
      <c r="BR375" s="54"/>
      <c r="BS375" s="54"/>
      <c r="BT375" s="54"/>
      <c r="BU375" s="49"/>
      <c r="BV375" s="49"/>
      <c r="BW375" s="49"/>
      <c r="BX375" s="49"/>
      <c r="BY375" s="49"/>
      <c r="BZ375" s="49"/>
      <c r="CA375" s="49"/>
      <c r="CB375" s="49"/>
      <c r="CC375" s="54"/>
      <c r="CD375" s="54"/>
      <c r="CE375" s="54"/>
      <c r="CF375" s="54"/>
      <c r="CG375" s="54"/>
      <c r="CH375" s="54"/>
    </row>
    <row r="376" spans="1:86" ht="30.95" customHeight="1">
      <c r="A376" s="836" t="s">
        <v>338</v>
      </c>
      <c r="B376" s="868" t="s">
        <v>40</v>
      </c>
      <c r="C376" s="869" t="s">
        <v>120</v>
      </c>
      <c r="D376" s="870" t="s">
        <v>463</v>
      </c>
      <c r="E376" s="871">
        <v>2015</v>
      </c>
      <c r="F376" s="872" t="s">
        <v>1601</v>
      </c>
      <c r="G376" s="873" t="s">
        <v>222</v>
      </c>
      <c r="H376" s="874" t="s">
        <v>1569</v>
      </c>
      <c r="I376" s="872" t="s">
        <v>466</v>
      </c>
      <c r="J376" s="621">
        <v>0.55000000000000004</v>
      </c>
      <c r="K376" s="621">
        <v>1</v>
      </c>
      <c r="L376" s="622"/>
      <c r="P376" s="47"/>
      <c r="Q376" s="47"/>
      <c r="R376" s="47"/>
      <c r="BA376" s="137"/>
      <c r="BB376" s="137"/>
      <c r="BC376" s="54"/>
      <c r="BD376" s="54"/>
      <c r="BE376" s="136"/>
      <c r="BF376" s="136"/>
      <c r="BG376" s="54"/>
      <c r="BH376" s="54"/>
      <c r="BI376" s="54"/>
      <c r="BJ376" s="54"/>
      <c r="BK376" s="54"/>
      <c r="BL376" s="54"/>
      <c r="BM376" s="138"/>
      <c r="BN376" s="54"/>
      <c r="BO376" s="54"/>
      <c r="BP376" s="54"/>
      <c r="BQ376" s="54"/>
      <c r="BR376" s="54"/>
      <c r="BS376" s="54"/>
      <c r="BT376" s="54"/>
      <c r="BU376" s="49"/>
      <c r="BV376" s="49"/>
      <c r="BW376" s="49"/>
      <c r="BX376" s="49"/>
      <c r="BY376" s="49"/>
      <c r="BZ376" s="49"/>
      <c r="CA376" s="49"/>
      <c r="CB376" s="49"/>
      <c r="CC376" s="54"/>
      <c r="CD376" s="54"/>
      <c r="CE376" s="54"/>
      <c r="CF376" s="54"/>
      <c r="CG376" s="54"/>
      <c r="CH376" s="54"/>
    </row>
    <row r="377" spans="1:86" ht="30.95" customHeight="1">
      <c r="A377" s="836" t="s">
        <v>338</v>
      </c>
      <c r="B377" s="868" t="s">
        <v>40</v>
      </c>
      <c r="C377" s="869" t="s">
        <v>120</v>
      </c>
      <c r="D377" s="870" t="s">
        <v>463</v>
      </c>
      <c r="E377" s="871">
        <v>2015</v>
      </c>
      <c r="F377" s="872" t="s">
        <v>1601</v>
      </c>
      <c r="G377" s="873" t="s">
        <v>226</v>
      </c>
      <c r="H377" s="874" t="s">
        <v>1569</v>
      </c>
      <c r="I377" s="872" t="s">
        <v>466</v>
      </c>
      <c r="J377" s="621">
        <v>0.54</v>
      </c>
      <c r="K377" s="621">
        <v>1</v>
      </c>
      <c r="L377" s="622"/>
      <c r="P377" s="47"/>
      <c r="Q377" s="47"/>
      <c r="R377" s="47"/>
      <c r="BA377" s="137"/>
      <c r="BB377" s="137"/>
      <c r="BC377" s="54"/>
      <c r="BD377" s="54"/>
      <c r="BE377" s="136"/>
      <c r="BF377" s="136"/>
      <c r="BG377" s="54"/>
      <c r="BH377" s="54"/>
      <c r="BI377" s="54"/>
      <c r="BJ377" s="54"/>
      <c r="BK377" s="54"/>
      <c r="BL377" s="54"/>
      <c r="BM377" s="138"/>
      <c r="BN377" s="54"/>
      <c r="BO377" s="54"/>
      <c r="BP377" s="54"/>
      <c r="BQ377" s="54"/>
      <c r="BR377" s="54"/>
      <c r="BS377" s="54"/>
      <c r="BT377" s="54"/>
      <c r="BU377" s="49"/>
      <c r="BV377" s="49"/>
      <c r="BW377" s="49"/>
      <c r="BX377" s="49"/>
      <c r="BY377" s="49"/>
      <c r="BZ377" s="49"/>
      <c r="CA377" s="49"/>
      <c r="CB377" s="49"/>
      <c r="CC377" s="54"/>
      <c r="CD377" s="54"/>
      <c r="CE377" s="54"/>
      <c r="CF377" s="54"/>
      <c r="CG377" s="54"/>
      <c r="CH377" s="54"/>
    </row>
    <row r="378" spans="1:86" ht="30.95" customHeight="1">
      <c r="A378" s="836" t="s">
        <v>338</v>
      </c>
      <c r="B378" s="868" t="s">
        <v>40</v>
      </c>
      <c r="C378" s="869" t="s">
        <v>120</v>
      </c>
      <c r="D378" s="870" t="s">
        <v>463</v>
      </c>
      <c r="E378" s="871">
        <v>2015</v>
      </c>
      <c r="F378" s="872" t="s">
        <v>1601</v>
      </c>
      <c r="G378" s="873" t="s">
        <v>1568</v>
      </c>
      <c r="H378" s="874" t="s">
        <v>1570</v>
      </c>
      <c r="I378" s="872" t="s">
        <v>466</v>
      </c>
      <c r="J378" s="621">
        <v>0.76</v>
      </c>
      <c r="K378" s="621">
        <v>0.95</v>
      </c>
      <c r="L378" s="622"/>
      <c r="P378" s="47"/>
      <c r="Q378" s="47"/>
      <c r="R378" s="47"/>
      <c r="BA378" s="137"/>
      <c r="BB378" s="137"/>
      <c r="BC378" s="54"/>
      <c r="BD378" s="54"/>
      <c r="BE378" s="136"/>
      <c r="BF378" s="136"/>
      <c r="BG378" s="54"/>
      <c r="BH378" s="54"/>
      <c r="BI378" s="54"/>
      <c r="BJ378" s="54"/>
      <c r="BK378" s="54"/>
      <c r="BL378" s="54"/>
      <c r="BM378" s="138"/>
      <c r="BN378" s="54"/>
      <c r="BO378" s="54"/>
      <c r="BP378" s="54"/>
      <c r="BQ378" s="54"/>
      <c r="BR378" s="54"/>
      <c r="BS378" s="54"/>
      <c r="BT378" s="54"/>
      <c r="BU378" s="49"/>
      <c r="BV378" s="49"/>
      <c r="BW378" s="49"/>
      <c r="BX378" s="49"/>
      <c r="BY378" s="49"/>
      <c r="BZ378" s="49"/>
      <c r="CA378" s="49"/>
      <c r="CB378" s="49"/>
      <c r="CC378" s="54"/>
      <c r="CD378" s="54"/>
      <c r="CE378" s="54"/>
      <c r="CF378" s="54"/>
      <c r="CG378" s="54"/>
      <c r="CH378" s="54"/>
    </row>
    <row r="379" spans="1:86" ht="30.95" customHeight="1">
      <c r="A379" s="836" t="s">
        <v>338</v>
      </c>
      <c r="B379" s="868" t="s">
        <v>40</v>
      </c>
      <c r="C379" s="869" t="s">
        <v>120</v>
      </c>
      <c r="D379" s="870" t="s">
        <v>463</v>
      </c>
      <c r="E379" s="871">
        <v>2015</v>
      </c>
      <c r="F379" s="872" t="s">
        <v>1601</v>
      </c>
      <c r="G379" s="873" t="s">
        <v>1571</v>
      </c>
      <c r="H379" s="874" t="s">
        <v>1570</v>
      </c>
      <c r="I379" s="872" t="s">
        <v>466</v>
      </c>
      <c r="J379" s="621">
        <v>0.8</v>
      </c>
      <c r="K379" s="621">
        <v>1</v>
      </c>
      <c r="L379" s="622"/>
      <c r="P379" s="47"/>
      <c r="Q379" s="47"/>
      <c r="R379" s="47"/>
      <c r="BA379" s="137"/>
      <c r="BB379" s="137"/>
      <c r="BC379" s="54"/>
      <c r="BD379" s="54"/>
      <c r="BE379" s="136"/>
      <c r="BF379" s="136"/>
      <c r="BG379" s="54"/>
      <c r="BH379" s="54"/>
      <c r="BI379" s="54"/>
      <c r="BJ379" s="54"/>
      <c r="BK379" s="54"/>
      <c r="BL379" s="54"/>
      <c r="BM379" s="138"/>
      <c r="BN379" s="54"/>
      <c r="BO379" s="54"/>
      <c r="BP379" s="54"/>
      <c r="BQ379" s="54"/>
      <c r="BR379" s="54"/>
      <c r="BS379" s="54"/>
      <c r="BT379" s="54"/>
      <c r="BU379" s="49"/>
      <c r="BV379" s="49"/>
      <c r="BW379" s="49"/>
      <c r="BX379" s="49"/>
      <c r="BY379" s="49"/>
      <c r="BZ379" s="49"/>
      <c r="CA379" s="49"/>
      <c r="CB379" s="49"/>
      <c r="CC379" s="54"/>
      <c r="CD379" s="54"/>
      <c r="CE379" s="54"/>
      <c r="CF379" s="54"/>
      <c r="CG379" s="54"/>
      <c r="CH379" s="54"/>
    </row>
    <row r="380" spans="1:86" ht="30.95" customHeight="1">
      <c r="A380" s="836" t="s">
        <v>338</v>
      </c>
      <c r="B380" s="868" t="s">
        <v>40</v>
      </c>
      <c r="C380" s="869" t="s">
        <v>120</v>
      </c>
      <c r="D380" s="870" t="s">
        <v>463</v>
      </c>
      <c r="E380" s="871">
        <v>2015</v>
      </c>
      <c r="F380" s="872" t="s">
        <v>1601</v>
      </c>
      <c r="G380" s="873" t="s">
        <v>222</v>
      </c>
      <c r="H380" s="874" t="s">
        <v>1570</v>
      </c>
      <c r="I380" s="872" t="s">
        <v>466</v>
      </c>
      <c r="J380" s="621">
        <v>0.5</v>
      </c>
      <c r="K380" s="621">
        <v>1</v>
      </c>
      <c r="L380" s="622"/>
      <c r="P380" s="47"/>
      <c r="Q380" s="47"/>
      <c r="R380" s="47"/>
      <c r="BA380" s="137"/>
      <c r="BB380" s="137"/>
      <c r="BC380" s="54"/>
      <c r="BD380" s="54"/>
      <c r="BE380" s="136"/>
      <c r="BF380" s="136"/>
      <c r="BG380" s="54"/>
      <c r="BH380" s="54"/>
      <c r="BI380" s="54"/>
      <c r="BJ380" s="54"/>
      <c r="BK380" s="54"/>
      <c r="BL380" s="54"/>
      <c r="BM380" s="138"/>
      <c r="BN380" s="54"/>
      <c r="BO380" s="54"/>
      <c r="BP380" s="54"/>
      <c r="BQ380" s="54"/>
      <c r="BR380" s="54"/>
      <c r="BS380" s="54"/>
      <c r="BT380" s="54"/>
      <c r="BU380" s="49"/>
      <c r="BV380" s="49"/>
      <c r="BW380" s="49"/>
      <c r="BX380" s="49"/>
      <c r="BY380" s="49"/>
      <c r="BZ380" s="49"/>
      <c r="CA380" s="49"/>
      <c r="CB380" s="49"/>
      <c r="CC380" s="54"/>
      <c r="CD380" s="54"/>
      <c r="CE380" s="54"/>
      <c r="CF380" s="54"/>
      <c r="CG380" s="54"/>
      <c r="CH380" s="54"/>
    </row>
    <row r="381" spans="1:86" ht="30.95" customHeight="1">
      <c r="A381" s="836" t="s">
        <v>338</v>
      </c>
      <c r="B381" s="868" t="s">
        <v>40</v>
      </c>
      <c r="C381" s="869" t="s">
        <v>120</v>
      </c>
      <c r="D381" s="870" t="s">
        <v>463</v>
      </c>
      <c r="E381" s="871">
        <v>2015</v>
      </c>
      <c r="F381" s="872" t="s">
        <v>1601</v>
      </c>
      <c r="G381" s="873" t="s">
        <v>1568</v>
      </c>
      <c r="H381" s="874" t="s">
        <v>1572</v>
      </c>
      <c r="I381" s="872" t="s">
        <v>466</v>
      </c>
      <c r="J381" s="621">
        <v>0.83</v>
      </c>
      <c r="K381" s="621">
        <v>1</v>
      </c>
      <c r="L381" s="622"/>
      <c r="P381" s="47"/>
      <c r="Q381" s="47"/>
      <c r="R381" s="47"/>
      <c r="BA381" s="137"/>
      <c r="BB381" s="137"/>
      <c r="BC381" s="54"/>
      <c r="BD381" s="54"/>
      <c r="BE381" s="136"/>
      <c r="BF381" s="136"/>
      <c r="BG381" s="54"/>
      <c r="BH381" s="54"/>
      <c r="BI381" s="54"/>
      <c r="BJ381" s="54"/>
      <c r="BK381" s="54"/>
      <c r="BL381" s="54"/>
      <c r="BM381" s="138"/>
      <c r="BN381" s="54"/>
      <c r="BO381" s="54"/>
      <c r="BP381" s="54"/>
      <c r="BQ381" s="54"/>
      <c r="BR381" s="54"/>
      <c r="BS381" s="54"/>
      <c r="BT381" s="54"/>
      <c r="BU381" s="49"/>
      <c r="BV381" s="49"/>
      <c r="BW381" s="49"/>
      <c r="BX381" s="49"/>
      <c r="BY381" s="49"/>
      <c r="BZ381" s="49"/>
      <c r="CA381" s="49"/>
      <c r="CB381" s="49"/>
      <c r="CC381" s="54"/>
      <c r="CD381" s="54"/>
      <c r="CE381" s="54"/>
      <c r="CF381" s="54"/>
      <c r="CG381" s="54"/>
      <c r="CH381" s="54"/>
    </row>
    <row r="382" spans="1:86" ht="30.95" customHeight="1">
      <c r="A382" s="836" t="s">
        <v>338</v>
      </c>
      <c r="B382" s="868" t="s">
        <v>40</v>
      </c>
      <c r="C382" s="869" t="s">
        <v>120</v>
      </c>
      <c r="D382" s="870" t="s">
        <v>463</v>
      </c>
      <c r="E382" s="871">
        <v>2015</v>
      </c>
      <c r="F382" s="872" t="s">
        <v>1601</v>
      </c>
      <c r="G382" s="873" t="s">
        <v>1568</v>
      </c>
      <c r="H382" s="874" t="s">
        <v>1573</v>
      </c>
      <c r="I382" s="872" t="s">
        <v>466</v>
      </c>
      <c r="J382" s="621">
        <v>1</v>
      </c>
      <c r="K382" s="621">
        <v>1</v>
      </c>
      <c r="L382" s="622"/>
      <c r="P382" s="47"/>
      <c r="Q382" s="47"/>
      <c r="R382" s="47"/>
      <c r="BA382" s="137"/>
      <c r="BB382" s="137"/>
      <c r="BC382" s="54"/>
      <c r="BD382" s="54"/>
      <c r="BE382" s="136"/>
      <c r="BF382" s="136"/>
      <c r="BG382" s="54"/>
      <c r="BH382" s="54"/>
      <c r="BI382" s="54"/>
      <c r="BJ382" s="54"/>
      <c r="BK382" s="54"/>
      <c r="BL382" s="54"/>
      <c r="BM382" s="138"/>
      <c r="BN382" s="54"/>
      <c r="BO382" s="54"/>
      <c r="BP382" s="54"/>
      <c r="BQ382" s="54"/>
      <c r="BR382" s="54"/>
      <c r="BS382" s="54"/>
      <c r="BT382" s="54"/>
      <c r="BU382" s="49"/>
      <c r="BV382" s="49"/>
      <c r="BW382" s="49"/>
      <c r="BX382" s="49"/>
      <c r="BY382" s="49"/>
      <c r="BZ382" s="49"/>
      <c r="CA382" s="49"/>
      <c r="CB382" s="49"/>
      <c r="CC382" s="54"/>
      <c r="CD382" s="54"/>
      <c r="CE382" s="54"/>
      <c r="CF382" s="54"/>
      <c r="CG382" s="54"/>
      <c r="CH382" s="54"/>
    </row>
    <row r="383" spans="1:86" ht="30.95" customHeight="1">
      <c r="A383" s="836" t="s">
        <v>338</v>
      </c>
      <c r="B383" s="868" t="s">
        <v>40</v>
      </c>
      <c r="C383" s="869" t="s">
        <v>120</v>
      </c>
      <c r="D383" s="870" t="s">
        <v>463</v>
      </c>
      <c r="E383" s="871">
        <v>2015</v>
      </c>
      <c r="F383" s="872" t="s">
        <v>1601</v>
      </c>
      <c r="G383" s="873" t="s">
        <v>226</v>
      </c>
      <c r="H383" s="874" t="s">
        <v>1573</v>
      </c>
      <c r="I383" s="872" t="s">
        <v>466</v>
      </c>
      <c r="J383" s="621">
        <v>0.94</v>
      </c>
      <c r="K383" s="621">
        <v>1</v>
      </c>
      <c r="L383" s="622"/>
      <c r="P383" s="47"/>
      <c r="Q383" s="47"/>
      <c r="R383" s="47"/>
      <c r="BA383" s="137" t="s">
        <v>355</v>
      </c>
      <c r="BB383" s="137" t="s">
        <v>338</v>
      </c>
      <c r="BC383" s="54"/>
      <c r="BD383" s="54" t="s">
        <v>437</v>
      </c>
      <c r="BE383" s="136"/>
      <c r="BF383" s="136"/>
      <c r="BG383" s="54"/>
      <c r="BH383" s="54" t="s">
        <v>473</v>
      </c>
      <c r="BI383" s="54"/>
      <c r="BJ383" s="54"/>
      <c r="BK383" s="54"/>
      <c r="BL383" s="54"/>
      <c r="BM383" s="138" t="s">
        <v>486</v>
      </c>
      <c r="BN383" s="54"/>
      <c r="BO383" s="54" t="s">
        <v>119</v>
      </c>
      <c r="BP383" s="54"/>
      <c r="BQ383" s="54"/>
      <c r="BR383" s="54"/>
      <c r="BS383" s="54"/>
      <c r="BT383" s="54"/>
      <c r="BU383" s="49" t="s">
        <v>690</v>
      </c>
      <c r="BV383" s="49"/>
      <c r="BW383" s="49"/>
      <c r="BX383" s="49"/>
      <c r="BY383" s="49"/>
      <c r="BZ383" s="49" t="s">
        <v>727</v>
      </c>
      <c r="CA383" s="49"/>
      <c r="CB383" s="49"/>
      <c r="CC383" s="54" t="s">
        <v>753</v>
      </c>
      <c r="CD383" s="54"/>
      <c r="CE383" s="54"/>
      <c r="CF383" s="54"/>
      <c r="CG383" s="54"/>
      <c r="CH383" s="54"/>
    </row>
    <row r="384" spans="1:86">
      <c r="A384" s="876"/>
      <c r="B384" s="877"/>
      <c r="C384" s="877"/>
      <c r="D384" s="878"/>
      <c r="E384" s="879"/>
      <c r="F384" s="880"/>
      <c r="G384" s="881"/>
      <c r="H384" s="882"/>
      <c r="I384" s="883"/>
      <c r="J384" s="884"/>
      <c r="K384" s="885"/>
      <c r="L384" s="875"/>
      <c r="P384" s="47"/>
      <c r="Q384" s="47"/>
      <c r="R384" s="47"/>
      <c r="BA384" s="137" t="s">
        <v>356</v>
      </c>
      <c r="BB384" s="137" t="s">
        <v>357</v>
      </c>
      <c r="BC384" s="54"/>
      <c r="BD384" s="54"/>
      <c r="BE384" s="136"/>
      <c r="BF384" s="136"/>
      <c r="BG384" s="54"/>
      <c r="BH384" s="54"/>
      <c r="BI384" s="54"/>
      <c r="BJ384" s="54"/>
      <c r="BK384" s="54"/>
      <c r="BL384" s="54"/>
      <c r="BM384" s="138" t="s">
        <v>661</v>
      </c>
      <c r="BN384" s="54"/>
      <c r="BO384" s="54" t="s">
        <v>119</v>
      </c>
      <c r="BP384" s="54"/>
      <c r="BQ384" s="54"/>
      <c r="BR384" s="54"/>
      <c r="BS384" s="54"/>
      <c r="BT384" s="54"/>
      <c r="BU384" s="49" t="s">
        <v>691</v>
      </c>
      <c r="BV384" s="49"/>
      <c r="BW384" s="49"/>
      <c r="BX384" s="49"/>
      <c r="BY384" s="49"/>
      <c r="BZ384" s="49" t="s">
        <v>729</v>
      </c>
      <c r="CA384" s="49"/>
      <c r="CB384" s="49"/>
      <c r="CC384" s="54" t="s">
        <v>204</v>
      </c>
      <c r="CD384" s="54"/>
      <c r="CE384" s="54"/>
      <c r="CF384" s="54"/>
      <c r="CG384" s="54"/>
      <c r="CH384" s="54"/>
    </row>
    <row r="385" spans="1:86" ht="13.35" customHeight="1">
      <c r="A385" s="75"/>
      <c r="E385" s="75"/>
      <c r="F385" s="18"/>
      <c r="I385" s="18"/>
      <c r="L385" s="82"/>
      <c r="P385" s="47"/>
      <c r="Q385" s="47"/>
      <c r="R385" s="47"/>
      <c r="BA385" s="137" t="s">
        <v>358</v>
      </c>
      <c r="BB385" s="137" t="s">
        <v>125</v>
      </c>
      <c r="BC385" s="54"/>
      <c r="BD385" s="54"/>
      <c r="BE385" s="136"/>
      <c r="BF385" s="136"/>
      <c r="BG385" s="54"/>
      <c r="BH385" s="54"/>
      <c r="BI385" s="54"/>
      <c r="BJ385" s="54"/>
      <c r="BK385" s="54"/>
      <c r="BL385" s="54"/>
      <c r="BM385" s="138" t="s">
        <v>487</v>
      </c>
      <c r="BN385" s="54"/>
      <c r="BO385" s="54" t="s">
        <v>121</v>
      </c>
      <c r="BP385" s="54"/>
      <c r="BQ385" s="54"/>
      <c r="BR385" s="54"/>
      <c r="BS385" s="54"/>
      <c r="BT385" s="54"/>
      <c r="BU385" s="49" t="s">
        <v>692</v>
      </c>
      <c r="BV385" s="49"/>
      <c r="BW385" s="49"/>
      <c r="BX385" s="49"/>
      <c r="BY385" s="49"/>
      <c r="BZ385" s="49" t="s">
        <v>194</v>
      </c>
      <c r="CA385" s="49"/>
      <c r="CB385" s="49"/>
      <c r="CC385" s="54"/>
      <c r="CD385" s="54"/>
      <c r="CE385" s="54"/>
      <c r="CF385" s="54"/>
      <c r="CG385" s="54"/>
      <c r="CH385" s="54"/>
    </row>
    <row r="386" spans="1:86">
      <c r="A386" s="681" t="s">
        <v>277</v>
      </c>
      <c r="L386" s="82"/>
      <c r="P386" s="47"/>
      <c r="Q386" s="47"/>
      <c r="R386" s="47"/>
      <c r="BA386" s="137" t="s">
        <v>359</v>
      </c>
      <c r="BB386" s="137" t="s">
        <v>48</v>
      </c>
      <c r="BC386" s="54"/>
      <c r="BD386" s="134" t="s">
        <v>442</v>
      </c>
      <c r="BE386" s="136"/>
      <c r="BF386" s="136"/>
      <c r="BG386" s="54"/>
      <c r="BH386" s="134" t="s">
        <v>72</v>
      </c>
      <c r="BI386" s="54"/>
      <c r="BJ386" s="54"/>
      <c r="BK386" s="134" t="s">
        <v>828</v>
      </c>
      <c r="BL386" s="54"/>
      <c r="BM386" s="138" t="s">
        <v>488</v>
      </c>
      <c r="BN386" s="54"/>
      <c r="BO386" s="54" t="s">
        <v>122</v>
      </c>
      <c r="BP386" s="54"/>
      <c r="BQ386" s="54"/>
      <c r="BR386" s="54"/>
      <c r="BS386" s="54"/>
      <c r="BT386" s="54"/>
      <c r="BU386" s="49" t="s">
        <v>716</v>
      </c>
      <c r="BV386" s="49"/>
      <c r="BW386" s="49"/>
      <c r="BX386" s="49"/>
      <c r="BY386" s="49"/>
      <c r="BZ386" s="49" t="s">
        <v>730</v>
      </c>
      <c r="CA386" s="49"/>
      <c r="CB386" s="49"/>
      <c r="CC386" s="54"/>
      <c r="CD386" s="54"/>
      <c r="CE386" s="54"/>
      <c r="CF386" s="54"/>
      <c r="CG386" s="54"/>
      <c r="CH386" s="54"/>
    </row>
    <row r="387" spans="1:86" s="194" customFormat="1">
      <c r="A387" s="77" t="s">
        <v>390</v>
      </c>
      <c r="L387" s="203"/>
      <c r="P387" s="193"/>
      <c r="Q387" s="193"/>
      <c r="R387" s="193"/>
      <c r="BA387" s="204" t="s">
        <v>387</v>
      </c>
      <c r="BB387" s="204" t="s">
        <v>339</v>
      </c>
      <c r="BC387" s="49"/>
      <c r="BD387" s="49" t="s">
        <v>54</v>
      </c>
      <c r="BE387" s="172"/>
      <c r="BF387" s="172"/>
      <c r="BG387" s="49"/>
      <c r="BH387" s="49" t="s">
        <v>64</v>
      </c>
      <c r="BI387" s="49"/>
      <c r="BJ387" s="49"/>
      <c r="BK387" s="176" t="s">
        <v>64</v>
      </c>
      <c r="BL387" s="49"/>
      <c r="BM387" s="174" t="s">
        <v>489</v>
      </c>
      <c r="BN387" s="49"/>
      <c r="BO387" s="49" t="s">
        <v>123</v>
      </c>
      <c r="BP387" s="49"/>
      <c r="BQ387" s="49"/>
      <c r="BR387" s="49"/>
      <c r="BS387" s="49"/>
      <c r="BT387" s="49"/>
      <c r="BU387" s="49" t="s">
        <v>693</v>
      </c>
      <c r="BV387" s="49"/>
      <c r="BW387" s="49"/>
      <c r="BX387" s="49"/>
      <c r="BY387" s="49"/>
      <c r="BZ387" s="49" t="s">
        <v>740</v>
      </c>
      <c r="CA387" s="49"/>
      <c r="CB387" s="49"/>
      <c r="CC387" s="49"/>
      <c r="CD387" s="49"/>
      <c r="CE387" s="49"/>
      <c r="CF387" s="49"/>
      <c r="CG387" s="49"/>
      <c r="CH387" s="49"/>
    </row>
    <row r="388" spans="1:86">
      <c r="A388" s="77" t="s">
        <v>190</v>
      </c>
      <c r="L388" s="82"/>
      <c r="P388" s="47"/>
      <c r="Q388" s="47"/>
      <c r="R388" s="47"/>
      <c r="BA388" s="137" t="s">
        <v>361</v>
      </c>
      <c r="BB388" s="137" t="s">
        <v>362</v>
      </c>
      <c r="BC388" s="54"/>
      <c r="BD388" s="54" t="s">
        <v>443</v>
      </c>
      <c r="BE388" s="136"/>
      <c r="BF388" s="136"/>
      <c r="BG388" s="54"/>
      <c r="BH388" s="54" t="s">
        <v>73</v>
      </c>
      <c r="BI388" s="54"/>
      <c r="BJ388" s="54"/>
      <c r="BK388" s="681" t="s">
        <v>766</v>
      </c>
      <c r="BL388" s="54"/>
      <c r="BM388" s="138" t="s">
        <v>490</v>
      </c>
      <c r="BN388" s="54"/>
      <c r="BO388" s="54" t="s">
        <v>678</v>
      </c>
      <c r="BP388" s="54"/>
      <c r="BQ388" s="54"/>
      <c r="BR388" s="54"/>
      <c r="BS388" s="54"/>
      <c r="BT388" s="54"/>
      <c r="BU388" s="49" t="s">
        <v>717</v>
      </c>
      <c r="BV388" s="49"/>
      <c r="BW388" s="49"/>
      <c r="BX388" s="49"/>
      <c r="BY388" s="49"/>
      <c r="BZ388" s="49" t="s">
        <v>731</v>
      </c>
      <c r="CA388" s="49"/>
      <c r="CB388" s="49"/>
      <c r="CC388" s="54"/>
      <c r="CD388" s="54"/>
      <c r="CE388" s="54"/>
      <c r="CF388" s="54"/>
      <c r="CG388" s="54"/>
      <c r="CH388" s="54"/>
    </row>
    <row r="389" spans="1:86" ht="15">
      <c r="A389" s="51"/>
      <c r="L389" s="82"/>
      <c r="P389" s="47"/>
      <c r="Q389" s="47"/>
      <c r="R389" s="47"/>
      <c r="BA389" s="137" t="s">
        <v>349</v>
      </c>
      <c r="BB389" s="137" t="s">
        <v>350</v>
      </c>
      <c r="BC389" s="54"/>
      <c r="BD389" s="54" t="s">
        <v>183</v>
      </c>
      <c r="BE389" s="136"/>
      <c r="BF389" s="136"/>
      <c r="BG389" s="54"/>
      <c r="BH389" s="54" t="s">
        <v>756</v>
      </c>
      <c r="BI389" s="54"/>
      <c r="BJ389" s="54"/>
      <c r="BK389" s="54"/>
      <c r="BL389" s="54"/>
      <c r="BM389" s="138" t="s">
        <v>491</v>
      </c>
      <c r="BN389" s="54"/>
      <c r="BO389" s="54" t="s">
        <v>677</v>
      </c>
      <c r="BP389" s="54"/>
      <c r="BQ389" s="54"/>
      <c r="BR389" s="54"/>
      <c r="BS389" s="54"/>
      <c r="BT389" s="54"/>
      <c r="BU389" s="49" t="s">
        <v>694</v>
      </c>
      <c r="BV389" s="49"/>
      <c r="BW389" s="49"/>
      <c r="BX389" s="49"/>
      <c r="BY389" s="49"/>
      <c r="BZ389" s="49" t="s">
        <v>732</v>
      </c>
      <c r="CA389" s="49"/>
      <c r="CB389" s="49"/>
      <c r="CC389" s="54"/>
      <c r="CD389" s="54"/>
      <c r="CE389" s="54"/>
      <c r="CF389" s="54"/>
      <c r="CG389" s="54"/>
      <c r="CH389" s="54"/>
    </row>
    <row r="390" spans="1:86">
      <c r="L390" s="83"/>
      <c r="P390" s="47"/>
      <c r="Q390" s="47"/>
      <c r="R390" s="47"/>
      <c r="BA390" s="137" t="s">
        <v>363</v>
      </c>
      <c r="BB390" s="137" t="s">
        <v>364</v>
      </c>
      <c r="BC390" s="54"/>
      <c r="BD390" s="54" t="s">
        <v>444</v>
      </c>
      <c r="BE390" s="136"/>
      <c r="BF390" s="136"/>
      <c r="BG390" s="54"/>
      <c r="BH390" s="54"/>
      <c r="BI390" s="54"/>
      <c r="BJ390" s="54"/>
      <c r="BK390" s="54"/>
      <c r="BL390" s="54"/>
      <c r="BM390" s="138" t="s">
        <v>662</v>
      </c>
      <c r="BN390" s="54"/>
      <c r="BO390" s="54" t="s">
        <v>679</v>
      </c>
      <c r="BP390" s="54"/>
      <c r="BQ390" s="54"/>
      <c r="BR390" s="54"/>
      <c r="BS390" s="54"/>
      <c r="BT390" s="54"/>
      <c r="BU390" s="49" t="s">
        <v>143</v>
      </c>
      <c r="BV390" s="49"/>
      <c r="BW390" s="49"/>
      <c r="BX390" s="49"/>
      <c r="BY390" s="49"/>
      <c r="BZ390" s="49" t="s">
        <v>743</v>
      </c>
      <c r="CA390" s="49"/>
      <c r="CB390" s="49"/>
      <c r="CC390" s="54"/>
      <c r="CD390" s="54"/>
      <c r="CE390" s="54"/>
      <c r="CF390" s="54"/>
      <c r="CG390" s="54"/>
      <c r="CH390" s="54"/>
    </row>
    <row r="391" spans="1:86">
      <c r="BA391" s="137" t="s">
        <v>365</v>
      </c>
      <c r="BB391" s="137" t="s">
        <v>366</v>
      </c>
      <c r="BC391" s="54"/>
      <c r="BD391" s="54" t="s">
        <v>194</v>
      </c>
      <c r="BE391" s="136"/>
      <c r="BF391" s="136"/>
      <c r="BG391" s="54"/>
      <c r="BH391" s="54"/>
      <c r="BI391" s="54"/>
      <c r="BJ391" s="54"/>
      <c r="BK391" s="54"/>
      <c r="BL391" s="54"/>
      <c r="BM391" s="138" t="s">
        <v>98</v>
      </c>
      <c r="BN391" s="54"/>
      <c r="BO391" s="54" t="s">
        <v>680</v>
      </c>
      <c r="BP391" s="54"/>
      <c r="BQ391" s="54"/>
      <c r="BR391" s="54"/>
      <c r="BS391" s="54"/>
      <c r="BT391" s="54"/>
      <c r="BU391" s="49" t="s">
        <v>718</v>
      </c>
      <c r="BV391" s="49"/>
      <c r="BW391" s="49"/>
      <c r="BX391" s="49"/>
      <c r="BY391" s="49"/>
      <c r="BZ391" s="49" t="s">
        <v>733</v>
      </c>
      <c r="CA391" s="49"/>
      <c r="CB391" s="49"/>
      <c r="CC391" s="54"/>
      <c r="CD391" s="54"/>
      <c r="CE391" s="54"/>
      <c r="CF391" s="54"/>
      <c r="CG391" s="54"/>
      <c r="CH391" s="54"/>
    </row>
    <row r="392" spans="1:86">
      <c r="BA392" s="137" t="s">
        <v>367</v>
      </c>
      <c r="BB392" s="137" t="s">
        <v>97</v>
      </c>
      <c r="BC392" s="54"/>
      <c r="BD392" s="54" t="s">
        <v>445</v>
      </c>
      <c r="BE392" s="136"/>
      <c r="BF392" s="136"/>
      <c r="BG392" s="54"/>
      <c r="BH392" s="54"/>
      <c r="BI392" s="54"/>
      <c r="BJ392" s="54"/>
      <c r="BK392" s="54"/>
      <c r="BL392" s="54"/>
      <c r="BM392" s="138" t="s">
        <v>492</v>
      </c>
      <c r="BN392" s="54"/>
      <c r="BO392" s="54" t="s">
        <v>681</v>
      </c>
      <c r="BP392" s="54"/>
      <c r="BQ392" s="54"/>
      <c r="BR392" s="54"/>
      <c r="BS392" s="54"/>
      <c r="BT392" s="54"/>
      <c r="BU392" s="49" t="s">
        <v>747</v>
      </c>
      <c r="BV392" s="49"/>
      <c r="BW392" s="49"/>
      <c r="BX392" s="49"/>
      <c r="BY392" s="49"/>
      <c r="BZ392" s="49" t="s">
        <v>734</v>
      </c>
      <c r="CA392" s="49"/>
      <c r="CB392" s="49"/>
      <c r="CC392" s="54"/>
      <c r="CD392" s="54"/>
      <c r="CE392" s="54"/>
      <c r="CF392" s="54"/>
      <c r="CG392" s="54"/>
      <c r="CH392" s="54"/>
    </row>
    <row r="393" spans="1:86">
      <c r="BA393" s="137" t="s">
        <v>369</v>
      </c>
      <c r="BB393" s="137" t="s">
        <v>341</v>
      </c>
      <c r="BC393" s="54"/>
      <c r="BD393" s="54" t="s">
        <v>446</v>
      </c>
      <c r="BE393" s="136"/>
      <c r="BF393" s="136"/>
      <c r="BG393" s="54"/>
      <c r="BH393" s="54"/>
      <c r="BI393" s="54"/>
      <c r="BJ393" s="54"/>
      <c r="BK393" s="54"/>
      <c r="BL393" s="54"/>
      <c r="BM393" s="138" t="s">
        <v>493</v>
      </c>
      <c r="BN393" s="54"/>
      <c r="BO393" s="54" t="s">
        <v>682</v>
      </c>
      <c r="BP393" s="54"/>
      <c r="BQ393" s="54"/>
      <c r="BR393" s="54"/>
      <c r="BS393" s="54"/>
      <c r="BT393" s="54"/>
      <c r="BU393" s="49" t="s">
        <v>748</v>
      </c>
      <c r="BV393" s="49"/>
      <c r="BW393" s="49"/>
      <c r="BX393" s="49"/>
      <c r="BY393" s="49"/>
      <c r="BZ393" s="49" t="s">
        <v>742</v>
      </c>
      <c r="CA393" s="49"/>
      <c r="CB393" s="49"/>
      <c r="CC393" s="54"/>
      <c r="CD393" s="54"/>
      <c r="CE393" s="54"/>
      <c r="CF393" s="54"/>
      <c r="CG393" s="54"/>
      <c r="CH393" s="54"/>
    </row>
    <row r="394" spans="1:86">
      <c r="BA394" s="137" t="s">
        <v>370</v>
      </c>
      <c r="BB394" s="137" t="s">
        <v>371</v>
      </c>
      <c r="BC394" s="54"/>
      <c r="BD394" s="54" t="s">
        <v>447</v>
      </c>
      <c r="BE394" s="136"/>
      <c r="BF394" s="136"/>
      <c r="BG394" s="54"/>
      <c r="BH394" s="54"/>
      <c r="BI394" s="54"/>
      <c r="BJ394" s="54"/>
      <c r="BK394" s="54"/>
      <c r="BL394" s="54"/>
      <c r="BM394" s="138" t="s">
        <v>494</v>
      </c>
      <c r="BN394" s="54"/>
      <c r="BO394" s="54" t="s">
        <v>683</v>
      </c>
      <c r="BP394" s="54"/>
      <c r="BQ394" s="54"/>
      <c r="BR394" s="54"/>
      <c r="BS394" s="54"/>
      <c r="BT394" s="54"/>
      <c r="BU394" s="49" t="s">
        <v>749</v>
      </c>
      <c r="BV394" s="49"/>
      <c r="BW394" s="49"/>
      <c r="BX394" s="49"/>
      <c r="BY394" s="49"/>
      <c r="BZ394" s="49" t="s">
        <v>741</v>
      </c>
      <c r="CA394" s="49"/>
      <c r="CB394" s="49"/>
      <c r="CC394" s="54"/>
      <c r="CD394" s="54"/>
      <c r="CE394" s="54"/>
      <c r="CF394" s="54"/>
      <c r="CG394" s="54"/>
      <c r="CH394" s="54"/>
    </row>
    <row r="395" spans="1:86">
      <c r="BA395" s="137" t="s">
        <v>368</v>
      </c>
      <c r="BB395" s="137" t="s">
        <v>337</v>
      </c>
      <c r="BC395" s="54"/>
      <c r="BD395" s="54" t="s">
        <v>448</v>
      </c>
      <c r="BE395" s="136"/>
      <c r="BF395" s="136"/>
      <c r="BG395" s="54"/>
      <c r="BH395" s="147" t="s">
        <v>762</v>
      </c>
      <c r="BI395" s="681" t="s">
        <v>817</v>
      </c>
      <c r="BJ395" s="54"/>
      <c r="BK395" s="54"/>
      <c r="BL395" s="54"/>
      <c r="BM395" s="138" t="s">
        <v>495</v>
      </c>
      <c r="BN395" s="54"/>
      <c r="BO395" s="54" t="s">
        <v>684</v>
      </c>
      <c r="BP395" s="54"/>
      <c r="BQ395" s="54"/>
      <c r="BR395" s="54"/>
      <c r="BS395" s="54"/>
      <c r="BT395" s="54"/>
      <c r="BU395" s="49" t="s">
        <v>750</v>
      </c>
      <c r="BV395" s="49"/>
      <c r="BW395" s="49"/>
      <c r="BX395" s="49"/>
      <c r="BY395" s="49"/>
      <c r="BZ395" s="49" t="s">
        <v>735</v>
      </c>
      <c r="CA395" s="49"/>
      <c r="CB395" s="49"/>
      <c r="CC395" s="54"/>
      <c r="CD395" s="54"/>
      <c r="CE395" s="54"/>
      <c r="CF395" s="54"/>
      <c r="CG395" s="54"/>
      <c r="CH395" s="54"/>
    </row>
    <row r="396" spans="1:86">
      <c r="BA396" s="137" t="s">
        <v>372</v>
      </c>
      <c r="BB396" s="137" t="s">
        <v>373</v>
      </c>
      <c r="BC396" s="54"/>
      <c r="BD396" s="54" t="s">
        <v>120</v>
      </c>
      <c r="BE396" s="136"/>
      <c r="BF396" s="136"/>
      <c r="BG396" s="54"/>
      <c r="BH396" s="54"/>
      <c r="BI396" s="54"/>
      <c r="BJ396" s="54"/>
      <c r="BK396" s="54"/>
      <c r="BL396" s="54"/>
      <c r="BM396" s="138" t="s">
        <v>496</v>
      </c>
      <c r="BN396" s="54"/>
      <c r="BO396" s="54" t="s">
        <v>685</v>
      </c>
      <c r="BP396" s="54"/>
      <c r="BQ396" s="54"/>
      <c r="BR396" s="54"/>
      <c r="BS396" s="54"/>
      <c r="BT396" s="54"/>
      <c r="BU396" s="49" t="s">
        <v>695</v>
      </c>
      <c r="BV396" s="49"/>
      <c r="BW396" s="49"/>
      <c r="BX396" s="49"/>
      <c r="BY396" s="49"/>
      <c r="BZ396" s="49" t="s">
        <v>461</v>
      </c>
      <c r="CA396" s="49"/>
      <c r="CB396" s="49"/>
      <c r="CC396" s="54"/>
      <c r="CD396" s="54"/>
      <c r="CE396" s="54"/>
      <c r="CF396" s="54"/>
      <c r="CG396" s="54"/>
      <c r="CH396" s="54"/>
    </row>
    <row r="397" spans="1:86">
      <c r="BA397" s="137" t="s">
        <v>374</v>
      </c>
      <c r="BB397" s="137" t="s">
        <v>340</v>
      </c>
      <c r="BC397" s="54"/>
      <c r="BD397" s="54" t="s">
        <v>449</v>
      </c>
      <c r="BE397" s="136"/>
      <c r="BF397" s="136"/>
      <c r="BG397" s="54"/>
      <c r="BH397" s="54"/>
      <c r="BI397" s="54"/>
      <c r="BJ397" s="54"/>
      <c r="BK397" s="54"/>
      <c r="BL397" s="54"/>
      <c r="BM397" s="138" t="s">
        <v>497</v>
      </c>
      <c r="BN397" s="54"/>
      <c r="BO397" s="54" t="s">
        <v>686</v>
      </c>
      <c r="BP397" s="54"/>
      <c r="BQ397" s="54"/>
      <c r="BR397" s="54"/>
      <c r="BS397" s="54"/>
      <c r="BT397" s="54"/>
      <c r="BU397" s="49" t="s">
        <v>696</v>
      </c>
      <c r="BV397" s="49"/>
      <c r="BW397" s="49"/>
      <c r="BX397" s="49"/>
      <c r="BY397" s="49"/>
      <c r="BZ397" s="49" t="s">
        <v>736</v>
      </c>
      <c r="CA397" s="49"/>
      <c r="CB397" s="49"/>
      <c r="CC397" s="54"/>
      <c r="CD397" s="54"/>
      <c r="CE397" s="54"/>
      <c r="CF397" s="54"/>
      <c r="CG397" s="54"/>
      <c r="CH397" s="54"/>
    </row>
    <row r="398" spans="1:86">
      <c r="BA398" s="137" t="s">
        <v>375</v>
      </c>
      <c r="BB398" s="137" t="s">
        <v>376</v>
      </c>
      <c r="BC398" s="54"/>
      <c r="BD398" s="54"/>
      <c r="BE398" s="136"/>
      <c r="BF398" s="136"/>
      <c r="BG398" s="54"/>
      <c r="BH398" s="54"/>
      <c r="BI398" s="54"/>
      <c r="BJ398" s="54"/>
      <c r="BK398" s="54"/>
      <c r="BL398" s="54"/>
      <c r="BM398" s="138" t="s">
        <v>498</v>
      </c>
      <c r="BN398" s="54"/>
      <c r="BO398" s="54" t="s">
        <v>674</v>
      </c>
      <c r="BP398" s="54"/>
      <c r="BQ398" s="54"/>
      <c r="BR398" s="54"/>
      <c r="BS398" s="54"/>
      <c r="BT398" s="54"/>
      <c r="BU398" s="49" t="s">
        <v>697</v>
      </c>
      <c r="BV398" s="49"/>
      <c r="BW398" s="49"/>
      <c r="BX398" s="49"/>
      <c r="BY398" s="49"/>
      <c r="BZ398" s="54"/>
      <c r="CA398" s="49"/>
      <c r="CB398" s="49"/>
      <c r="CC398" s="54"/>
      <c r="CD398" s="54"/>
      <c r="CE398" s="54"/>
      <c r="CF398" s="54"/>
      <c r="CG398" s="54"/>
      <c r="CH398" s="54"/>
    </row>
    <row r="399" spans="1:86">
      <c r="BA399" s="137" t="s">
        <v>377</v>
      </c>
      <c r="BB399" s="137" t="s">
        <v>378</v>
      </c>
      <c r="BC399" s="54"/>
      <c r="BD399" s="54"/>
      <c r="BE399" s="136"/>
      <c r="BF399" s="136"/>
      <c r="BG399" s="54"/>
      <c r="BH399" s="54"/>
      <c r="BI399" s="54"/>
      <c r="BJ399" s="54"/>
      <c r="BK399" s="54"/>
      <c r="BL399" s="54"/>
      <c r="BM399" s="138" t="s">
        <v>499</v>
      </c>
      <c r="BN399" s="54"/>
      <c r="BO399" s="54" t="s">
        <v>687</v>
      </c>
      <c r="BP399" s="54"/>
      <c r="BQ399" s="54"/>
      <c r="BR399" s="54"/>
      <c r="BS399" s="54"/>
      <c r="BT399" s="54"/>
      <c r="BU399" s="49" t="s">
        <v>698</v>
      </c>
      <c r="BV399" s="49"/>
      <c r="BW399" s="49"/>
      <c r="BX399" s="49"/>
      <c r="BY399" s="49"/>
      <c r="BZ399" s="49"/>
      <c r="CA399" s="49"/>
      <c r="CB399" s="49"/>
      <c r="CC399" s="54"/>
      <c r="CD399" s="54"/>
      <c r="CE399" s="54"/>
      <c r="CF399" s="54"/>
      <c r="CG399" s="54"/>
      <c r="CH399" s="54"/>
    </row>
    <row r="400" spans="1:86">
      <c r="BA400" s="137" t="s">
        <v>379</v>
      </c>
      <c r="BB400" s="137" t="s">
        <v>380</v>
      </c>
      <c r="BC400" s="54"/>
      <c r="BD400" s="134" t="s">
        <v>441</v>
      </c>
      <c r="BE400" s="136"/>
      <c r="BF400" s="136"/>
      <c r="BG400" s="54"/>
      <c r="BH400" s="134" t="s">
        <v>480</v>
      </c>
      <c r="BI400" s="54"/>
      <c r="BJ400" s="54"/>
      <c r="BK400" s="54"/>
      <c r="BL400" s="54"/>
      <c r="BM400" s="138" t="s">
        <v>500</v>
      </c>
      <c r="BN400" s="54"/>
      <c r="BO400" s="54" t="s">
        <v>675</v>
      </c>
      <c r="BP400" s="54"/>
      <c r="BQ400" s="54"/>
      <c r="BR400" s="54"/>
      <c r="BS400" s="54"/>
      <c r="BT400" s="54"/>
      <c r="BU400" s="49" t="s">
        <v>719</v>
      </c>
      <c r="BV400" s="49"/>
      <c r="BW400" s="49"/>
      <c r="BX400" s="49"/>
      <c r="BY400" s="49"/>
      <c r="BZ400" s="49" t="s">
        <v>744</v>
      </c>
      <c r="CA400" s="49"/>
      <c r="CB400" s="49"/>
      <c r="CC400" s="54"/>
      <c r="CD400" s="46" t="s">
        <v>220</v>
      </c>
      <c r="CE400" s="47"/>
      <c r="CF400" s="46" t="s">
        <v>221</v>
      </c>
    </row>
    <row r="401" spans="53:86" s="73" customFormat="1">
      <c r="BA401" s="137" t="s">
        <v>381</v>
      </c>
      <c r="BB401" s="137" t="s">
        <v>382</v>
      </c>
      <c r="BC401" s="54"/>
      <c r="BD401" s="54" t="s">
        <v>450</v>
      </c>
      <c r="BE401" s="136"/>
      <c r="BF401" s="136"/>
      <c r="BG401" s="54"/>
      <c r="BH401" s="54" t="s">
        <v>479</v>
      </c>
      <c r="BI401" s="54"/>
      <c r="BJ401" s="54"/>
      <c r="BK401" s="54"/>
      <c r="BL401" s="54"/>
      <c r="BM401" s="138" t="s">
        <v>501</v>
      </c>
      <c r="BN401" s="54"/>
      <c r="BO401" s="54"/>
      <c r="BP401" s="54"/>
      <c r="BQ401" s="54"/>
      <c r="BR401" s="54"/>
      <c r="BS401" s="54"/>
      <c r="BT401" s="54"/>
      <c r="BU401" s="49" t="s">
        <v>699</v>
      </c>
      <c r="BV401" s="49"/>
      <c r="BW401" s="49"/>
      <c r="BX401" s="49"/>
      <c r="BY401" s="49"/>
      <c r="BZ401" s="49" t="s">
        <v>181</v>
      </c>
      <c r="CA401" s="49"/>
      <c r="CB401" s="49"/>
      <c r="CC401" s="54"/>
      <c r="CD401" s="47" t="s">
        <v>222</v>
      </c>
      <c r="CE401" s="47"/>
      <c r="CF401" s="47" t="s">
        <v>223</v>
      </c>
    </row>
    <row r="402" spans="53:86" s="73" customFormat="1">
      <c r="BA402" s="137" t="s">
        <v>383</v>
      </c>
      <c r="BB402" s="137" t="s">
        <v>384</v>
      </c>
      <c r="BC402" s="54"/>
      <c r="BD402" s="54" t="s">
        <v>451</v>
      </c>
      <c r="BE402" s="136"/>
      <c r="BF402" s="136"/>
      <c r="BG402" s="54"/>
      <c r="BH402" s="54" t="s">
        <v>282</v>
      </c>
      <c r="BI402" s="54"/>
      <c r="BJ402" s="54"/>
      <c r="BK402" s="54"/>
      <c r="BL402" s="54"/>
      <c r="BM402" s="138" t="s">
        <v>502</v>
      </c>
      <c r="BN402" s="54"/>
      <c r="BO402" s="54"/>
      <c r="BP402" s="54"/>
      <c r="BQ402" s="54"/>
      <c r="BR402" s="54"/>
      <c r="BS402" s="54"/>
      <c r="BT402" s="54"/>
      <c r="BU402" s="49" t="s">
        <v>700</v>
      </c>
      <c r="BV402" s="49"/>
      <c r="BW402" s="49"/>
      <c r="BX402" s="49"/>
      <c r="BY402" s="49"/>
      <c r="BZ402" s="49" t="s">
        <v>738</v>
      </c>
      <c r="CA402" s="49"/>
      <c r="CB402" s="49"/>
      <c r="CC402" s="54"/>
      <c r="CD402" s="47" t="s">
        <v>224</v>
      </c>
      <c r="CE402" s="47"/>
      <c r="CF402" s="47" t="s">
        <v>225</v>
      </c>
    </row>
    <row r="403" spans="53:86" s="73" customFormat="1">
      <c r="BA403" s="137" t="s">
        <v>386</v>
      </c>
      <c r="BB403" s="137" t="s">
        <v>4</v>
      </c>
      <c r="BC403" s="54"/>
      <c r="BD403" s="54" t="s">
        <v>56</v>
      </c>
      <c r="BE403" s="136"/>
      <c r="BF403" s="136"/>
      <c r="BG403" s="54"/>
      <c r="BH403" s="54" t="s">
        <v>478</v>
      </c>
      <c r="BI403" s="54"/>
      <c r="BJ403" s="54"/>
      <c r="BK403" s="54"/>
      <c r="BL403" s="54"/>
      <c r="BM403" s="138" t="s">
        <v>503</v>
      </c>
      <c r="BN403" s="54"/>
      <c r="BO403" s="54"/>
      <c r="BP403" s="54"/>
      <c r="BQ403" s="54"/>
      <c r="BR403" s="54"/>
      <c r="BS403" s="54"/>
      <c r="BT403" s="54"/>
      <c r="BU403" s="49" t="s">
        <v>701</v>
      </c>
      <c r="BV403" s="49"/>
      <c r="BW403" s="49"/>
      <c r="BX403" s="49"/>
      <c r="BY403" s="49"/>
      <c r="BZ403" s="49" t="s">
        <v>56</v>
      </c>
      <c r="CA403" s="49"/>
      <c r="CB403" s="49"/>
      <c r="CC403" s="54"/>
      <c r="CD403" s="47" t="s">
        <v>226</v>
      </c>
      <c r="CE403" s="47"/>
      <c r="CF403" s="47" t="s">
        <v>227</v>
      </c>
    </row>
    <row r="404" spans="53:86" s="73" customFormat="1">
      <c r="BA404" s="54"/>
      <c r="BB404" s="54"/>
      <c r="BC404" s="54"/>
      <c r="BD404" s="54" t="s">
        <v>452</v>
      </c>
      <c r="BE404" s="54"/>
      <c r="BF404" s="54"/>
      <c r="BG404" s="54"/>
      <c r="BH404" s="54" t="s">
        <v>476</v>
      </c>
      <c r="BI404" s="54"/>
      <c r="BJ404" s="54"/>
      <c r="BK404" s="54"/>
      <c r="BL404" s="54"/>
      <c r="BM404" s="138" t="s">
        <v>504</v>
      </c>
      <c r="BN404" s="54"/>
      <c r="BO404" s="54"/>
      <c r="BP404" s="54"/>
      <c r="BQ404" s="54"/>
      <c r="BR404" s="54"/>
      <c r="BS404" s="54"/>
      <c r="BT404" s="54"/>
      <c r="BU404" s="49" t="s">
        <v>702</v>
      </c>
      <c r="BV404" s="49"/>
      <c r="BW404" s="49"/>
      <c r="BX404" s="49"/>
      <c r="BY404" s="49"/>
      <c r="BZ404" s="49" t="s">
        <v>746</v>
      </c>
      <c r="CA404" s="49"/>
      <c r="CB404" s="49"/>
      <c r="CC404" s="54"/>
      <c r="CD404" s="47" t="s">
        <v>228</v>
      </c>
      <c r="CE404" s="47"/>
      <c r="CF404" s="47" t="s">
        <v>229</v>
      </c>
    </row>
    <row r="405" spans="53:86" s="73" customFormat="1">
      <c r="BA405" s="54"/>
      <c r="BB405" s="54"/>
      <c r="BC405" s="54"/>
      <c r="BD405" s="54" t="s">
        <v>453</v>
      </c>
      <c r="BE405" s="54"/>
      <c r="BF405" s="54"/>
      <c r="BG405" s="54"/>
      <c r="BH405" s="54" t="s">
        <v>477</v>
      </c>
      <c r="BI405" s="54"/>
      <c r="BJ405" s="54"/>
      <c r="BK405" s="54"/>
      <c r="BL405" s="54"/>
      <c r="BM405" s="138" t="s">
        <v>505</v>
      </c>
      <c r="BN405" s="54"/>
      <c r="BO405" s="54"/>
      <c r="BP405" s="54"/>
      <c r="BQ405" s="54"/>
      <c r="BR405" s="54"/>
      <c r="BS405" s="54"/>
      <c r="BT405" s="54"/>
      <c r="BU405" s="49" t="s">
        <v>703</v>
      </c>
      <c r="BV405" s="49"/>
      <c r="BW405" s="49"/>
      <c r="BX405" s="49"/>
      <c r="BY405" s="49"/>
      <c r="BZ405" s="49" t="s">
        <v>737</v>
      </c>
      <c r="CA405" s="49"/>
      <c r="CB405" s="49"/>
      <c r="CC405" s="54"/>
      <c r="CD405" s="47" t="s">
        <v>230</v>
      </c>
      <c r="CE405" s="47"/>
      <c r="CF405" s="47" t="s">
        <v>216</v>
      </c>
    </row>
    <row r="406" spans="53:86" s="73" customFormat="1">
      <c r="BA406" s="134" t="s">
        <v>432</v>
      </c>
      <c r="BB406" s="54"/>
      <c r="BC406" s="54"/>
      <c r="BD406" s="54" t="s">
        <v>183</v>
      </c>
      <c r="BE406" s="54"/>
      <c r="BF406" s="54"/>
      <c r="BG406" s="54"/>
      <c r="BH406" s="54" t="s">
        <v>283</v>
      </c>
      <c r="BI406" s="54"/>
      <c r="BJ406" s="54"/>
      <c r="BK406" s="54"/>
      <c r="BL406" s="54"/>
      <c r="BM406" s="138" t="s">
        <v>506</v>
      </c>
      <c r="BN406" s="54"/>
      <c r="BO406" s="54"/>
      <c r="BP406" s="54"/>
      <c r="BQ406" s="54"/>
      <c r="BR406" s="54"/>
      <c r="BS406" s="54"/>
      <c r="BT406" s="54"/>
      <c r="BU406" s="49" t="s">
        <v>720</v>
      </c>
      <c r="BV406" s="49"/>
      <c r="BW406" s="49"/>
      <c r="BX406" s="49"/>
      <c r="BY406" s="49"/>
      <c r="BZ406" s="49" t="s">
        <v>183</v>
      </c>
      <c r="CA406" s="49"/>
      <c r="CB406" s="49"/>
      <c r="CC406" s="54"/>
      <c r="CD406" s="47" t="s">
        <v>231</v>
      </c>
      <c r="CE406" s="47"/>
      <c r="CF406" s="47" t="s">
        <v>214</v>
      </c>
    </row>
    <row r="407" spans="53:86" s="73" customFormat="1">
      <c r="BA407" s="54" t="s">
        <v>18</v>
      </c>
      <c r="BB407" s="54"/>
      <c r="BC407" s="54"/>
      <c r="BD407" s="54" t="s">
        <v>444</v>
      </c>
      <c r="BE407" s="54"/>
      <c r="BF407" s="54"/>
      <c r="BG407" s="54"/>
      <c r="BH407" s="54"/>
      <c r="BI407" s="54"/>
      <c r="BJ407" s="54"/>
      <c r="BK407" s="54"/>
      <c r="BL407" s="54"/>
      <c r="BM407" s="138" t="s">
        <v>507</v>
      </c>
      <c r="BN407" s="54"/>
      <c r="BO407" s="54"/>
      <c r="BP407" s="54"/>
      <c r="BQ407" s="54"/>
      <c r="BR407" s="54"/>
      <c r="BS407" s="54"/>
      <c r="BT407" s="54"/>
      <c r="BU407" s="49" t="s">
        <v>704</v>
      </c>
      <c r="BV407" s="49"/>
      <c r="BW407" s="49"/>
      <c r="BX407" s="49"/>
      <c r="BY407" s="49"/>
      <c r="BZ407" s="49" t="s">
        <v>745</v>
      </c>
      <c r="CA407" s="49"/>
      <c r="CB407" s="49"/>
      <c r="CC407" s="54"/>
      <c r="CD407" s="47" t="s">
        <v>232</v>
      </c>
      <c r="CE407" s="47"/>
      <c r="CF407" s="47" t="s">
        <v>233</v>
      </c>
    </row>
    <row r="408" spans="53:86" s="73" customFormat="1">
      <c r="BA408" s="54" t="s">
        <v>20</v>
      </c>
      <c r="BB408" s="54"/>
      <c r="BC408" s="54"/>
      <c r="BD408" s="54" t="s">
        <v>454</v>
      </c>
      <c r="BE408" s="54"/>
      <c r="BF408" s="54"/>
      <c r="BG408" s="54"/>
      <c r="BH408" s="54"/>
      <c r="BI408" s="54"/>
      <c r="BJ408" s="54"/>
      <c r="BK408" s="54"/>
      <c r="BL408" s="54"/>
      <c r="BM408" s="138" t="s">
        <v>508</v>
      </c>
      <c r="BN408" s="54"/>
      <c r="BO408" s="54"/>
      <c r="BP408" s="54"/>
      <c r="BQ408" s="54"/>
      <c r="BR408" s="54"/>
      <c r="BS408" s="54"/>
      <c r="BT408" s="54"/>
      <c r="BU408" s="49" t="s">
        <v>721</v>
      </c>
      <c r="BV408" s="49"/>
      <c r="BW408" s="49"/>
      <c r="BX408" s="49"/>
      <c r="BY408" s="49"/>
      <c r="BZ408" s="49" t="s">
        <v>194</v>
      </c>
      <c r="CA408" s="49"/>
      <c r="CB408" s="49"/>
      <c r="CC408" s="54"/>
      <c r="CD408" s="47" t="s">
        <v>234</v>
      </c>
      <c r="CE408" s="47"/>
      <c r="CF408" s="47" t="s">
        <v>215</v>
      </c>
    </row>
    <row r="409" spans="53:86" s="73" customFormat="1">
      <c r="BA409" s="54" t="s">
        <v>22</v>
      </c>
      <c r="BB409" s="54"/>
      <c r="BC409" s="54"/>
      <c r="BD409" s="54" t="s">
        <v>455</v>
      </c>
      <c r="BE409" s="54"/>
      <c r="BF409" s="54"/>
      <c r="BG409" s="54"/>
      <c r="BH409" s="134" t="s">
        <v>650</v>
      </c>
      <c r="BI409" s="54"/>
      <c r="BJ409" s="54"/>
      <c r="BK409" s="54"/>
      <c r="BL409" s="54"/>
      <c r="BM409" s="138" t="s">
        <v>509</v>
      </c>
      <c r="BN409" s="54"/>
      <c r="BO409" s="54"/>
      <c r="BP409" s="54"/>
      <c r="BQ409" s="54"/>
      <c r="BR409" s="54"/>
      <c r="BS409" s="54"/>
      <c r="BT409" s="54"/>
      <c r="BU409" s="49" t="s">
        <v>705</v>
      </c>
      <c r="BV409" s="49"/>
      <c r="BW409" s="49"/>
      <c r="BX409" s="49"/>
      <c r="BY409" s="49"/>
      <c r="BZ409" s="49" t="s">
        <v>730</v>
      </c>
      <c r="CA409" s="49"/>
      <c r="CB409" s="49"/>
      <c r="CC409" s="54"/>
      <c r="CD409" s="47" t="s">
        <v>235</v>
      </c>
      <c r="CE409" s="47"/>
      <c r="CF409" s="47"/>
    </row>
    <row r="410" spans="53:86" s="73" customFormat="1">
      <c r="BA410" s="54" t="s">
        <v>24</v>
      </c>
      <c r="BB410" s="54"/>
      <c r="BC410" s="54"/>
      <c r="BD410" s="49" t="s">
        <v>457</v>
      </c>
      <c r="BE410" s="54"/>
      <c r="BF410" s="54"/>
      <c r="BG410" s="54"/>
      <c r="BH410" s="54" t="s">
        <v>757</v>
      </c>
      <c r="BI410" s="54"/>
      <c r="BJ410" s="54"/>
      <c r="BK410" s="54"/>
      <c r="BL410" s="54"/>
      <c r="BM410" s="138" t="s">
        <v>510</v>
      </c>
      <c r="BN410" s="54"/>
      <c r="BO410" s="54"/>
      <c r="BP410" s="54"/>
      <c r="BQ410" s="54"/>
      <c r="BR410" s="54"/>
      <c r="BS410" s="54"/>
      <c r="BT410" s="54"/>
      <c r="BU410" s="49" t="s">
        <v>722</v>
      </c>
      <c r="BV410" s="49"/>
      <c r="BW410" s="49"/>
      <c r="BX410" s="49"/>
      <c r="BY410" s="49"/>
      <c r="BZ410" s="49" t="s">
        <v>740</v>
      </c>
      <c r="CA410" s="49"/>
      <c r="CB410" s="49"/>
      <c r="CC410" s="54"/>
      <c r="CD410" s="47" t="s">
        <v>236</v>
      </c>
      <c r="CE410" s="47"/>
      <c r="CF410" s="47"/>
    </row>
    <row r="411" spans="53:86" s="73" customFormat="1">
      <c r="BA411" s="54" t="s">
        <v>421</v>
      </c>
      <c r="BB411" s="54"/>
      <c r="BC411" s="54"/>
      <c r="BD411" s="49" t="s">
        <v>456</v>
      </c>
      <c r="BE411" s="54"/>
      <c r="BF411" s="54"/>
      <c r="BG411" s="54"/>
      <c r="BH411" s="54" t="s">
        <v>651</v>
      </c>
      <c r="BI411" s="54"/>
      <c r="BJ411" s="54"/>
      <c r="BK411" s="54"/>
      <c r="BL411" s="54"/>
      <c r="BM411" s="138" t="s">
        <v>511</v>
      </c>
      <c r="BN411" s="54"/>
      <c r="BO411" s="54"/>
      <c r="BP411" s="54"/>
      <c r="BQ411" s="54"/>
      <c r="BR411" s="54"/>
      <c r="BS411" s="54"/>
      <c r="BT411" s="54"/>
      <c r="BU411" s="49" t="s">
        <v>706</v>
      </c>
      <c r="BV411" s="49"/>
      <c r="BW411" s="49"/>
      <c r="BX411" s="49"/>
      <c r="BY411" s="49"/>
      <c r="BZ411" s="49" t="s">
        <v>731</v>
      </c>
      <c r="CA411" s="49"/>
      <c r="CB411" s="49"/>
      <c r="CC411" s="54"/>
      <c r="CD411" s="47" t="s">
        <v>237</v>
      </c>
      <c r="CE411" s="47"/>
      <c r="CF411" s="47"/>
    </row>
    <row r="412" spans="53:86" s="73" customFormat="1">
      <c r="BA412" s="54"/>
      <c r="BB412" s="54"/>
      <c r="BC412" s="54"/>
      <c r="BD412" s="49" t="s">
        <v>458</v>
      </c>
      <c r="BE412" s="54"/>
      <c r="BF412" s="54"/>
      <c r="BG412" s="54"/>
      <c r="BH412" s="54" t="s">
        <v>652</v>
      </c>
      <c r="BI412" s="54"/>
      <c r="BJ412" s="54"/>
      <c r="BK412" s="54"/>
      <c r="BL412" s="54"/>
      <c r="BM412" s="138" t="s">
        <v>512</v>
      </c>
      <c r="BN412" s="54"/>
      <c r="BO412" s="54"/>
      <c r="BP412" s="54"/>
      <c r="BQ412" s="54"/>
      <c r="BR412" s="54"/>
      <c r="BS412" s="54"/>
      <c r="BT412" s="54"/>
      <c r="BU412" s="49" t="s">
        <v>723</v>
      </c>
      <c r="BV412" s="49"/>
      <c r="BW412" s="49"/>
      <c r="BX412" s="49"/>
      <c r="BY412" s="49"/>
      <c r="BZ412" s="49" t="s">
        <v>732</v>
      </c>
      <c r="CA412" s="49"/>
      <c r="CB412" s="49"/>
      <c r="CC412" s="54"/>
      <c r="CD412" s="47" t="s">
        <v>238</v>
      </c>
      <c r="CE412" s="47"/>
      <c r="CF412" s="47"/>
    </row>
    <row r="413" spans="53:86" s="73" customFormat="1">
      <c r="BA413" s="54"/>
      <c r="BB413" s="54"/>
      <c r="BC413" s="54"/>
      <c r="BD413" s="49" t="s">
        <v>459</v>
      </c>
      <c r="BE413" s="54"/>
      <c r="BF413" s="54"/>
      <c r="BG413" s="54"/>
      <c r="BH413" s="54" t="s">
        <v>653</v>
      </c>
      <c r="BI413" s="54"/>
      <c r="BJ413" s="54"/>
      <c r="BK413" s="54"/>
      <c r="BL413" s="54"/>
      <c r="BM413" s="138" t="s">
        <v>513</v>
      </c>
      <c r="BN413" s="54"/>
      <c r="BO413" s="54"/>
      <c r="BP413" s="54"/>
      <c r="BQ413" s="54"/>
      <c r="BR413" s="54"/>
      <c r="BS413" s="54"/>
      <c r="BT413" s="54"/>
      <c r="BU413" s="49" t="s">
        <v>724</v>
      </c>
      <c r="BV413" s="49"/>
      <c r="BW413" s="49"/>
      <c r="BX413" s="49"/>
      <c r="BY413" s="49"/>
      <c r="BZ413" s="49" t="s">
        <v>743</v>
      </c>
      <c r="CA413" s="49"/>
      <c r="CB413" s="49"/>
      <c r="CC413" s="54"/>
      <c r="CD413" s="47" t="s">
        <v>239</v>
      </c>
      <c r="CE413" s="47"/>
      <c r="CF413" s="47"/>
    </row>
    <row r="414" spans="53:86" s="73" customFormat="1">
      <c r="BA414" s="54" t="s">
        <v>433</v>
      </c>
      <c r="BB414" s="54"/>
      <c r="BC414" s="54"/>
      <c r="BD414" s="49" t="s">
        <v>460</v>
      </c>
      <c r="BE414" s="54"/>
      <c r="BF414" s="54"/>
      <c r="BG414" s="54"/>
      <c r="BH414" s="54" t="s">
        <v>654</v>
      </c>
      <c r="BI414" s="54"/>
      <c r="BJ414" s="54"/>
      <c r="BK414" s="54"/>
      <c r="BL414" s="54"/>
      <c r="BM414" s="138" t="s">
        <v>514</v>
      </c>
      <c r="BN414" s="54"/>
      <c r="BO414" s="54"/>
      <c r="BP414" s="54"/>
      <c r="BQ414" s="54"/>
      <c r="BR414" s="54"/>
      <c r="BS414" s="54"/>
      <c r="BT414" s="54"/>
      <c r="BU414" s="49" t="s">
        <v>725</v>
      </c>
      <c r="BV414" s="49"/>
      <c r="BW414" s="49"/>
      <c r="BX414" s="49"/>
      <c r="BY414" s="49"/>
      <c r="BZ414" s="49" t="s">
        <v>733</v>
      </c>
      <c r="CA414" s="49"/>
      <c r="CB414" s="49"/>
      <c r="CC414" s="54"/>
      <c r="CD414" s="54"/>
      <c r="CE414" s="54"/>
      <c r="CF414" s="54"/>
      <c r="CG414" s="54"/>
      <c r="CH414" s="54"/>
    </row>
    <row r="415" spans="53:86" s="73" customFormat="1">
      <c r="BA415" s="54" t="s">
        <v>40</v>
      </c>
      <c r="BB415" s="54"/>
      <c r="BC415" s="54"/>
      <c r="BD415" s="49" t="s">
        <v>461</v>
      </c>
      <c r="BE415" s="54"/>
      <c r="BF415" s="54"/>
      <c r="BG415" s="54"/>
      <c r="BH415" s="54" t="s">
        <v>655</v>
      </c>
      <c r="BI415" s="54"/>
      <c r="BJ415" s="54"/>
      <c r="BK415" s="54"/>
      <c r="BL415" s="54"/>
      <c r="BM415" s="138" t="s">
        <v>515</v>
      </c>
      <c r="BN415" s="54"/>
      <c r="BO415" s="54"/>
      <c r="BP415" s="54"/>
      <c r="BQ415" s="54"/>
      <c r="BR415" s="54"/>
      <c r="BS415" s="54"/>
      <c r="BT415" s="54"/>
      <c r="BU415" s="49" t="s">
        <v>707</v>
      </c>
      <c r="BV415" s="49"/>
      <c r="BW415" s="49"/>
      <c r="BX415" s="49"/>
      <c r="BY415" s="49"/>
      <c r="BZ415" s="49" t="s">
        <v>735</v>
      </c>
      <c r="CA415" s="49"/>
      <c r="CB415" s="49"/>
      <c r="CC415" s="54"/>
      <c r="CD415" s="54"/>
      <c r="CE415" s="54"/>
      <c r="CF415" s="54"/>
      <c r="CG415" s="54"/>
      <c r="CH415" s="54"/>
    </row>
    <row r="416" spans="53:86" s="73" customFormat="1">
      <c r="BA416" s="54" t="s">
        <v>24</v>
      </c>
      <c r="BB416" s="54"/>
      <c r="BC416" s="54"/>
      <c r="BD416" s="49" t="s">
        <v>462</v>
      </c>
      <c r="BE416" s="54"/>
      <c r="BF416" s="54"/>
      <c r="BG416" s="54"/>
      <c r="BH416" s="54" t="s">
        <v>656</v>
      </c>
      <c r="BI416" s="54"/>
      <c r="BJ416" s="54"/>
      <c r="BK416" s="54"/>
      <c r="BL416" s="54"/>
      <c r="BM416" s="138" t="s">
        <v>516</v>
      </c>
      <c r="BN416" s="54"/>
      <c r="BO416" s="54"/>
      <c r="BP416" s="54"/>
      <c r="BQ416" s="54"/>
      <c r="BR416" s="54"/>
      <c r="BS416" s="54"/>
      <c r="BT416" s="54"/>
      <c r="BU416" s="49" t="s">
        <v>708</v>
      </c>
      <c r="BV416" s="49"/>
      <c r="BW416" s="49"/>
      <c r="BX416" s="49"/>
      <c r="BY416" s="49"/>
      <c r="BZ416" s="49" t="s">
        <v>461</v>
      </c>
      <c r="CA416" s="49"/>
      <c r="CB416" s="49"/>
      <c r="CC416" s="54"/>
      <c r="CD416" s="54"/>
      <c r="CE416" s="54"/>
      <c r="CF416" s="54"/>
      <c r="CG416" s="54"/>
      <c r="CH416" s="54"/>
    </row>
    <row r="417" spans="53:86" s="73" customFormat="1">
      <c r="BA417" s="54" t="s">
        <v>421</v>
      </c>
      <c r="BB417" s="54"/>
      <c r="BC417" s="54"/>
      <c r="BD417" s="49" t="s">
        <v>463</v>
      </c>
      <c r="BE417" s="54"/>
      <c r="BF417" s="54"/>
      <c r="BG417" s="54"/>
      <c r="BH417" s="54" t="s">
        <v>657</v>
      </c>
      <c r="BI417" s="54"/>
      <c r="BJ417" s="54"/>
      <c r="BK417" s="54"/>
      <c r="BL417" s="54"/>
      <c r="BM417" s="138" t="s">
        <v>517</v>
      </c>
      <c r="BN417" s="54"/>
      <c r="BO417" s="54"/>
      <c r="BP417" s="54"/>
      <c r="BQ417" s="54"/>
      <c r="BR417" s="54"/>
      <c r="BS417" s="54"/>
      <c r="BT417" s="54"/>
      <c r="BU417" s="49" t="s">
        <v>710</v>
      </c>
      <c r="BV417" s="49"/>
      <c r="BW417" s="49"/>
      <c r="BX417" s="49"/>
      <c r="BY417" s="49"/>
      <c r="BZ417" s="49" t="s">
        <v>736</v>
      </c>
      <c r="CA417" s="49"/>
      <c r="CB417" s="49"/>
      <c r="CC417" s="54"/>
      <c r="CD417" s="54"/>
      <c r="CE417" s="54"/>
      <c r="CF417" s="54"/>
      <c r="CG417" s="54"/>
      <c r="CH417" s="54"/>
    </row>
    <row r="418" spans="53:86" s="73" customFormat="1">
      <c r="BA418" s="54"/>
      <c r="BB418" s="54"/>
      <c r="BC418" s="54"/>
      <c r="BD418" s="54" t="s">
        <v>449</v>
      </c>
      <c r="BE418" s="54"/>
      <c r="BF418" s="54"/>
      <c r="BG418" s="54"/>
      <c r="BH418" s="54" t="s">
        <v>658</v>
      </c>
      <c r="BI418" s="54"/>
      <c r="BJ418" s="54"/>
      <c r="BK418" s="54"/>
      <c r="BL418" s="54"/>
      <c r="BM418" s="138" t="s">
        <v>518</v>
      </c>
      <c r="BN418" s="54"/>
      <c r="BO418" s="54"/>
      <c r="BP418" s="54"/>
      <c r="BQ418" s="54"/>
      <c r="BR418" s="54"/>
      <c r="BS418" s="54"/>
      <c r="BT418" s="54"/>
      <c r="BU418" s="49" t="s">
        <v>711</v>
      </c>
      <c r="BV418" s="49"/>
      <c r="BW418" s="49"/>
      <c r="BX418" s="49"/>
      <c r="BY418" s="49"/>
      <c r="BZ418" s="54"/>
      <c r="CA418" s="49"/>
      <c r="CB418" s="49"/>
      <c r="CC418" s="54"/>
      <c r="CD418" s="54"/>
      <c r="CE418" s="54"/>
      <c r="CF418" s="54"/>
      <c r="CG418" s="54"/>
      <c r="CH418" s="54"/>
    </row>
    <row r="419" spans="53:86" s="73" customFormat="1">
      <c r="BA419" s="54"/>
      <c r="BB419" s="54"/>
      <c r="BC419" s="54"/>
      <c r="BD419" s="54"/>
      <c r="BE419" s="54"/>
      <c r="BF419" s="54"/>
      <c r="BG419" s="54"/>
      <c r="BH419" s="54" t="s">
        <v>114</v>
      </c>
      <c r="BI419" s="54"/>
      <c r="BJ419" s="54"/>
      <c r="BK419" s="54"/>
      <c r="BL419" s="54"/>
      <c r="BM419" s="138" t="s">
        <v>519</v>
      </c>
      <c r="BN419" s="54"/>
      <c r="BO419" s="54"/>
      <c r="BP419" s="54"/>
      <c r="BQ419" s="54"/>
      <c r="BR419" s="54"/>
      <c r="BS419" s="54"/>
      <c r="BT419" s="54"/>
      <c r="BU419" s="54"/>
      <c r="BV419" s="49"/>
      <c r="BW419" s="49"/>
      <c r="BX419" s="49"/>
      <c r="BY419" s="49"/>
      <c r="BZ419" s="54"/>
      <c r="CA419" s="49"/>
      <c r="CB419" s="49"/>
      <c r="CC419" s="54"/>
      <c r="CD419" s="54"/>
      <c r="CE419" s="54"/>
      <c r="CF419" s="54"/>
      <c r="CG419" s="54"/>
      <c r="CH419" s="54"/>
    </row>
    <row r="420" spans="53:86" s="73" customFormat="1">
      <c r="BA420" s="134" t="s">
        <v>305</v>
      </c>
      <c r="BB420" s="54"/>
      <c r="BC420" s="54"/>
      <c r="BD420" s="54"/>
      <c r="BE420" s="54"/>
      <c r="BF420" s="54"/>
      <c r="BG420" s="54"/>
      <c r="BH420" s="54" t="s">
        <v>115</v>
      </c>
      <c r="BI420" s="54"/>
      <c r="BJ420" s="54"/>
      <c r="BK420" s="54"/>
      <c r="BL420" s="54"/>
      <c r="BM420" s="138" t="s">
        <v>520</v>
      </c>
      <c r="BN420" s="54"/>
      <c r="BO420" s="54"/>
      <c r="BP420" s="54"/>
      <c r="BQ420" s="54"/>
      <c r="BR420" s="54"/>
      <c r="BS420" s="54"/>
      <c r="BT420" s="54"/>
      <c r="BU420" s="54"/>
      <c r="BV420" s="49"/>
      <c r="BW420" s="49"/>
      <c r="BX420" s="49"/>
      <c r="BY420" s="49"/>
      <c r="BZ420" s="49"/>
      <c r="CA420" s="49"/>
      <c r="CB420" s="49"/>
      <c r="CC420" s="54"/>
      <c r="CD420" s="54"/>
      <c r="CE420" s="54"/>
      <c r="CF420" s="54"/>
      <c r="CG420" s="54"/>
      <c r="CH420" s="54"/>
    </row>
    <row r="421" spans="53:86" s="73" customFormat="1">
      <c r="BA421" s="54" t="s">
        <v>7</v>
      </c>
      <c r="BB421" s="54"/>
      <c r="BC421" s="54"/>
      <c r="BD421" s="134" t="s">
        <v>290</v>
      </c>
      <c r="BE421" s="54"/>
      <c r="BF421" s="54"/>
      <c r="BG421" s="54"/>
      <c r="BH421" s="54" t="s">
        <v>116</v>
      </c>
      <c r="BI421" s="54"/>
      <c r="BJ421" s="54"/>
      <c r="BK421" s="54"/>
      <c r="BL421" s="54"/>
      <c r="BM421" s="138" t="s">
        <v>521</v>
      </c>
      <c r="BN421" s="54"/>
      <c r="BO421" s="54"/>
      <c r="BP421" s="54"/>
      <c r="BQ421" s="54"/>
      <c r="BR421" s="54"/>
      <c r="BS421" s="54"/>
      <c r="BT421" s="54"/>
      <c r="BU421" s="49"/>
      <c r="BV421" s="49"/>
      <c r="BW421" s="49"/>
      <c r="BX421" s="49"/>
      <c r="BY421" s="49"/>
      <c r="BZ421" s="49"/>
      <c r="CA421" s="49"/>
      <c r="CB421" s="49"/>
      <c r="CC421" s="54"/>
      <c r="CD421" s="54"/>
      <c r="CE421" s="54"/>
      <c r="CF421" s="54"/>
      <c r="CG421" s="54"/>
      <c r="CH421" s="54"/>
    </row>
    <row r="422" spans="53:86" s="73" customFormat="1">
      <c r="BA422" s="54" t="s">
        <v>99</v>
      </c>
      <c r="BB422" s="54"/>
      <c r="BC422" s="54"/>
      <c r="BD422" s="54" t="s">
        <v>464</v>
      </c>
      <c r="BE422" s="54"/>
      <c r="BF422" s="54"/>
      <c r="BG422" s="54"/>
      <c r="BH422" s="54"/>
      <c r="BI422" s="54"/>
      <c r="BJ422" s="54"/>
      <c r="BK422" s="54"/>
      <c r="BL422" s="54"/>
      <c r="BM422" s="138" t="s">
        <v>522</v>
      </c>
      <c r="BN422" s="54"/>
      <c r="BO422" s="54"/>
      <c r="BP422" s="54"/>
      <c r="BQ422" s="54"/>
      <c r="BR422" s="54"/>
      <c r="BS422" s="54"/>
      <c r="BT422" s="54"/>
      <c r="BU422" s="54"/>
      <c r="BV422" s="49"/>
      <c r="BW422" s="49"/>
      <c r="BX422" s="49"/>
      <c r="BY422" s="49"/>
      <c r="BZ422" s="49"/>
      <c r="CA422" s="49"/>
      <c r="CB422" s="49"/>
      <c r="CC422" s="54"/>
      <c r="CD422" s="54"/>
      <c r="CE422" s="54"/>
      <c r="CF422" s="54"/>
      <c r="CG422" s="54"/>
      <c r="CH422" s="54"/>
    </row>
    <row r="423" spans="53:86" s="73" customFormat="1">
      <c r="BA423" s="54" t="s">
        <v>211</v>
      </c>
      <c r="BB423" s="54"/>
      <c r="BC423" s="54"/>
      <c r="BD423" s="54" t="s">
        <v>465</v>
      </c>
      <c r="BE423" s="54"/>
      <c r="BF423" s="54"/>
      <c r="BG423" s="54"/>
      <c r="BH423" s="54"/>
      <c r="BI423" s="54"/>
      <c r="BJ423" s="54"/>
      <c r="BK423" s="54"/>
      <c r="BL423" s="54"/>
      <c r="BM423" s="138" t="s">
        <v>523</v>
      </c>
      <c r="BN423" s="54"/>
      <c r="BO423" s="54"/>
      <c r="BP423" s="54"/>
      <c r="BQ423" s="54"/>
      <c r="BR423" s="54"/>
      <c r="BS423" s="54"/>
      <c r="BT423" s="54"/>
      <c r="BU423" s="54"/>
      <c r="BV423" s="49"/>
      <c r="BW423" s="49"/>
      <c r="BX423" s="49"/>
      <c r="BY423" s="49"/>
      <c r="BZ423" s="49"/>
      <c r="CA423" s="49"/>
      <c r="CB423" s="49"/>
      <c r="CC423" s="54"/>
      <c r="CD423" s="54"/>
      <c r="CE423" s="54"/>
      <c r="CF423" s="54"/>
      <c r="CG423" s="54"/>
      <c r="CH423" s="54"/>
    </row>
    <row r="424" spans="53:86" s="73" customFormat="1">
      <c r="BA424" s="54" t="s">
        <v>423</v>
      </c>
      <c r="BB424" s="54"/>
      <c r="BC424" s="54"/>
      <c r="BD424" s="54" t="s">
        <v>466</v>
      </c>
      <c r="BE424" s="54"/>
      <c r="BF424" s="54"/>
      <c r="BG424" s="54"/>
      <c r="BH424" s="54"/>
      <c r="BI424" s="54"/>
      <c r="BJ424" s="54"/>
      <c r="BK424" s="54"/>
      <c r="BL424" s="54"/>
      <c r="BM424" s="138" t="s">
        <v>524</v>
      </c>
      <c r="BN424" s="54"/>
      <c r="BO424" s="54"/>
      <c r="BP424" s="54"/>
      <c r="BQ424" s="54"/>
      <c r="BR424" s="54"/>
      <c r="BS424" s="54"/>
      <c r="BT424" s="54"/>
      <c r="BU424" s="54"/>
      <c r="BV424" s="49"/>
      <c r="BW424" s="49"/>
      <c r="BX424" s="49"/>
      <c r="BY424" s="49"/>
      <c r="BZ424" s="49"/>
      <c r="CA424" s="49"/>
      <c r="CB424" s="49"/>
      <c r="CC424" s="54"/>
      <c r="CD424" s="54"/>
      <c r="CE424" s="54"/>
      <c r="CF424" s="54"/>
      <c r="CG424" s="54"/>
      <c r="CH424" s="54"/>
    </row>
    <row r="425" spans="53:86" s="73" customFormat="1">
      <c r="BA425" s="54" t="s">
        <v>424</v>
      </c>
      <c r="BB425" s="54"/>
      <c r="BC425" s="54"/>
      <c r="BD425" s="54"/>
      <c r="BE425" s="54"/>
      <c r="BF425" s="54"/>
      <c r="BG425" s="54"/>
      <c r="BH425" s="54"/>
      <c r="BI425" s="54"/>
      <c r="BJ425" s="54"/>
      <c r="BK425" s="54"/>
      <c r="BL425" s="54"/>
      <c r="BM425" s="138" t="s">
        <v>93</v>
      </c>
      <c r="BN425" s="54"/>
      <c r="BO425" s="54"/>
      <c r="BP425" s="54"/>
      <c r="BQ425" s="54"/>
      <c r="BR425" s="54"/>
      <c r="BS425" s="54"/>
      <c r="BT425" s="54"/>
      <c r="BU425" s="54"/>
      <c r="BV425" s="49"/>
      <c r="BW425" s="49"/>
      <c r="BX425" s="49"/>
      <c r="BY425" s="49"/>
      <c r="BZ425" s="49"/>
      <c r="CA425" s="49"/>
      <c r="CB425" s="49"/>
      <c r="CC425" s="54"/>
      <c r="CD425" s="54"/>
      <c r="CE425" s="54"/>
      <c r="CF425" s="54"/>
      <c r="CG425" s="54"/>
      <c r="CH425" s="54"/>
    </row>
    <row r="426" spans="53:86" s="73" customFormat="1">
      <c r="BA426" s="54" t="s">
        <v>276</v>
      </c>
      <c r="BB426" s="54"/>
      <c r="BC426" s="54"/>
      <c r="BD426" s="54"/>
      <c r="BE426" s="54"/>
      <c r="BF426" s="54"/>
      <c r="BG426" s="54"/>
      <c r="BH426" s="54"/>
      <c r="BI426" s="54"/>
      <c r="BJ426" s="54"/>
      <c r="BK426" s="54"/>
      <c r="BL426" s="54"/>
      <c r="BM426" s="138" t="s">
        <v>525</v>
      </c>
      <c r="BN426" s="54"/>
      <c r="BO426" s="54"/>
      <c r="BP426" s="54"/>
      <c r="BQ426" s="54"/>
      <c r="BR426" s="54"/>
      <c r="BS426" s="54"/>
      <c r="BT426" s="54"/>
      <c r="BU426" s="54"/>
      <c r="BV426" s="54"/>
      <c r="BW426" s="54"/>
      <c r="BX426" s="54"/>
      <c r="BY426" s="54"/>
      <c r="BZ426" s="54"/>
      <c r="CA426" s="54"/>
      <c r="CB426" s="54"/>
      <c r="CC426" s="54"/>
      <c r="CD426" s="54"/>
      <c r="CE426" s="54"/>
      <c r="CF426" s="54"/>
      <c r="CG426" s="54"/>
      <c r="CH426" s="54"/>
    </row>
    <row r="427" spans="53:86" s="73" customFormat="1">
      <c r="BA427" s="54" t="s">
        <v>425</v>
      </c>
      <c r="BB427" s="54"/>
      <c r="BC427" s="54"/>
      <c r="BD427" s="54"/>
      <c r="BE427" s="54"/>
      <c r="BF427" s="54"/>
      <c r="BG427" s="54"/>
      <c r="BH427" s="54"/>
      <c r="BI427" s="54"/>
      <c r="BJ427" s="54"/>
      <c r="BK427" s="54"/>
      <c r="BL427" s="54"/>
      <c r="BM427" s="138" t="s">
        <v>526</v>
      </c>
      <c r="BN427" s="54"/>
      <c r="BO427" s="54"/>
      <c r="BP427" s="54"/>
      <c r="BQ427" s="54"/>
      <c r="BR427" s="54"/>
      <c r="BS427" s="54"/>
      <c r="BT427" s="54"/>
      <c r="BU427" s="54"/>
      <c r="BV427" s="54"/>
      <c r="BW427" s="54"/>
      <c r="BX427" s="54"/>
      <c r="BY427" s="54"/>
      <c r="BZ427" s="54"/>
      <c r="CA427" s="54"/>
      <c r="CB427" s="54"/>
      <c r="CC427" s="54"/>
      <c r="CD427" s="54"/>
      <c r="CE427" s="54"/>
      <c r="CF427" s="54"/>
      <c r="CG427" s="54"/>
      <c r="CH427" s="54"/>
    </row>
    <row r="428" spans="53:86" s="73" customFormat="1">
      <c r="BA428" s="54" t="s">
        <v>426</v>
      </c>
      <c r="BB428" s="54"/>
      <c r="BC428" s="54"/>
      <c r="BD428" s="54"/>
      <c r="BE428" s="54"/>
      <c r="BF428" s="54"/>
      <c r="BG428" s="54"/>
      <c r="BH428" s="54"/>
      <c r="BI428" s="54"/>
      <c r="BJ428" s="54"/>
      <c r="BK428" s="54"/>
      <c r="BL428" s="54"/>
      <c r="BM428" s="138" t="s">
        <v>527</v>
      </c>
      <c r="BN428" s="54"/>
      <c r="BO428" s="54"/>
      <c r="BP428" s="54"/>
      <c r="BQ428" s="54"/>
      <c r="BR428" s="54"/>
      <c r="BS428" s="54"/>
      <c r="BT428" s="54"/>
      <c r="BU428" s="54"/>
      <c r="BV428" s="54"/>
      <c r="BW428" s="54"/>
      <c r="BX428" s="54"/>
      <c r="BY428" s="54"/>
      <c r="BZ428" s="54"/>
      <c r="CA428" s="54"/>
      <c r="CB428" s="54"/>
      <c r="CC428" s="54"/>
      <c r="CD428" s="54"/>
      <c r="CE428" s="54"/>
      <c r="CF428" s="54"/>
      <c r="CG428" s="54"/>
      <c r="CH428" s="54"/>
    </row>
    <row r="429" spans="53:86" s="73" customFormat="1">
      <c r="BA429" s="54" t="s">
        <v>427</v>
      </c>
      <c r="BB429" s="54"/>
      <c r="BC429" s="54"/>
      <c r="BD429" s="54"/>
      <c r="BE429" s="54"/>
      <c r="BF429" s="54"/>
      <c r="BG429" s="54"/>
      <c r="BH429" s="54"/>
      <c r="BI429" s="54"/>
      <c r="BJ429" s="54"/>
      <c r="BK429" s="54"/>
      <c r="BL429" s="54"/>
      <c r="BM429" s="138" t="s">
        <v>528</v>
      </c>
      <c r="BN429" s="54"/>
      <c r="BO429" s="54"/>
      <c r="BP429" s="54"/>
      <c r="BQ429" s="54"/>
      <c r="BR429" s="54"/>
      <c r="BS429" s="54"/>
      <c r="BT429" s="54"/>
      <c r="BU429" s="54"/>
      <c r="BV429" s="54"/>
      <c r="BW429" s="54"/>
      <c r="BX429" s="54"/>
      <c r="BY429" s="54"/>
      <c r="BZ429" s="54"/>
      <c r="CA429" s="54"/>
      <c r="CB429" s="54"/>
      <c r="CC429" s="54"/>
      <c r="CD429" s="54"/>
      <c r="CE429" s="54"/>
      <c r="CF429" s="54"/>
      <c r="CG429" s="54"/>
      <c r="CH429" s="54"/>
    </row>
    <row r="430" spans="53:86" s="73" customFormat="1">
      <c r="BA430" s="54" t="s">
        <v>428</v>
      </c>
      <c r="BB430" s="54"/>
      <c r="BC430" s="54"/>
      <c r="BD430" s="54"/>
      <c r="BE430" s="54"/>
      <c r="BF430" s="54"/>
      <c r="BG430" s="54"/>
      <c r="BH430" s="54"/>
      <c r="BI430" s="54"/>
      <c r="BJ430" s="54"/>
      <c r="BK430" s="54"/>
      <c r="BL430" s="54"/>
      <c r="BM430" s="138" t="s">
        <v>529</v>
      </c>
      <c r="BN430" s="54"/>
      <c r="BO430" s="54"/>
      <c r="BP430" s="54"/>
      <c r="BQ430" s="54"/>
      <c r="BR430" s="54"/>
      <c r="BS430" s="54"/>
      <c r="BT430" s="54"/>
      <c r="BU430" s="54"/>
      <c r="BV430" s="54"/>
      <c r="BW430" s="54"/>
      <c r="BX430" s="54"/>
      <c r="BY430" s="54"/>
      <c r="BZ430" s="54"/>
      <c r="CA430" s="54"/>
      <c r="CB430" s="54"/>
      <c r="CC430" s="54"/>
      <c r="CD430" s="54"/>
      <c r="CE430" s="54"/>
      <c r="CF430" s="54"/>
      <c r="CG430" s="54"/>
      <c r="CH430" s="54"/>
    </row>
    <row r="431" spans="53:86" s="73" customFormat="1">
      <c r="BA431" s="54" t="s">
        <v>429</v>
      </c>
      <c r="BB431" s="54"/>
      <c r="BC431" s="54"/>
      <c r="BD431" s="54"/>
      <c r="BE431" s="54"/>
      <c r="BF431" s="54"/>
      <c r="BG431" s="54"/>
      <c r="BH431" s="54"/>
      <c r="BI431" s="54"/>
      <c r="BJ431" s="54"/>
      <c r="BK431" s="54"/>
      <c r="BL431" s="54"/>
      <c r="BM431" s="138" t="s">
        <v>530</v>
      </c>
      <c r="BN431" s="54"/>
      <c r="BO431" s="54"/>
      <c r="BP431" s="54"/>
      <c r="BQ431" s="54"/>
      <c r="BR431" s="54"/>
      <c r="BS431" s="54"/>
      <c r="BT431" s="54"/>
      <c r="BU431" s="54"/>
      <c r="BV431" s="54"/>
      <c r="BW431" s="54"/>
      <c r="BX431" s="54"/>
      <c r="BY431" s="54"/>
      <c r="BZ431" s="54"/>
      <c r="CA431" s="54"/>
      <c r="CB431" s="54"/>
      <c r="CC431" s="54"/>
      <c r="CD431" s="54"/>
      <c r="CE431" s="54"/>
      <c r="CF431" s="54"/>
      <c r="CG431" s="54"/>
      <c r="CH431" s="54"/>
    </row>
    <row r="432" spans="53:86" s="73" customFormat="1">
      <c r="BA432" s="54" t="s">
        <v>430</v>
      </c>
      <c r="BB432" s="54"/>
      <c r="BC432" s="54"/>
      <c r="BD432" s="54"/>
      <c r="BE432" s="54"/>
      <c r="BF432" s="54"/>
      <c r="BG432" s="54"/>
      <c r="BH432" s="54"/>
      <c r="BI432" s="54"/>
      <c r="BJ432" s="54"/>
      <c r="BK432" s="54"/>
      <c r="BL432" s="54"/>
      <c r="BM432" s="138" t="s">
        <v>531</v>
      </c>
      <c r="BN432" s="54"/>
      <c r="BO432" s="54"/>
      <c r="BP432" s="54"/>
      <c r="BQ432" s="54"/>
      <c r="BR432" s="54"/>
      <c r="BS432" s="54"/>
      <c r="BT432" s="54"/>
      <c r="BU432" s="54"/>
      <c r="BV432" s="54"/>
      <c r="BW432" s="54"/>
      <c r="BX432" s="54"/>
      <c r="BY432" s="54"/>
      <c r="BZ432" s="54"/>
      <c r="CA432" s="54"/>
      <c r="CB432" s="54"/>
      <c r="CC432" s="54"/>
      <c r="CD432" s="54"/>
      <c r="CE432" s="54"/>
      <c r="CF432" s="54"/>
      <c r="CG432" s="54"/>
      <c r="CH432" s="54"/>
    </row>
    <row r="433" spans="53:86" s="73" customFormat="1">
      <c r="BA433" s="54" t="s">
        <v>431</v>
      </c>
      <c r="BB433" s="54"/>
      <c r="BC433" s="54"/>
      <c r="BD433" s="54"/>
      <c r="BE433" s="54"/>
      <c r="BF433" s="54"/>
      <c r="BG433" s="54"/>
      <c r="BH433" s="54"/>
      <c r="BI433" s="54"/>
      <c r="BJ433" s="54"/>
      <c r="BK433" s="54"/>
      <c r="BL433" s="54"/>
      <c r="BM433" s="138" t="s">
        <v>532</v>
      </c>
      <c r="BN433" s="54"/>
      <c r="BO433" s="54"/>
      <c r="BP433" s="54"/>
      <c r="BQ433" s="54"/>
      <c r="BR433" s="54"/>
      <c r="BS433" s="54"/>
      <c r="BT433" s="54"/>
      <c r="BU433" s="54"/>
      <c r="BV433" s="54"/>
      <c r="BW433" s="54"/>
      <c r="BX433" s="54"/>
      <c r="BY433" s="54"/>
      <c r="BZ433" s="54"/>
      <c r="CA433" s="54"/>
      <c r="CB433" s="54"/>
      <c r="CC433" s="54"/>
      <c r="CD433" s="54"/>
      <c r="CE433" s="54"/>
      <c r="CF433" s="54"/>
      <c r="CG433" s="54"/>
      <c r="CH433" s="54"/>
    </row>
    <row r="434" spans="53:86" s="73" customFormat="1">
      <c r="BA434" s="54"/>
      <c r="BB434" s="54"/>
      <c r="BC434" s="54"/>
      <c r="BD434" s="54"/>
      <c r="BE434" s="54"/>
      <c r="BF434" s="54"/>
      <c r="BG434" s="54"/>
      <c r="BH434" s="54"/>
      <c r="BI434" s="54"/>
      <c r="BJ434" s="54"/>
      <c r="BK434" s="54"/>
      <c r="BL434" s="54"/>
      <c r="BM434" s="138" t="s">
        <v>533</v>
      </c>
      <c r="BN434" s="54"/>
      <c r="BO434" s="54"/>
      <c r="BP434" s="54"/>
      <c r="BQ434" s="54"/>
      <c r="BR434" s="54"/>
      <c r="BS434" s="54"/>
      <c r="BT434" s="54"/>
      <c r="BU434" s="54"/>
      <c r="BV434" s="54"/>
      <c r="BW434" s="54"/>
      <c r="BX434" s="54"/>
      <c r="BY434" s="54"/>
      <c r="BZ434" s="54"/>
      <c r="CA434" s="54"/>
      <c r="CB434" s="54"/>
      <c r="CC434" s="54"/>
      <c r="CD434" s="54"/>
      <c r="CE434" s="54"/>
      <c r="CF434" s="54"/>
      <c r="CG434" s="54"/>
      <c r="CH434" s="54"/>
    </row>
    <row r="435" spans="53:86" s="73" customFormat="1">
      <c r="BA435" s="54"/>
      <c r="BB435" s="54"/>
      <c r="BC435" s="54"/>
      <c r="BD435" s="54"/>
      <c r="BE435" s="54"/>
      <c r="BF435" s="54"/>
      <c r="BG435" s="54"/>
      <c r="BH435" s="54"/>
      <c r="BI435" s="54"/>
      <c r="BJ435" s="54"/>
      <c r="BK435" s="54"/>
      <c r="BL435" s="54"/>
      <c r="BM435" s="138" t="s">
        <v>534</v>
      </c>
      <c r="BN435" s="54"/>
      <c r="BO435" s="54"/>
      <c r="BP435" s="54"/>
      <c r="BQ435" s="54"/>
      <c r="BR435" s="54"/>
      <c r="BS435" s="54"/>
      <c r="BT435" s="54"/>
      <c r="BU435" s="54"/>
      <c r="BV435" s="54"/>
      <c r="BW435" s="54"/>
      <c r="BX435" s="54"/>
      <c r="BY435" s="54"/>
      <c r="BZ435" s="54"/>
      <c r="CA435" s="54"/>
      <c r="CB435" s="54"/>
      <c r="CC435" s="54"/>
      <c r="CD435" s="54"/>
      <c r="CE435" s="54"/>
      <c r="CF435" s="54"/>
      <c r="CG435" s="54"/>
      <c r="CH435" s="54"/>
    </row>
    <row r="436" spans="53:86" s="73" customFormat="1">
      <c r="BA436" s="150" t="s">
        <v>767</v>
      </c>
      <c r="BB436" s="54"/>
      <c r="BC436" s="54"/>
      <c r="BD436" s="54"/>
      <c r="BE436" s="54"/>
      <c r="BF436" s="54"/>
      <c r="BG436" s="54"/>
      <c r="BH436" s="54"/>
      <c r="BI436" s="54"/>
      <c r="BJ436" s="54"/>
      <c r="BK436" s="54"/>
      <c r="BL436" s="54"/>
      <c r="BM436" s="138" t="s">
        <v>663</v>
      </c>
      <c r="BN436" s="54"/>
      <c r="BO436" s="54"/>
      <c r="BP436" s="54"/>
      <c r="BQ436" s="54"/>
      <c r="BR436" s="54"/>
      <c r="BS436" s="54"/>
      <c r="BT436" s="54"/>
      <c r="BU436" s="54"/>
      <c r="BV436" s="54"/>
      <c r="BW436" s="54"/>
      <c r="BX436" s="54"/>
      <c r="BY436" s="54"/>
      <c r="BZ436" s="54"/>
      <c r="CA436" s="54"/>
      <c r="CB436" s="54"/>
      <c r="CC436" s="54"/>
      <c r="CD436" s="54"/>
      <c r="CE436" s="54"/>
      <c r="CF436" s="54"/>
      <c r="CG436" s="54"/>
      <c r="CH436" s="54"/>
    </row>
    <row r="437" spans="53:86" s="73" customFormat="1">
      <c r="BA437" s="568" t="s">
        <v>827</v>
      </c>
      <c r="BB437" s="54"/>
      <c r="BC437" s="54"/>
      <c r="BD437" s="54"/>
      <c r="BE437" s="54"/>
      <c r="BF437" s="54"/>
      <c r="BG437" s="54"/>
      <c r="BH437" s="54"/>
      <c r="BI437" s="54"/>
      <c r="BJ437" s="54"/>
      <c r="BK437" s="54"/>
      <c r="BL437" s="54"/>
      <c r="BM437" s="138" t="s">
        <v>540</v>
      </c>
      <c r="BN437" s="54"/>
      <c r="BO437" s="54"/>
      <c r="BP437" s="54"/>
      <c r="BQ437" s="54"/>
      <c r="BR437" s="54"/>
      <c r="BS437" s="54"/>
      <c r="BT437" s="54"/>
      <c r="BU437" s="54"/>
      <c r="BV437" s="54"/>
      <c r="BW437" s="54"/>
      <c r="BX437" s="54"/>
      <c r="BY437" s="54"/>
      <c r="BZ437" s="54"/>
      <c r="CA437" s="54"/>
      <c r="CB437" s="54"/>
      <c r="CC437" s="54"/>
      <c r="CD437" s="54"/>
      <c r="CE437" s="54"/>
      <c r="CF437" s="54"/>
      <c r="CG437" s="54"/>
      <c r="CH437" s="54"/>
    </row>
    <row r="438" spans="53:86" s="73" customFormat="1" ht="15">
      <c r="BA438" s="151" t="s">
        <v>769</v>
      </c>
      <c r="BB438" s="54"/>
      <c r="BC438" s="54"/>
      <c r="BD438" s="54"/>
      <c r="BE438" s="54"/>
      <c r="BF438" s="54"/>
      <c r="BG438" s="54"/>
      <c r="BH438" s="54"/>
      <c r="BI438" s="54"/>
      <c r="BJ438" s="54"/>
      <c r="BK438" s="54"/>
      <c r="BL438" s="54"/>
      <c r="BM438" s="138" t="s">
        <v>541</v>
      </c>
      <c r="BN438" s="54"/>
      <c r="BO438" s="54"/>
      <c r="BP438" s="54"/>
      <c r="BQ438" s="54"/>
      <c r="BR438" s="54"/>
      <c r="BS438" s="54"/>
      <c r="BT438" s="54"/>
      <c r="BU438" s="54"/>
      <c r="BV438" s="54"/>
      <c r="BW438" s="54"/>
      <c r="BX438" s="54"/>
      <c r="BY438" s="54"/>
      <c r="BZ438" s="54"/>
      <c r="CA438" s="54"/>
      <c r="CB438" s="54"/>
      <c r="CC438" s="54"/>
      <c r="CD438" s="54"/>
      <c r="CE438" s="54"/>
      <c r="CF438" s="54"/>
      <c r="CG438" s="54"/>
      <c r="CH438" s="54"/>
    </row>
    <row r="439" spans="53:86" s="73" customFormat="1">
      <c r="BA439" s="681" t="s">
        <v>770</v>
      </c>
      <c r="BB439" s="54"/>
      <c r="BC439" s="54"/>
      <c r="BD439" s="54"/>
      <c r="BE439" s="54"/>
      <c r="BF439" s="54"/>
      <c r="BG439" s="54"/>
      <c r="BH439" s="54"/>
      <c r="BI439" s="54"/>
      <c r="BJ439" s="54"/>
      <c r="BK439" s="54"/>
      <c r="BL439" s="54"/>
      <c r="BM439" s="138" t="s">
        <v>542</v>
      </c>
      <c r="BN439" s="54"/>
      <c r="BO439" s="54"/>
      <c r="BP439" s="54"/>
      <c r="BQ439" s="54"/>
      <c r="BR439" s="54"/>
      <c r="BS439" s="54"/>
      <c r="BT439" s="54"/>
      <c r="BU439" s="54"/>
      <c r="BV439" s="54"/>
      <c r="BW439" s="54"/>
      <c r="BX439" s="54"/>
      <c r="BY439" s="54"/>
      <c r="BZ439" s="54"/>
      <c r="CA439" s="54"/>
      <c r="CB439" s="54"/>
      <c r="CC439" s="54"/>
      <c r="CD439" s="54"/>
      <c r="CE439" s="54"/>
      <c r="CF439" s="54"/>
      <c r="CG439" s="54"/>
      <c r="CH439" s="54"/>
    </row>
    <row r="440" spans="53:86" s="73" customFormat="1">
      <c r="BA440" s="681" t="s">
        <v>771</v>
      </c>
      <c r="BB440" s="54"/>
      <c r="BC440" s="54"/>
      <c r="BD440" s="54"/>
      <c r="BE440" s="54"/>
      <c r="BF440" s="54"/>
      <c r="BG440" s="54"/>
      <c r="BH440" s="54"/>
      <c r="BI440" s="54"/>
      <c r="BJ440" s="54"/>
      <c r="BK440" s="54"/>
      <c r="BL440" s="54"/>
      <c r="BM440" s="138" t="s">
        <v>543</v>
      </c>
      <c r="BN440" s="54"/>
      <c r="BO440" s="54"/>
      <c r="BP440" s="54"/>
      <c r="BQ440" s="54"/>
      <c r="BR440" s="54"/>
      <c r="BS440" s="54"/>
      <c r="BT440" s="54"/>
      <c r="BU440" s="54"/>
      <c r="BV440" s="54"/>
      <c r="BW440" s="54"/>
      <c r="BX440" s="54"/>
      <c r="BY440" s="54"/>
      <c r="BZ440" s="54"/>
      <c r="CA440" s="54"/>
      <c r="CB440" s="54"/>
      <c r="CC440" s="54"/>
      <c r="CD440" s="54"/>
      <c r="CE440" s="54"/>
      <c r="CF440" s="54"/>
      <c r="CG440" s="54"/>
      <c r="CH440" s="54"/>
    </row>
    <row r="441" spans="53:86" s="73" customFormat="1">
      <c r="BA441" s="681" t="s">
        <v>772</v>
      </c>
      <c r="BB441" s="54"/>
      <c r="BC441" s="54"/>
      <c r="BD441" s="54"/>
      <c r="BE441" s="54"/>
      <c r="BF441" s="54"/>
      <c r="BG441" s="54"/>
      <c r="BH441" s="54"/>
      <c r="BI441" s="54"/>
      <c r="BJ441" s="54"/>
      <c r="BK441" s="54"/>
      <c r="BL441" s="54"/>
      <c r="BM441" s="138" t="s">
        <v>544</v>
      </c>
      <c r="BN441" s="54"/>
      <c r="BO441" s="54"/>
      <c r="BP441" s="54"/>
      <c r="BQ441" s="54"/>
      <c r="BR441" s="54"/>
      <c r="BS441" s="54"/>
      <c r="BT441" s="54"/>
      <c r="BU441" s="54"/>
      <c r="BV441" s="54"/>
      <c r="BW441" s="54"/>
      <c r="BX441" s="54"/>
      <c r="BY441" s="54"/>
      <c r="BZ441" s="54"/>
      <c r="CA441" s="54"/>
      <c r="CB441" s="54"/>
      <c r="CC441" s="54"/>
      <c r="CD441" s="54"/>
      <c r="CE441" s="54"/>
      <c r="CF441" s="54"/>
      <c r="CG441" s="54"/>
      <c r="CH441" s="54"/>
    </row>
    <row r="442" spans="53:86" s="73" customFormat="1">
      <c r="BA442" s="681" t="s">
        <v>773</v>
      </c>
      <c r="BB442" s="54"/>
      <c r="BC442" s="54"/>
      <c r="BD442" s="54"/>
      <c r="BE442" s="54"/>
      <c r="BF442" s="54"/>
      <c r="BG442" s="54"/>
      <c r="BH442" s="54"/>
      <c r="BI442" s="54"/>
      <c r="BJ442" s="54"/>
      <c r="BK442" s="54"/>
      <c r="BL442" s="54"/>
      <c r="BM442" s="138" t="s">
        <v>545</v>
      </c>
      <c r="BN442" s="54"/>
      <c r="BO442" s="54"/>
      <c r="BP442" s="54"/>
      <c r="BQ442" s="54"/>
      <c r="BR442" s="54"/>
      <c r="BS442" s="54"/>
      <c r="BT442" s="54"/>
      <c r="BU442" s="54"/>
      <c r="BV442" s="54"/>
      <c r="BW442" s="54"/>
      <c r="BX442" s="54"/>
      <c r="BY442" s="54"/>
      <c r="BZ442" s="54"/>
      <c r="CA442" s="54"/>
      <c r="CB442" s="54"/>
      <c r="CC442" s="54"/>
      <c r="CD442" s="54"/>
      <c r="CE442" s="54"/>
      <c r="CF442" s="54"/>
      <c r="CG442" s="54"/>
      <c r="CH442" s="54"/>
    </row>
    <row r="443" spans="53:86" s="73" customFormat="1">
      <c r="BA443" s="681" t="s">
        <v>774</v>
      </c>
      <c r="BB443" s="54"/>
      <c r="BC443" s="54"/>
      <c r="BD443" s="54"/>
      <c r="BE443" s="54"/>
      <c r="BF443" s="54"/>
      <c r="BG443" s="54"/>
      <c r="BH443" s="54"/>
      <c r="BI443" s="54"/>
      <c r="BJ443" s="54"/>
      <c r="BK443" s="54"/>
      <c r="BL443" s="54"/>
      <c r="BM443" s="138" t="s">
        <v>546</v>
      </c>
      <c r="BN443" s="54"/>
      <c r="BO443" s="54"/>
      <c r="BP443" s="54"/>
      <c r="BQ443" s="54"/>
      <c r="BR443" s="54"/>
      <c r="BS443" s="54"/>
      <c r="BT443" s="54"/>
      <c r="BU443" s="54"/>
      <c r="BV443" s="54"/>
      <c r="BW443" s="54"/>
      <c r="BX443" s="54"/>
      <c r="BY443" s="54"/>
      <c r="BZ443" s="54"/>
      <c r="CA443" s="54"/>
      <c r="CB443" s="54"/>
      <c r="CC443" s="54"/>
      <c r="CD443" s="54"/>
      <c r="CE443" s="54"/>
      <c r="CF443" s="54"/>
      <c r="CG443" s="54"/>
      <c r="CH443" s="54"/>
    </row>
    <row r="444" spans="53:86" s="73" customFormat="1">
      <c r="BA444" s="681" t="s">
        <v>775</v>
      </c>
      <c r="BB444" s="54"/>
      <c r="BC444" s="54"/>
      <c r="BD444" s="54"/>
      <c r="BE444" s="54"/>
      <c r="BF444" s="54"/>
      <c r="BG444" s="54"/>
      <c r="BH444" s="54"/>
      <c r="BI444" s="54"/>
      <c r="BJ444" s="54"/>
      <c r="BK444" s="54"/>
      <c r="BL444" s="54"/>
      <c r="BM444" s="138" t="s">
        <v>547</v>
      </c>
      <c r="BN444" s="54"/>
      <c r="BO444" s="54"/>
      <c r="BP444" s="54"/>
      <c r="BQ444" s="54"/>
      <c r="BR444" s="54"/>
      <c r="BS444" s="54"/>
      <c r="BT444" s="54"/>
      <c r="BU444" s="54"/>
      <c r="BV444" s="54"/>
      <c r="BW444" s="54"/>
      <c r="BX444" s="54"/>
      <c r="BY444" s="54"/>
      <c r="BZ444" s="54"/>
      <c r="CA444" s="54"/>
      <c r="CB444" s="54"/>
      <c r="CC444" s="54"/>
      <c r="CD444" s="54"/>
      <c r="CE444" s="54"/>
      <c r="CF444" s="54"/>
      <c r="CG444" s="54"/>
      <c r="CH444" s="54"/>
    </row>
    <row r="445" spans="53:86" s="73" customFormat="1">
      <c r="BA445" s="681" t="s">
        <v>776</v>
      </c>
      <c r="BB445" s="54"/>
      <c r="BC445" s="54"/>
      <c r="BD445" s="54"/>
      <c r="BE445" s="54"/>
      <c r="BF445" s="54"/>
      <c r="BG445" s="54"/>
      <c r="BH445" s="54"/>
      <c r="BI445" s="54"/>
      <c r="BJ445" s="54"/>
      <c r="BK445" s="54"/>
      <c r="BL445" s="54"/>
      <c r="BM445" s="138" t="s">
        <v>548</v>
      </c>
      <c r="BN445" s="54"/>
      <c r="BO445" s="54"/>
      <c r="BP445" s="54"/>
      <c r="BQ445" s="54"/>
      <c r="BR445" s="54"/>
      <c r="BS445" s="54"/>
      <c r="BT445" s="54"/>
      <c r="BU445" s="54"/>
      <c r="BV445" s="54"/>
      <c r="BW445" s="54"/>
      <c r="BX445" s="54"/>
      <c r="BY445" s="54"/>
      <c r="BZ445" s="54"/>
      <c r="CA445" s="54"/>
      <c r="CB445" s="54"/>
      <c r="CC445" s="54"/>
      <c r="CD445" s="54"/>
      <c r="CE445" s="54"/>
      <c r="CF445" s="54"/>
      <c r="CG445" s="54"/>
      <c r="CH445" s="54"/>
    </row>
    <row r="446" spans="53:86" s="73" customFormat="1">
      <c r="BA446" s="681" t="s">
        <v>777</v>
      </c>
      <c r="BB446" s="54"/>
      <c r="BC446" s="54"/>
      <c r="BD446" s="54"/>
      <c r="BE446" s="54"/>
      <c r="BF446" s="54"/>
      <c r="BG446" s="54"/>
      <c r="BH446" s="54"/>
      <c r="BI446" s="54"/>
      <c r="BJ446" s="54"/>
      <c r="BK446" s="54"/>
      <c r="BL446" s="54"/>
      <c r="BM446" s="138" t="s">
        <v>549</v>
      </c>
      <c r="BN446" s="54"/>
      <c r="BO446" s="54"/>
      <c r="BP446" s="54"/>
      <c r="BQ446" s="54"/>
      <c r="BR446" s="54"/>
      <c r="BS446" s="54"/>
      <c r="BT446" s="54"/>
      <c r="BU446" s="54"/>
      <c r="BV446" s="54"/>
      <c r="BW446" s="54"/>
      <c r="BX446" s="54"/>
      <c r="BY446" s="54"/>
      <c r="BZ446" s="54"/>
      <c r="CA446" s="54"/>
      <c r="CB446" s="54"/>
      <c r="CC446" s="54"/>
      <c r="CD446" s="54"/>
      <c r="CE446" s="54"/>
      <c r="CF446" s="54"/>
      <c r="CG446" s="54"/>
      <c r="CH446" s="54"/>
    </row>
    <row r="447" spans="53:86" s="73" customFormat="1">
      <c r="BA447" s="681" t="s">
        <v>778</v>
      </c>
      <c r="BB447" s="54"/>
      <c r="BC447" s="54"/>
      <c r="BD447" s="54"/>
      <c r="BE447" s="54"/>
      <c r="BF447" s="54"/>
      <c r="BG447" s="54"/>
      <c r="BH447" s="54"/>
      <c r="BI447" s="54"/>
      <c r="BJ447" s="54"/>
      <c r="BK447" s="54"/>
      <c r="BL447" s="54"/>
      <c r="BM447" s="138" t="s">
        <v>550</v>
      </c>
      <c r="BN447" s="54"/>
      <c r="BO447" s="54"/>
      <c r="BP447" s="54"/>
      <c r="BQ447" s="54"/>
      <c r="BR447" s="54"/>
      <c r="BS447" s="54"/>
      <c r="BT447" s="54"/>
      <c r="BU447" s="54"/>
      <c r="BV447" s="54"/>
      <c r="BW447" s="54"/>
      <c r="BX447" s="54"/>
      <c r="BY447" s="54"/>
      <c r="BZ447" s="54"/>
      <c r="CA447" s="54"/>
      <c r="CB447" s="54"/>
      <c r="CC447" s="54"/>
      <c r="CD447" s="54"/>
      <c r="CE447" s="54"/>
      <c r="CF447" s="54"/>
      <c r="CG447" s="54"/>
      <c r="CH447" s="54"/>
    </row>
    <row r="448" spans="53:86" s="73" customFormat="1" ht="15">
      <c r="BA448" s="151" t="s">
        <v>821</v>
      </c>
      <c r="BB448" s="54"/>
      <c r="BC448" s="54"/>
      <c r="BD448" s="54"/>
      <c r="BE448" s="54"/>
      <c r="BF448" s="54"/>
      <c r="BG448" s="54"/>
      <c r="BH448" s="54"/>
      <c r="BI448" s="54"/>
      <c r="BJ448" s="54"/>
      <c r="BK448" s="54"/>
      <c r="BL448" s="54"/>
      <c r="BM448" s="138"/>
      <c r="BN448" s="54"/>
      <c r="BO448" s="54"/>
      <c r="BP448" s="54"/>
      <c r="BQ448" s="54"/>
      <c r="BR448" s="54"/>
      <c r="BS448" s="54"/>
      <c r="BT448" s="54"/>
      <c r="BU448" s="54"/>
      <c r="BV448" s="54"/>
      <c r="BW448" s="54"/>
      <c r="BX448" s="54"/>
      <c r="BY448" s="54"/>
      <c r="BZ448" s="54"/>
      <c r="CA448" s="54"/>
      <c r="CB448" s="54"/>
      <c r="CC448" s="54"/>
      <c r="CD448" s="54"/>
      <c r="CE448" s="54"/>
      <c r="CF448" s="54"/>
      <c r="CG448" s="54"/>
      <c r="CH448" s="54"/>
    </row>
    <row r="449" spans="53:86" s="73" customFormat="1">
      <c r="BA449" s="681" t="s">
        <v>818</v>
      </c>
      <c r="BB449" s="54"/>
      <c r="BC449" s="54"/>
      <c r="BD449" s="54"/>
      <c r="BE449" s="54"/>
      <c r="BF449" s="54"/>
      <c r="BG449" s="54"/>
      <c r="BH449" s="54"/>
      <c r="BI449" s="54"/>
      <c r="BJ449" s="54"/>
      <c r="BK449" s="54"/>
      <c r="BL449" s="54"/>
      <c r="BM449" s="138"/>
      <c r="BN449" s="54"/>
      <c r="BO449" s="54"/>
      <c r="BP449" s="54"/>
      <c r="BQ449" s="54"/>
      <c r="BR449" s="54"/>
      <c r="BS449" s="54"/>
      <c r="BT449" s="54"/>
      <c r="BU449" s="54"/>
      <c r="BV449" s="54"/>
      <c r="BW449" s="54"/>
      <c r="BX449" s="54"/>
      <c r="BY449" s="54"/>
      <c r="BZ449" s="54"/>
      <c r="CA449" s="54"/>
      <c r="CB449" s="54"/>
      <c r="CC449" s="54"/>
      <c r="CD449" s="54"/>
      <c r="CE449" s="54"/>
      <c r="CF449" s="54"/>
      <c r="CG449" s="54"/>
      <c r="CH449" s="54"/>
    </row>
    <row r="450" spans="53:86" s="73" customFormat="1">
      <c r="BA450" s="681" t="s">
        <v>819</v>
      </c>
      <c r="BB450" s="54"/>
      <c r="BC450" s="54"/>
      <c r="BD450" s="54"/>
      <c r="BE450" s="54"/>
      <c r="BF450" s="54"/>
      <c r="BG450" s="54"/>
      <c r="BH450" s="54"/>
      <c r="BI450" s="54"/>
      <c r="BJ450" s="54"/>
      <c r="BK450" s="54"/>
      <c r="BL450" s="54"/>
      <c r="BM450" s="138"/>
      <c r="BN450" s="54"/>
      <c r="BO450" s="54"/>
      <c r="BP450" s="54"/>
      <c r="BQ450" s="54"/>
      <c r="BR450" s="54"/>
      <c r="BS450" s="54"/>
      <c r="BT450" s="54"/>
      <c r="BU450" s="54"/>
      <c r="BV450" s="54"/>
      <c r="BW450" s="54"/>
      <c r="BX450" s="54"/>
      <c r="BY450" s="54"/>
      <c r="BZ450" s="54"/>
      <c r="CA450" s="54"/>
      <c r="CB450" s="54"/>
      <c r="CC450" s="54"/>
      <c r="CD450" s="54"/>
      <c r="CE450" s="54"/>
      <c r="CF450" s="54"/>
      <c r="CG450" s="54"/>
      <c r="CH450" s="54"/>
    </row>
    <row r="451" spans="53:86" s="73" customFormat="1">
      <c r="BA451" s="681" t="s">
        <v>820</v>
      </c>
      <c r="BB451" s="54"/>
      <c r="BC451" s="54"/>
      <c r="BD451" s="54"/>
      <c r="BE451" s="54"/>
      <c r="BF451" s="54"/>
      <c r="BG451" s="54"/>
      <c r="BH451" s="54"/>
      <c r="BI451" s="54"/>
      <c r="BJ451" s="54"/>
      <c r="BK451" s="54"/>
      <c r="BL451" s="54"/>
      <c r="BM451" s="138"/>
      <c r="BN451" s="54"/>
      <c r="BO451" s="54"/>
      <c r="BP451" s="54"/>
      <c r="BQ451" s="54"/>
      <c r="BR451" s="54"/>
      <c r="BS451" s="54"/>
      <c r="BT451" s="54"/>
      <c r="BU451" s="54"/>
      <c r="BV451" s="54"/>
      <c r="BW451" s="54"/>
      <c r="BX451" s="54"/>
      <c r="BY451" s="54"/>
      <c r="BZ451" s="54"/>
      <c r="CA451" s="54"/>
      <c r="CB451" s="54"/>
      <c r="CC451" s="54"/>
      <c r="CD451" s="54"/>
      <c r="CE451" s="54"/>
      <c r="CF451" s="54"/>
      <c r="CG451" s="54"/>
      <c r="CH451" s="54"/>
    </row>
    <row r="452" spans="53:86" s="73" customFormat="1" ht="15">
      <c r="BA452" s="151" t="s">
        <v>779</v>
      </c>
      <c r="BB452" s="54"/>
      <c r="BC452" s="54"/>
      <c r="BD452" s="54"/>
      <c r="BE452" s="54"/>
      <c r="BF452" s="54"/>
      <c r="BG452" s="54"/>
      <c r="BH452" s="54"/>
      <c r="BI452" s="54"/>
      <c r="BJ452" s="54"/>
      <c r="BK452" s="54"/>
      <c r="BL452" s="54"/>
      <c r="BM452" s="139" t="s">
        <v>551</v>
      </c>
      <c r="BN452" s="54"/>
      <c r="BO452" s="54"/>
      <c r="BP452" s="54"/>
      <c r="BQ452" s="54"/>
      <c r="BR452" s="54"/>
      <c r="BS452" s="54"/>
      <c r="BT452" s="54"/>
      <c r="BU452" s="54"/>
      <c r="BV452" s="54"/>
      <c r="BW452" s="54"/>
      <c r="BX452" s="54"/>
      <c r="BY452" s="54"/>
      <c r="BZ452" s="54"/>
      <c r="CA452" s="54"/>
      <c r="CB452" s="54"/>
      <c r="CC452" s="54"/>
      <c r="CD452" s="54"/>
      <c r="CE452" s="54"/>
      <c r="CF452" s="54"/>
      <c r="CG452" s="54"/>
      <c r="CH452" s="54"/>
    </row>
    <row r="453" spans="53:86" s="73" customFormat="1">
      <c r="BA453" s="681" t="s">
        <v>780</v>
      </c>
      <c r="BB453" s="54"/>
      <c r="BC453" s="54"/>
      <c r="BD453" s="54"/>
      <c r="BE453" s="54"/>
      <c r="BF453" s="54"/>
      <c r="BG453" s="54"/>
      <c r="BH453" s="54"/>
      <c r="BI453" s="54"/>
      <c r="BJ453" s="54"/>
      <c r="BK453" s="54"/>
      <c r="BL453" s="54"/>
      <c r="BM453" s="138" t="s">
        <v>552</v>
      </c>
      <c r="BN453" s="54"/>
      <c r="BO453" s="54"/>
      <c r="BP453" s="54"/>
      <c r="BQ453" s="54"/>
      <c r="BR453" s="54"/>
      <c r="BS453" s="54"/>
      <c r="BT453" s="54"/>
      <c r="BU453" s="54"/>
      <c r="BV453" s="54"/>
      <c r="BW453" s="54"/>
      <c r="BX453" s="54"/>
      <c r="BY453" s="54"/>
      <c r="BZ453" s="54"/>
      <c r="CA453" s="54"/>
      <c r="CB453" s="54"/>
      <c r="CC453" s="54"/>
      <c r="CD453" s="54"/>
      <c r="CE453" s="54"/>
      <c r="CF453" s="54"/>
      <c r="CG453" s="54"/>
      <c r="CH453" s="54"/>
    </row>
    <row r="454" spans="53:86" s="73" customFormat="1">
      <c r="BA454" s="681" t="s">
        <v>781</v>
      </c>
      <c r="BB454" s="54"/>
      <c r="BC454" s="54"/>
      <c r="BD454" s="54"/>
      <c r="BE454" s="54"/>
      <c r="BF454" s="54"/>
      <c r="BG454" s="54"/>
      <c r="BH454" s="54"/>
      <c r="BI454" s="54"/>
      <c r="BJ454" s="54"/>
      <c r="BK454" s="54"/>
      <c r="BL454" s="54"/>
      <c r="BM454" s="138" t="s">
        <v>553</v>
      </c>
      <c r="BN454" s="54"/>
      <c r="BO454" s="54"/>
      <c r="BP454" s="54"/>
      <c r="BQ454" s="54"/>
      <c r="BR454" s="54"/>
      <c r="BS454" s="54"/>
      <c r="BT454" s="54"/>
      <c r="BU454" s="54"/>
      <c r="BV454" s="54"/>
      <c r="BW454" s="54"/>
      <c r="BX454" s="54"/>
      <c r="BY454" s="54"/>
      <c r="BZ454" s="54"/>
      <c r="CA454" s="54"/>
      <c r="CB454" s="54"/>
      <c r="CC454" s="54"/>
      <c r="CD454" s="54"/>
      <c r="CE454" s="54"/>
      <c r="CF454" s="54"/>
      <c r="CG454" s="54"/>
      <c r="CH454" s="54"/>
    </row>
    <row r="455" spans="53:86" s="73" customFormat="1">
      <c r="BA455" s="681" t="s">
        <v>782</v>
      </c>
      <c r="BB455" s="54"/>
      <c r="BC455" s="54"/>
      <c r="BD455" s="54"/>
      <c r="BE455" s="54"/>
      <c r="BF455" s="54"/>
      <c r="BG455" s="54"/>
      <c r="BH455" s="54"/>
      <c r="BI455" s="54"/>
      <c r="BJ455" s="54"/>
      <c r="BK455" s="54"/>
      <c r="BL455" s="54"/>
      <c r="BM455" s="138" t="s">
        <v>554</v>
      </c>
      <c r="BN455" s="54"/>
      <c r="BO455" s="54"/>
      <c r="BP455" s="54"/>
      <c r="BQ455" s="54"/>
      <c r="BR455" s="54"/>
      <c r="BS455" s="54"/>
      <c r="BT455" s="54"/>
      <c r="BU455" s="54"/>
      <c r="BV455" s="54"/>
      <c r="BW455" s="54"/>
      <c r="BX455" s="54"/>
      <c r="BY455" s="54"/>
      <c r="BZ455" s="54"/>
      <c r="CA455" s="54"/>
      <c r="CB455" s="54"/>
      <c r="CC455" s="54"/>
      <c r="CD455" s="54"/>
      <c r="CE455" s="54"/>
      <c r="CF455" s="54"/>
      <c r="CG455" s="54"/>
      <c r="CH455" s="54"/>
    </row>
    <row r="456" spans="53:86" s="73" customFormat="1">
      <c r="BA456" s="681" t="s">
        <v>783</v>
      </c>
      <c r="BB456" s="54"/>
      <c r="BC456" s="54"/>
      <c r="BD456" s="54"/>
      <c r="BE456" s="54"/>
      <c r="BF456" s="54"/>
      <c r="BG456" s="54"/>
      <c r="BH456" s="54"/>
      <c r="BI456" s="54"/>
      <c r="BJ456" s="54"/>
      <c r="BK456" s="54"/>
      <c r="BL456" s="54"/>
      <c r="BM456" s="138" t="s">
        <v>555</v>
      </c>
      <c r="BN456" s="54"/>
      <c r="BO456" s="54"/>
      <c r="BP456" s="54"/>
      <c r="BQ456" s="54"/>
      <c r="BR456" s="54"/>
      <c r="BS456" s="54"/>
      <c r="BT456" s="54"/>
      <c r="BU456" s="54"/>
      <c r="BV456" s="54"/>
      <c r="BW456" s="54"/>
      <c r="BX456" s="54"/>
      <c r="BY456" s="54"/>
      <c r="BZ456" s="54"/>
      <c r="CA456" s="54"/>
      <c r="CB456" s="54"/>
      <c r="CC456" s="54"/>
      <c r="CD456" s="54"/>
      <c r="CE456" s="54"/>
      <c r="CF456" s="54"/>
      <c r="CG456" s="54"/>
      <c r="CH456" s="54"/>
    </row>
    <row r="457" spans="53:86" s="73" customFormat="1">
      <c r="BA457" s="681" t="s">
        <v>81</v>
      </c>
      <c r="BB457" s="54"/>
      <c r="BC457" s="54"/>
      <c r="BD457" s="54"/>
      <c r="BE457" s="54"/>
      <c r="BF457" s="54"/>
      <c r="BG457" s="54"/>
      <c r="BH457" s="54"/>
      <c r="BI457" s="54"/>
      <c r="BJ457" s="54"/>
      <c r="BK457" s="54"/>
      <c r="BL457" s="54"/>
      <c r="BM457" s="138" t="s">
        <v>100</v>
      </c>
      <c r="BN457" s="54"/>
      <c r="BO457" s="54"/>
      <c r="BP457" s="54"/>
      <c r="BQ457" s="54"/>
      <c r="BR457" s="54"/>
      <c r="BS457" s="54"/>
      <c r="BT457" s="54"/>
      <c r="BU457" s="54"/>
      <c r="BV457" s="54"/>
      <c r="BW457" s="54"/>
      <c r="BX457" s="54"/>
      <c r="BY457" s="54"/>
      <c r="BZ457" s="54"/>
      <c r="CA457" s="54"/>
      <c r="CB457" s="54"/>
      <c r="CC457" s="54"/>
      <c r="CD457" s="54"/>
      <c r="CE457" s="54"/>
      <c r="CF457" s="54"/>
      <c r="CG457" s="54"/>
      <c r="CH457" s="54"/>
    </row>
    <row r="458" spans="53:86" s="73" customFormat="1">
      <c r="BA458" s="681" t="s">
        <v>784</v>
      </c>
      <c r="BB458" s="54"/>
      <c r="BC458" s="54"/>
      <c r="BD458" s="54"/>
      <c r="BE458" s="54"/>
      <c r="BF458" s="54"/>
      <c r="BG458" s="54"/>
      <c r="BH458" s="54"/>
      <c r="BI458" s="54"/>
      <c r="BJ458" s="54"/>
      <c r="BK458" s="54"/>
      <c r="BL458" s="54"/>
      <c r="BM458" s="138" t="s">
        <v>664</v>
      </c>
      <c r="BN458" s="54"/>
      <c r="BO458" s="54"/>
      <c r="BP458" s="54"/>
      <c r="BQ458" s="54"/>
      <c r="BR458" s="54"/>
      <c r="BS458" s="54"/>
      <c r="BT458" s="54"/>
      <c r="BU458" s="54"/>
      <c r="BV458" s="54"/>
      <c r="BW458" s="54"/>
      <c r="BX458" s="54"/>
      <c r="BY458" s="54"/>
      <c r="BZ458" s="54"/>
      <c r="CA458" s="54"/>
      <c r="CB458" s="54"/>
      <c r="CC458" s="54"/>
      <c r="CD458" s="54"/>
      <c r="CE458" s="54"/>
      <c r="CF458" s="54"/>
      <c r="CG458" s="54"/>
      <c r="CH458" s="54"/>
    </row>
    <row r="459" spans="53:86" s="73" customFormat="1">
      <c r="BA459" s="681" t="s">
        <v>785</v>
      </c>
      <c r="BB459" s="54"/>
      <c r="BC459" s="54"/>
      <c r="BD459" s="54"/>
      <c r="BE459" s="54"/>
      <c r="BF459" s="54"/>
      <c r="BG459" s="54"/>
      <c r="BH459" s="54"/>
      <c r="BI459" s="54"/>
      <c r="BJ459" s="54"/>
      <c r="BK459" s="54"/>
      <c r="BL459" s="54"/>
      <c r="BM459" s="138" t="s">
        <v>556</v>
      </c>
      <c r="BN459" s="54"/>
      <c r="BO459" s="54"/>
      <c r="BP459" s="54"/>
      <c r="BQ459" s="54"/>
      <c r="BR459" s="54"/>
      <c r="BS459" s="54"/>
      <c r="BT459" s="54"/>
      <c r="BU459" s="54"/>
      <c r="BV459" s="54"/>
      <c r="BW459" s="54"/>
      <c r="BX459" s="54"/>
      <c r="BY459" s="54"/>
      <c r="BZ459" s="54"/>
      <c r="CA459" s="54"/>
      <c r="CB459" s="54"/>
      <c r="CC459" s="54"/>
      <c r="CD459" s="54"/>
      <c r="CE459" s="54"/>
      <c r="CF459" s="54"/>
      <c r="CG459" s="54"/>
      <c r="CH459" s="54"/>
    </row>
    <row r="460" spans="53:86" s="73" customFormat="1">
      <c r="BA460" s="681" t="s">
        <v>786</v>
      </c>
      <c r="BB460" s="54"/>
      <c r="BC460" s="54"/>
      <c r="BD460" s="54"/>
      <c r="BE460" s="54"/>
      <c r="BF460" s="54"/>
      <c r="BG460" s="54"/>
      <c r="BH460" s="54"/>
      <c r="BI460" s="54"/>
      <c r="BJ460" s="54"/>
      <c r="BK460" s="54"/>
      <c r="BL460" s="54"/>
      <c r="BM460" s="138" t="s">
        <v>557</v>
      </c>
      <c r="BN460" s="54"/>
      <c r="BO460" s="54"/>
      <c r="BP460" s="54"/>
      <c r="BQ460" s="54"/>
      <c r="BR460" s="54"/>
      <c r="BS460" s="54"/>
      <c r="BT460" s="54"/>
      <c r="BU460" s="54"/>
      <c r="BV460" s="54"/>
      <c r="BW460" s="54"/>
      <c r="BX460" s="54"/>
      <c r="BY460" s="54"/>
      <c r="BZ460" s="54"/>
      <c r="CA460" s="54"/>
      <c r="CB460" s="54"/>
      <c r="CC460" s="54"/>
      <c r="CD460" s="54"/>
      <c r="CE460" s="54"/>
      <c r="CF460" s="54"/>
      <c r="CG460" s="54"/>
      <c r="CH460" s="54"/>
    </row>
    <row r="461" spans="53:86" s="73" customFormat="1">
      <c r="BA461" s="681" t="s">
        <v>787</v>
      </c>
      <c r="BB461" s="54"/>
      <c r="BC461" s="54"/>
      <c r="BD461" s="54"/>
      <c r="BE461" s="54"/>
      <c r="BF461" s="54"/>
      <c r="BG461" s="54"/>
      <c r="BH461" s="54"/>
      <c r="BI461" s="54"/>
      <c r="BJ461" s="54"/>
      <c r="BK461" s="54"/>
      <c r="BL461" s="54"/>
      <c r="BM461" s="138" t="s">
        <v>558</v>
      </c>
      <c r="BN461" s="54"/>
      <c r="BO461" s="54"/>
      <c r="BP461" s="54"/>
      <c r="BQ461" s="54"/>
      <c r="BR461" s="54"/>
      <c r="BS461" s="54"/>
      <c r="BT461" s="54"/>
      <c r="BU461" s="54"/>
      <c r="BV461" s="54"/>
      <c r="BW461" s="54"/>
      <c r="BX461" s="54"/>
      <c r="BY461" s="54"/>
      <c r="BZ461" s="54"/>
      <c r="CA461" s="54"/>
      <c r="CB461" s="54"/>
      <c r="CC461" s="54"/>
      <c r="CD461" s="54"/>
      <c r="CE461" s="54"/>
      <c r="CF461" s="54"/>
      <c r="CG461" s="54"/>
      <c r="CH461" s="54"/>
    </row>
    <row r="462" spans="53:86" s="73" customFormat="1">
      <c r="BA462" s="681" t="s">
        <v>788</v>
      </c>
      <c r="BB462" s="54"/>
      <c r="BC462" s="54"/>
      <c r="BD462" s="54"/>
      <c r="BE462" s="54"/>
      <c r="BF462" s="54"/>
      <c r="BG462" s="54"/>
      <c r="BH462" s="54"/>
      <c r="BI462" s="54"/>
      <c r="BJ462" s="54"/>
      <c r="BK462" s="54"/>
      <c r="BL462" s="54"/>
      <c r="BM462" s="138" t="s">
        <v>559</v>
      </c>
      <c r="BN462" s="54"/>
      <c r="BO462" s="54"/>
      <c r="BP462" s="54"/>
      <c r="BQ462" s="54"/>
      <c r="BR462" s="54"/>
      <c r="BS462" s="54"/>
      <c r="BT462" s="54"/>
      <c r="BU462" s="54"/>
      <c r="BV462" s="54"/>
      <c r="BW462" s="54"/>
      <c r="BX462" s="54"/>
      <c r="BY462" s="54"/>
      <c r="BZ462" s="54"/>
      <c r="CA462" s="54"/>
      <c r="CB462" s="54"/>
      <c r="CC462" s="54"/>
      <c r="CD462" s="54"/>
      <c r="CE462" s="54"/>
      <c r="CF462" s="54"/>
      <c r="CG462" s="54"/>
      <c r="CH462" s="54"/>
    </row>
    <row r="463" spans="53:86" s="73" customFormat="1">
      <c r="BA463" s="681" t="s">
        <v>789</v>
      </c>
      <c r="BB463" s="54"/>
      <c r="BC463" s="54"/>
      <c r="BD463" s="54"/>
      <c r="BE463" s="54"/>
      <c r="BF463" s="54"/>
      <c r="BG463" s="54"/>
      <c r="BH463" s="54"/>
      <c r="BI463" s="54"/>
      <c r="BJ463" s="54"/>
      <c r="BK463" s="54"/>
      <c r="BL463" s="54"/>
      <c r="BM463" s="138" t="s">
        <v>560</v>
      </c>
      <c r="BN463" s="54"/>
      <c r="BO463" s="54"/>
      <c r="BP463" s="54"/>
      <c r="BQ463" s="54"/>
      <c r="BR463" s="54"/>
      <c r="BS463" s="54"/>
      <c r="BT463" s="54"/>
      <c r="BU463" s="54"/>
      <c r="BV463" s="54"/>
      <c r="BW463" s="54"/>
      <c r="BX463" s="54"/>
      <c r="BY463" s="54"/>
      <c r="BZ463" s="54"/>
      <c r="CA463" s="54"/>
      <c r="CB463" s="54"/>
      <c r="CC463" s="54"/>
      <c r="CD463" s="54"/>
      <c r="CE463" s="54"/>
      <c r="CF463" s="54"/>
      <c r="CG463" s="54"/>
      <c r="CH463" s="54"/>
    </row>
    <row r="464" spans="53:86" s="73" customFormat="1">
      <c r="BA464" s="681" t="s">
        <v>790</v>
      </c>
      <c r="BB464" s="54"/>
      <c r="BC464" s="54"/>
      <c r="BD464" s="54"/>
      <c r="BE464" s="54"/>
      <c r="BF464" s="54"/>
      <c r="BG464" s="54"/>
      <c r="BH464" s="54"/>
      <c r="BI464" s="54"/>
      <c r="BJ464" s="54"/>
      <c r="BK464" s="54"/>
      <c r="BL464" s="54"/>
      <c r="BM464" s="139" t="s">
        <v>561</v>
      </c>
      <c r="BN464" s="54"/>
      <c r="BO464" s="54"/>
      <c r="BP464" s="54"/>
      <c r="BQ464" s="54"/>
      <c r="BR464" s="54"/>
      <c r="BS464" s="54"/>
      <c r="BT464" s="54"/>
      <c r="BU464" s="54"/>
      <c r="BV464" s="54"/>
      <c r="BW464" s="54"/>
      <c r="BX464" s="54"/>
      <c r="BY464" s="54"/>
      <c r="BZ464" s="54"/>
      <c r="CA464" s="54"/>
      <c r="CB464" s="54"/>
      <c r="CC464" s="54"/>
      <c r="CD464" s="54"/>
      <c r="CE464" s="54"/>
      <c r="CF464" s="54"/>
      <c r="CG464" s="54"/>
      <c r="CH464" s="54"/>
    </row>
    <row r="465" spans="53:86" s="73" customFormat="1">
      <c r="BA465" s="681" t="s">
        <v>791</v>
      </c>
      <c r="BB465" s="54"/>
      <c r="BC465" s="54"/>
      <c r="BD465" s="54"/>
      <c r="BE465" s="54"/>
      <c r="BF465" s="54"/>
      <c r="BG465" s="54"/>
      <c r="BH465" s="54"/>
      <c r="BI465" s="54"/>
      <c r="BJ465" s="54"/>
      <c r="BK465" s="54"/>
      <c r="BL465" s="54"/>
      <c r="BM465" s="138" t="s">
        <v>562</v>
      </c>
      <c r="BN465" s="54"/>
      <c r="BO465" s="54"/>
      <c r="BP465" s="54"/>
      <c r="BQ465" s="54"/>
      <c r="BR465" s="54"/>
      <c r="BS465" s="54"/>
      <c r="BT465" s="54"/>
      <c r="BU465" s="54"/>
      <c r="BV465" s="54"/>
      <c r="BW465" s="54"/>
      <c r="BX465" s="54"/>
      <c r="BY465" s="54"/>
      <c r="BZ465" s="54"/>
      <c r="CA465" s="54"/>
      <c r="CB465" s="54"/>
      <c r="CC465" s="54"/>
      <c r="CD465" s="54"/>
      <c r="CE465" s="54"/>
      <c r="CF465" s="54"/>
      <c r="CG465" s="54"/>
      <c r="CH465" s="54"/>
    </row>
    <row r="466" spans="53:86" s="73" customFormat="1">
      <c r="BA466" s="681" t="s">
        <v>792</v>
      </c>
      <c r="BB466" s="54"/>
      <c r="BC466" s="54"/>
      <c r="BD466" s="54"/>
      <c r="BE466" s="54"/>
      <c r="BF466" s="54"/>
      <c r="BG466" s="54"/>
      <c r="BH466" s="54"/>
      <c r="BI466" s="54"/>
      <c r="BJ466" s="54"/>
      <c r="BK466" s="54"/>
      <c r="BL466" s="54"/>
      <c r="BM466" s="138" t="s">
        <v>563</v>
      </c>
      <c r="BN466" s="54"/>
      <c r="BO466" s="54"/>
      <c r="BP466" s="54"/>
      <c r="BQ466" s="54"/>
      <c r="BR466" s="54"/>
      <c r="BS466" s="54"/>
      <c r="BT466" s="54"/>
      <c r="BU466" s="54"/>
      <c r="BV466" s="54"/>
      <c r="BW466" s="54"/>
      <c r="BX466" s="54"/>
      <c r="BY466" s="54"/>
      <c r="BZ466" s="54"/>
      <c r="CA466" s="54"/>
      <c r="CB466" s="54"/>
      <c r="CC466" s="54"/>
      <c r="CD466" s="54"/>
      <c r="CE466" s="54"/>
      <c r="CF466" s="54"/>
      <c r="CG466" s="54"/>
      <c r="CH466" s="54"/>
    </row>
    <row r="467" spans="53:86" s="73" customFormat="1">
      <c r="BA467" s="681" t="s">
        <v>793</v>
      </c>
      <c r="BB467" s="54"/>
      <c r="BC467" s="54"/>
      <c r="BD467" s="54"/>
      <c r="BE467" s="54"/>
      <c r="BF467" s="54"/>
      <c r="BG467" s="54"/>
      <c r="BH467" s="54"/>
      <c r="BI467" s="54"/>
      <c r="BJ467" s="54"/>
      <c r="BK467" s="54"/>
      <c r="BL467" s="54"/>
      <c r="BM467" s="138" t="s">
        <v>564</v>
      </c>
      <c r="BN467" s="54"/>
      <c r="BO467" s="54"/>
      <c r="BP467" s="54"/>
      <c r="BQ467" s="54"/>
      <c r="BR467" s="54"/>
      <c r="BS467" s="54"/>
      <c r="BT467" s="54"/>
      <c r="BU467" s="54"/>
      <c r="BV467" s="54"/>
      <c r="BW467" s="54"/>
      <c r="BX467" s="54"/>
      <c r="BY467" s="54"/>
      <c r="BZ467" s="54"/>
      <c r="CA467" s="54"/>
      <c r="CB467" s="54"/>
      <c r="CC467" s="54"/>
      <c r="CD467" s="54"/>
      <c r="CE467" s="54"/>
      <c r="CF467" s="54"/>
      <c r="CG467" s="54"/>
      <c r="CH467" s="54"/>
    </row>
    <row r="468" spans="53:86" s="73" customFormat="1">
      <c r="BA468" s="681" t="s">
        <v>794</v>
      </c>
      <c r="BB468" s="54"/>
      <c r="BC468" s="54"/>
      <c r="BD468" s="54"/>
      <c r="BE468" s="54"/>
      <c r="BF468" s="54"/>
      <c r="BG468" s="54"/>
      <c r="BH468" s="54"/>
      <c r="BI468" s="54"/>
      <c r="BJ468" s="54"/>
      <c r="BK468" s="54"/>
      <c r="BL468" s="54"/>
      <c r="BM468" s="138" t="s">
        <v>565</v>
      </c>
      <c r="BN468" s="54"/>
      <c r="BO468" s="54"/>
      <c r="BP468" s="54"/>
      <c r="BQ468" s="54"/>
      <c r="BR468" s="54"/>
      <c r="BS468" s="54"/>
      <c r="BT468" s="54"/>
      <c r="BU468" s="54"/>
      <c r="BV468" s="54"/>
      <c r="BW468" s="54"/>
      <c r="BX468" s="54"/>
      <c r="BY468" s="54"/>
      <c r="BZ468" s="54"/>
      <c r="CA468" s="54"/>
      <c r="CB468" s="54"/>
      <c r="CC468" s="54"/>
      <c r="CD468" s="54"/>
      <c r="CE468" s="54"/>
      <c r="CF468" s="54"/>
      <c r="CG468" s="54"/>
      <c r="CH468" s="54"/>
    </row>
    <row r="469" spans="53:86" s="73" customFormat="1">
      <c r="BA469" s="681" t="s">
        <v>795</v>
      </c>
      <c r="BB469" s="54"/>
      <c r="BC469" s="54"/>
      <c r="BD469" s="54"/>
      <c r="BE469" s="54"/>
      <c r="BF469" s="54"/>
      <c r="BG469" s="54"/>
      <c r="BH469" s="54"/>
      <c r="BI469" s="54"/>
      <c r="BJ469" s="54"/>
      <c r="BK469" s="54"/>
      <c r="BL469" s="54"/>
      <c r="BM469" s="138" t="s">
        <v>566</v>
      </c>
      <c r="BN469" s="54"/>
      <c r="BO469" s="54"/>
      <c r="BP469" s="54"/>
      <c r="BQ469" s="54"/>
      <c r="BR469" s="54"/>
      <c r="BS469" s="54"/>
      <c r="BT469" s="54"/>
      <c r="BU469" s="54"/>
      <c r="BV469" s="54"/>
      <c r="BW469" s="54"/>
      <c r="BX469" s="54"/>
      <c r="BY469" s="54"/>
      <c r="BZ469" s="54"/>
      <c r="CA469" s="54"/>
      <c r="CB469" s="54"/>
      <c r="CC469" s="54"/>
      <c r="CD469" s="54"/>
      <c r="CE469" s="54"/>
      <c r="CF469" s="54"/>
      <c r="CG469" s="54"/>
      <c r="CH469" s="54"/>
    </row>
    <row r="470" spans="53:86" s="73" customFormat="1">
      <c r="BA470" s="681" t="s">
        <v>796</v>
      </c>
      <c r="BB470" s="54"/>
      <c r="BC470" s="54"/>
      <c r="BD470" s="54"/>
      <c r="BE470" s="54"/>
      <c r="BF470" s="54"/>
      <c r="BG470" s="54"/>
      <c r="BH470" s="54"/>
      <c r="BI470" s="54"/>
      <c r="BJ470" s="54"/>
      <c r="BK470" s="54"/>
      <c r="BL470" s="54"/>
      <c r="BM470" s="138" t="s">
        <v>665</v>
      </c>
      <c r="BN470" s="54"/>
      <c r="BO470" s="54"/>
      <c r="BP470" s="54"/>
      <c r="BQ470" s="54"/>
      <c r="BR470" s="54"/>
      <c r="BS470" s="54"/>
      <c r="BT470" s="54"/>
      <c r="BU470" s="54"/>
      <c r="BV470" s="54"/>
      <c r="BW470" s="54"/>
      <c r="BX470" s="54"/>
      <c r="BY470" s="54"/>
      <c r="BZ470" s="54"/>
      <c r="CA470" s="54"/>
      <c r="CB470" s="54"/>
      <c r="CC470" s="54"/>
      <c r="CD470" s="54"/>
      <c r="CE470" s="54"/>
      <c r="CF470" s="54"/>
      <c r="CG470" s="54"/>
      <c r="CH470" s="54"/>
    </row>
    <row r="471" spans="53:86" s="73" customFormat="1">
      <c r="BA471" s="681" t="s">
        <v>797</v>
      </c>
      <c r="BB471" s="54"/>
      <c r="BC471" s="54"/>
      <c r="BD471" s="54"/>
      <c r="BE471" s="54"/>
      <c r="BF471" s="54"/>
      <c r="BG471" s="54"/>
      <c r="BH471" s="54"/>
      <c r="BI471" s="54"/>
      <c r="BJ471" s="54"/>
      <c r="BK471" s="54"/>
      <c r="BL471" s="54"/>
      <c r="BM471" s="138" t="s">
        <v>567</v>
      </c>
      <c r="BN471" s="54"/>
      <c r="BO471" s="54"/>
      <c r="BP471" s="54"/>
      <c r="BQ471" s="54"/>
      <c r="BR471" s="54"/>
      <c r="BS471" s="54"/>
      <c r="BT471" s="54"/>
      <c r="BU471" s="54"/>
      <c r="BV471" s="54"/>
      <c r="BW471" s="54"/>
      <c r="BX471" s="54"/>
      <c r="BY471" s="54"/>
      <c r="BZ471" s="54"/>
      <c r="CA471" s="54"/>
      <c r="CB471" s="54"/>
      <c r="CC471" s="54"/>
      <c r="CD471" s="54"/>
      <c r="CE471" s="54"/>
      <c r="CF471" s="54"/>
      <c r="CG471" s="54"/>
      <c r="CH471" s="54"/>
    </row>
    <row r="472" spans="53:86" s="73" customFormat="1" ht="15">
      <c r="BA472" s="151" t="s">
        <v>798</v>
      </c>
      <c r="BB472" s="54"/>
      <c r="BC472" s="54"/>
      <c r="BD472" s="54"/>
      <c r="BE472" s="54"/>
      <c r="BF472" s="54"/>
      <c r="BG472" s="54"/>
      <c r="BH472" s="54"/>
      <c r="BI472" s="54"/>
      <c r="BJ472" s="54"/>
      <c r="BK472" s="54"/>
      <c r="BL472" s="54"/>
      <c r="BM472" s="138" t="s">
        <v>96</v>
      </c>
      <c r="BN472" s="54"/>
      <c r="BO472" s="54"/>
      <c r="BP472" s="54"/>
      <c r="BQ472" s="54"/>
      <c r="BR472" s="54"/>
      <c r="BS472" s="54"/>
      <c r="BT472" s="54"/>
      <c r="BU472" s="54"/>
      <c r="BV472" s="54"/>
      <c r="BW472" s="54"/>
      <c r="BX472" s="54"/>
      <c r="BY472" s="54"/>
      <c r="BZ472" s="54"/>
      <c r="CA472" s="54"/>
      <c r="CB472" s="54"/>
      <c r="CC472" s="54"/>
      <c r="CD472" s="54"/>
      <c r="CE472" s="54"/>
      <c r="CF472" s="54"/>
      <c r="CG472" s="54"/>
      <c r="CH472" s="54"/>
    </row>
    <row r="473" spans="53:86" s="73" customFormat="1">
      <c r="BA473" s="681" t="s">
        <v>822</v>
      </c>
      <c r="BB473" s="54"/>
      <c r="BC473" s="54"/>
      <c r="BD473" s="54"/>
      <c r="BE473" s="54"/>
      <c r="BF473" s="54"/>
      <c r="BG473" s="54"/>
      <c r="BH473" s="54"/>
      <c r="BI473" s="54"/>
      <c r="BJ473" s="54"/>
      <c r="BK473" s="54"/>
      <c r="BL473" s="54"/>
      <c r="BM473" s="138" t="s">
        <v>568</v>
      </c>
      <c r="BN473" s="54"/>
      <c r="BO473" s="54"/>
      <c r="BP473" s="54"/>
      <c r="BQ473" s="54"/>
      <c r="BR473" s="54"/>
      <c r="BS473" s="54"/>
      <c r="BT473" s="54"/>
      <c r="BU473" s="54"/>
      <c r="BV473" s="54"/>
      <c r="BW473" s="54"/>
      <c r="BX473" s="54"/>
      <c r="BY473" s="54"/>
      <c r="BZ473" s="54"/>
      <c r="CA473" s="54"/>
      <c r="CB473" s="54"/>
      <c r="CC473" s="54"/>
      <c r="CD473" s="54"/>
      <c r="CE473" s="54"/>
      <c r="CF473" s="54"/>
      <c r="CG473" s="54"/>
      <c r="CH473" s="54"/>
    </row>
    <row r="474" spans="53:86" s="73" customFormat="1">
      <c r="BA474" s="681" t="s">
        <v>823</v>
      </c>
      <c r="BB474" s="54"/>
      <c r="BC474" s="54"/>
      <c r="BD474" s="54"/>
      <c r="BE474" s="54"/>
      <c r="BF474" s="54"/>
      <c r="BG474" s="54"/>
      <c r="BH474" s="54"/>
      <c r="BI474" s="54"/>
      <c r="BJ474" s="54"/>
      <c r="BK474" s="54"/>
      <c r="BL474" s="54"/>
      <c r="BM474" s="138" t="s">
        <v>569</v>
      </c>
      <c r="BN474" s="54"/>
      <c r="BO474" s="54"/>
      <c r="BP474" s="54"/>
      <c r="BQ474" s="54"/>
      <c r="BR474" s="54"/>
      <c r="BS474" s="54"/>
      <c r="BT474" s="54"/>
      <c r="BU474" s="54"/>
      <c r="BV474" s="54"/>
      <c r="BW474" s="54"/>
      <c r="BX474" s="54"/>
      <c r="BY474" s="54"/>
      <c r="BZ474" s="54"/>
      <c r="CA474" s="54"/>
      <c r="CB474" s="54"/>
      <c r="CC474" s="54"/>
      <c r="CD474" s="54"/>
      <c r="CE474" s="54"/>
      <c r="CF474" s="54"/>
      <c r="CG474" s="54"/>
      <c r="CH474" s="54"/>
    </row>
    <row r="475" spans="53:86" s="73" customFormat="1">
      <c r="BA475" s="681" t="s">
        <v>824</v>
      </c>
      <c r="BB475" s="54"/>
      <c r="BC475" s="54"/>
      <c r="BD475" s="54"/>
      <c r="BE475" s="54"/>
      <c r="BF475" s="54"/>
      <c r="BG475" s="54"/>
      <c r="BH475" s="54"/>
      <c r="BI475" s="54"/>
      <c r="BJ475" s="54"/>
      <c r="BK475" s="54"/>
      <c r="BL475" s="54"/>
      <c r="BM475" s="138" t="s">
        <v>570</v>
      </c>
      <c r="BN475" s="54"/>
      <c r="BO475" s="54"/>
      <c r="BP475" s="54"/>
      <c r="BQ475" s="54"/>
      <c r="BR475" s="54"/>
      <c r="BS475" s="54"/>
      <c r="BT475" s="54"/>
      <c r="BU475" s="54"/>
      <c r="BV475" s="54"/>
      <c r="BW475" s="54"/>
      <c r="BX475" s="54"/>
      <c r="BY475" s="54"/>
      <c r="BZ475" s="54"/>
      <c r="CA475" s="54"/>
      <c r="CB475" s="54"/>
      <c r="CC475" s="54"/>
      <c r="CD475" s="54"/>
      <c r="CE475" s="54"/>
      <c r="CF475" s="54"/>
      <c r="CG475" s="54"/>
      <c r="CH475" s="54"/>
    </row>
    <row r="476" spans="53:86" s="73" customFormat="1" ht="15">
      <c r="BA476" s="151" t="s">
        <v>799</v>
      </c>
      <c r="BB476" s="54"/>
      <c r="BC476" s="54"/>
      <c r="BD476" s="54"/>
      <c r="BE476" s="54"/>
      <c r="BF476" s="54"/>
      <c r="BG476" s="54"/>
      <c r="BH476" s="54"/>
      <c r="BI476" s="54"/>
      <c r="BJ476" s="54"/>
      <c r="BK476" s="54"/>
      <c r="BL476" s="54"/>
      <c r="BM476" s="138" t="s">
        <v>571</v>
      </c>
      <c r="BN476" s="54"/>
      <c r="BO476" s="54"/>
      <c r="BP476" s="54"/>
      <c r="BQ476" s="54"/>
      <c r="BR476" s="54"/>
      <c r="BS476" s="54"/>
      <c r="BT476" s="54"/>
      <c r="BU476" s="54"/>
      <c r="BV476" s="54"/>
      <c r="BW476" s="54"/>
      <c r="BX476" s="54"/>
      <c r="BY476" s="54"/>
      <c r="BZ476" s="54"/>
      <c r="CA476" s="54"/>
      <c r="CB476" s="54"/>
      <c r="CC476" s="54"/>
      <c r="CD476" s="54"/>
      <c r="CE476" s="54"/>
      <c r="CF476" s="54"/>
      <c r="CG476" s="54"/>
      <c r="CH476" s="54"/>
    </row>
    <row r="477" spans="53:86" s="73" customFormat="1">
      <c r="BA477" s="681" t="s">
        <v>800</v>
      </c>
      <c r="BB477" s="54"/>
      <c r="BC477" s="54"/>
      <c r="BD477" s="54"/>
      <c r="BE477" s="54"/>
      <c r="BF477" s="54"/>
      <c r="BG477" s="54"/>
      <c r="BH477" s="54"/>
      <c r="BI477" s="54"/>
      <c r="BJ477" s="54"/>
      <c r="BK477" s="54"/>
      <c r="BL477" s="54"/>
      <c r="BM477" s="138" t="s">
        <v>572</v>
      </c>
      <c r="BN477" s="54"/>
      <c r="BO477" s="54"/>
      <c r="BP477" s="54"/>
      <c r="BQ477" s="54"/>
      <c r="BR477" s="54"/>
      <c r="BS477" s="54"/>
      <c r="BT477" s="54"/>
      <c r="BU477" s="54"/>
      <c r="BV477" s="54"/>
      <c r="BW477" s="54"/>
      <c r="BX477" s="54"/>
      <c r="BY477" s="54"/>
      <c r="BZ477" s="54"/>
      <c r="CA477" s="54"/>
      <c r="CB477" s="54"/>
      <c r="CC477" s="54"/>
      <c r="CD477" s="54"/>
      <c r="CE477" s="54"/>
      <c r="CF477" s="54"/>
      <c r="CG477" s="54"/>
      <c r="CH477" s="54"/>
    </row>
    <row r="478" spans="53:86" s="73" customFormat="1" ht="15">
      <c r="BA478" s="151" t="s">
        <v>801</v>
      </c>
      <c r="BB478" s="54"/>
      <c r="BC478" s="54"/>
      <c r="BD478" s="54"/>
      <c r="BE478" s="54"/>
      <c r="BF478" s="54"/>
      <c r="BG478" s="54"/>
      <c r="BH478" s="54"/>
      <c r="BI478" s="54"/>
      <c r="BJ478" s="54"/>
      <c r="BK478" s="54"/>
      <c r="BL478" s="54"/>
      <c r="BM478" s="138" t="s">
        <v>573</v>
      </c>
      <c r="BN478" s="54"/>
      <c r="BO478" s="54"/>
      <c r="BP478" s="54"/>
      <c r="BQ478" s="54"/>
      <c r="BR478" s="54"/>
      <c r="BS478" s="54"/>
      <c r="BT478" s="54"/>
      <c r="BU478" s="54"/>
      <c r="BV478" s="54"/>
      <c r="BW478" s="54"/>
      <c r="BX478" s="54"/>
      <c r="BY478" s="54"/>
      <c r="BZ478" s="54"/>
      <c r="CA478" s="54"/>
      <c r="CB478" s="54"/>
      <c r="CC478" s="54"/>
      <c r="CD478" s="54"/>
      <c r="CE478" s="54"/>
      <c r="CF478" s="54"/>
      <c r="CG478" s="54"/>
      <c r="CH478" s="54"/>
    </row>
    <row r="479" spans="53:86" s="73" customFormat="1">
      <c r="BA479" s="681" t="s">
        <v>802</v>
      </c>
      <c r="BB479" s="54"/>
      <c r="BC479" s="54"/>
      <c r="BD479" s="54"/>
      <c r="BE479" s="54"/>
      <c r="BF479" s="54"/>
      <c r="BG479" s="54"/>
      <c r="BH479" s="54"/>
      <c r="BI479" s="54"/>
      <c r="BJ479" s="54"/>
      <c r="BK479" s="54"/>
      <c r="BL479" s="54"/>
      <c r="BM479" s="138" t="s">
        <v>666</v>
      </c>
      <c r="BN479" s="54"/>
      <c r="BO479" s="54"/>
      <c r="BP479" s="54"/>
      <c r="BQ479" s="54"/>
      <c r="BR479" s="54"/>
      <c r="BS479" s="54"/>
      <c r="BT479" s="54"/>
      <c r="BU479" s="54"/>
      <c r="BV479" s="54"/>
      <c r="BW479" s="54"/>
      <c r="BX479" s="54"/>
      <c r="BY479" s="54"/>
      <c r="BZ479" s="54"/>
      <c r="CA479" s="54"/>
      <c r="CB479" s="54"/>
      <c r="CC479" s="54"/>
      <c r="CD479" s="54"/>
      <c r="CE479" s="54"/>
      <c r="CF479" s="54"/>
      <c r="CG479" s="54"/>
      <c r="CH479" s="54"/>
    </row>
    <row r="480" spans="53:86" s="73" customFormat="1">
      <c r="BA480" s="681" t="s">
        <v>803</v>
      </c>
      <c r="BB480" s="54"/>
      <c r="BC480" s="54"/>
      <c r="BD480" s="54"/>
      <c r="BE480" s="54"/>
      <c r="BF480" s="54"/>
      <c r="BG480" s="54"/>
      <c r="BH480" s="54"/>
      <c r="BI480" s="54"/>
      <c r="BJ480" s="54"/>
      <c r="BK480" s="54"/>
      <c r="BL480" s="54"/>
      <c r="BM480" s="138" t="s">
        <v>82</v>
      </c>
      <c r="BN480" s="54"/>
      <c r="BO480" s="54"/>
      <c r="BP480" s="54"/>
      <c r="BQ480" s="54"/>
      <c r="BR480" s="54"/>
      <c r="BS480" s="54"/>
      <c r="BT480" s="54"/>
      <c r="BU480" s="54"/>
      <c r="BV480" s="54"/>
      <c r="BW480" s="54"/>
      <c r="BX480" s="54"/>
      <c r="BY480" s="54"/>
      <c r="BZ480" s="54"/>
      <c r="CA480" s="54"/>
      <c r="CB480" s="54"/>
      <c r="CC480" s="54"/>
      <c r="CD480" s="54"/>
      <c r="CE480" s="54"/>
      <c r="CF480" s="54"/>
      <c r="CG480" s="54"/>
      <c r="CH480" s="54"/>
    </row>
    <row r="481" spans="53:86" s="73" customFormat="1">
      <c r="BA481" s="681" t="s">
        <v>804</v>
      </c>
      <c r="BB481" s="54"/>
      <c r="BC481" s="54"/>
      <c r="BD481" s="54"/>
      <c r="BE481" s="54"/>
      <c r="BF481" s="54"/>
      <c r="BG481" s="54"/>
      <c r="BH481" s="54"/>
      <c r="BI481" s="54"/>
      <c r="BJ481" s="54"/>
      <c r="BK481" s="54"/>
      <c r="BL481" s="54"/>
      <c r="BM481" s="138" t="s">
        <v>574</v>
      </c>
      <c r="BN481" s="54"/>
      <c r="BO481" s="54"/>
      <c r="BP481" s="54"/>
      <c r="BQ481" s="54"/>
      <c r="BR481" s="54"/>
      <c r="BS481" s="54"/>
      <c r="BT481" s="54"/>
      <c r="BU481" s="54"/>
      <c r="BV481" s="54"/>
      <c r="BW481" s="54"/>
      <c r="BX481" s="54"/>
      <c r="BY481" s="54"/>
      <c r="BZ481" s="54"/>
      <c r="CA481" s="54"/>
      <c r="CB481" s="54"/>
      <c r="CC481" s="54"/>
      <c r="CD481" s="54"/>
      <c r="CE481" s="54"/>
      <c r="CF481" s="54"/>
      <c r="CG481" s="54"/>
      <c r="CH481" s="54"/>
    </row>
    <row r="482" spans="53:86" s="73" customFormat="1">
      <c r="BA482" s="681" t="s">
        <v>805</v>
      </c>
      <c r="BB482" s="54"/>
      <c r="BC482" s="54"/>
      <c r="BD482" s="54"/>
      <c r="BE482" s="54"/>
      <c r="BF482" s="54"/>
      <c r="BG482" s="54"/>
      <c r="BH482" s="54"/>
      <c r="BI482" s="54"/>
      <c r="BJ482" s="54"/>
      <c r="BK482" s="54"/>
      <c r="BL482" s="54"/>
      <c r="BM482" s="138" t="s">
        <v>575</v>
      </c>
      <c r="BN482" s="54"/>
      <c r="BO482" s="54"/>
      <c r="BP482" s="54"/>
      <c r="BQ482" s="54"/>
      <c r="BR482" s="54"/>
      <c r="BS482" s="54"/>
      <c r="BT482" s="54"/>
      <c r="BU482" s="54"/>
      <c r="BV482" s="54"/>
      <c r="BW482" s="54"/>
      <c r="BX482" s="54"/>
      <c r="BY482" s="54"/>
      <c r="BZ482" s="54"/>
      <c r="CA482" s="54"/>
      <c r="CB482" s="54"/>
      <c r="CC482" s="54"/>
      <c r="CD482" s="54"/>
      <c r="CE482" s="54"/>
      <c r="CF482" s="54"/>
      <c r="CG482" s="54"/>
      <c r="CH482" s="54"/>
    </row>
    <row r="483" spans="53:86" s="73" customFormat="1" ht="15">
      <c r="BA483" s="151" t="s">
        <v>806</v>
      </c>
      <c r="BB483" s="54"/>
      <c r="BC483" s="54"/>
      <c r="BD483" s="54"/>
      <c r="BE483" s="54"/>
      <c r="BF483" s="54"/>
      <c r="BG483" s="54"/>
      <c r="BH483" s="54"/>
      <c r="BI483" s="54"/>
      <c r="BJ483" s="54"/>
      <c r="BK483" s="54"/>
      <c r="BL483" s="54"/>
      <c r="BM483" s="138" t="s">
        <v>576</v>
      </c>
      <c r="BN483" s="54"/>
      <c r="BO483" s="54"/>
      <c r="BP483" s="54"/>
      <c r="BQ483" s="54"/>
      <c r="BR483" s="54"/>
      <c r="BS483" s="54"/>
      <c r="BT483" s="54"/>
      <c r="BU483" s="54"/>
      <c r="BV483" s="54"/>
      <c r="BW483" s="54"/>
      <c r="BX483" s="54"/>
      <c r="BY483" s="54"/>
      <c r="BZ483" s="54"/>
      <c r="CA483" s="54"/>
      <c r="CB483" s="54"/>
      <c r="CC483" s="54"/>
      <c r="CD483" s="54"/>
      <c r="CE483" s="54"/>
      <c r="CF483" s="54"/>
      <c r="CG483" s="54"/>
      <c r="CH483" s="54"/>
    </row>
    <row r="484" spans="53:86" s="73" customFormat="1">
      <c r="BA484" s="681" t="s">
        <v>807</v>
      </c>
      <c r="BB484" s="54"/>
      <c r="BC484" s="54"/>
      <c r="BD484" s="54"/>
      <c r="BE484" s="54"/>
      <c r="BF484" s="54"/>
      <c r="BG484" s="54"/>
      <c r="BH484" s="54"/>
      <c r="BI484" s="54"/>
      <c r="BJ484" s="54"/>
      <c r="BK484" s="54"/>
      <c r="BL484" s="54"/>
      <c r="BM484" s="138" t="s">
        <v>577</v>
      </c>
      <c r="BN484" s="54"/>
      <c r="BO484" s="54"/>
      <c r="BP484" s="54"/>
      <c r="BQ484" s="54"/>
      <c r="BR484" s="54"/>
      <c r="BS484" s="54"/>
      <c r="BT484" s="54"/>
      <c r="BU484" s="54"/>
      <c r="BV484" s="54"/>
      <c r="BW484" s="54"/>
      <c r="BX484" s="54"/>
      <c r="BY484" s="54"/>
      <c r="BZ484" s="54"/>
      <c r="CA484" s="54"/>
      <c r="CB484" s="54"/>
      <c r="CC484" s="54"/>
      <c r="CD484" s="54"/>
      <c r="CE484" s="54"/>
      <c r="CF484" s="54"/>
      <c r="CG484" s="54"/>
      <c r="CH484" s="54"/>
    </row>
    <row r="485" spans="53:86" s="73" customFormat="1">
      <c r="BA485" s="681" t="s">
        <v>808</v>
      </c>
      <c r="BB485" s="54"/>
      <c r="BC485" s="54"/>
      <c r="BD485" s="54"/>
      <c r="BE485" s="54"/>
      <c r="BF485" s="54"/>
      <c r="BG485" s="54"/>
      <c r="BH485" s="54"/>
      <c r="BI485" s="54"/>
      <c r="BJ485" s="54"/>
      <c r="BK485" s="54"/>
      <c r="BL485" s="54"/>
      <c r="BM485" s="138" t="s">
        <v>578</v>
      </c>
      <c r="BN485" s="54"/>
      <c r="BO485" s="54"/>
      <c r="BP485" s="54"/>
      <c r="BQ485" s="54"/>
      <c r="BR485" s="54"/>
      <c r="BS485" s="54"/>
      <c r="BT485" s="54"/>
      <c r="BU485" s="54"/>
      <c r="BV485" s="54"/>
      <c r="BW485" s="54"/>
      <c r="BX485" s="54"/>
      <c r="BY485" s="54"/>
      <c r="BZ485" s="54"/>
      <c r="CA485" s="54"/>
      <c r="CB485" s="54"/>
      <c r="CC485" s="54"/>
      <c r="CD485" s="54"/>
      <c r="CE485" s="54"/>
      <c r="CF485" s="54"/>
      <c r="CG485" s="54"/>
      <c r="CH485" s="54"/>
    </row>
    <row r="486" spans="53:86" s="73" customFormat="1">
      <c r="BA486" s="681" t="s">
        <v>809</v>
      </c>
      <c r="BB486" s="54"/>
      <c r="BC486" s="54"/>
      <c r="BD486" s="54"/>
      <c r="BE486" s="54"/>
      <c r="BF486" s="54"/>
      <c r="BG486" s="54"/>
      <c r="BH486" s="54"/>
      <c r="BI486" s="54"/>
      <c r="BJ486" s="54"/>
      <c r="BK486" s="54"/>
      <c r="BL486" s="54"/>
      <c r="BM486" s="138" t="s">
        <v>579</v>
      </c>
      <c r="BN486" s="54"/>
      <c r="BO486" s="54"/>
      <c r="BP486" s="54"/>
      <c r="BQ486" s="54"/>
      <c r="BR486" s="54"/>
      <c r="BS486" s="54"/>
      <c r="BT486" s="54"/>
      <c r="BU486" s="54"/>
      <c r="BV486" s="54"/>
      <c r="BW486" s="54"/>
      <c r="BX486" s="54"/>
      <c r="BY486" s="54"/>
      <c r="BZ486" s="54"/>
      <c r="CA486" s="54"/>
      <c r="CB486" s="54"/>
      <c r="CC486" s="54"/>
      <c r="CD486" s="54"/>
      <c r="CE486" s="54"/>
      <c r="CF486" s="54"/>
      <c r="CG486" s="54"/>
      <c r="CH486" s="54"/>
    </row>
    <row r="487" spans="53:86" s="73" customFormat="1">
      <c r="BA487" s="681" t="s">
        <v>810</v>
      </c>
      <c r="BB487" s="54"/>
      <c r="BC487" s="54"/>
      <c r="BD487" s="54"/>
      <c r="BE487" s="54"/>
      <c r="BF487" s="54"/>
      <c r="BG487" s="54"/>
      <c r="BH487" s="54"/>
      <c r="BI487" s="54"/>
      <c r="BJ487" s="54"/>
      <c r="BK487" s="54"/>
      <c r="BL487" s="54"/>
      <c r="BM487" s="138" t="s">
        <v>580</v>
      </c>
      <c r="BN487" s="54"/>
      <c r="BO487" s="54"/>
      <c r="BP487" s="54"/>
      <c r="BQ487" s="54"/>
      <c r="BR487" s="54"/>
      <c r="BS487" s="54"/>
      <c r="BT487" s="54"/>
      <c r="BU487" s="54"/>
      <c r="BV487" s="54"/>
      <c r="BW487" s="54"/>
      <c r="BX487" s="54"/>
      <c r="BY487" s="54"/>
      <c r="BZ487" s="54"/>
      <c r="CA487" s="54"/>
      <c r="CB487" s="54"/>
      <c r="CC487" s="54"/>
      <c r="CD487" s="54"/>
      <c r="CE487" s="54"/>
      <c r="CF487" s="54"/>
      <c r="CG487" s="54"/>
      <c r="CH487" s="54"/>
    </row>
    <row r="488" spans="53:86" s="73" customFormat="1">
      <c r="BA488" s="681" t="s">
        <v>811</v>
      </c>
      <c r="BB488" s="54"/>
      <c r="BC488" s="54"/>
      <c r="BD488" s="54"/>
      <c r="BE488" s="54"/>
      <c r="BF488" s="54"/>
      <c r="BG488" s="54"/>
      <c r="BH488" s="54"/>
      <c r="BI488" s="54"/>
      <c r="BJ488" s="54"/>
      <c r="BK488" s="54"/>
      <c r="BL488" s="54"/>
      <c r="BM488" s="138" t="s">
        <v>83</v>
      </c>
      <c r="BN488" s="54"/>
      <c r="BO488" s="54"/>
      <c r="BP488" s="54"/>
      <c r="BQ488" s="54"/>
      <c r="BR488" s="54"/>
      <c r="BS488" s="54"/>
      <c r="BT488" s="54"/>
      <c r="BU488" s="54"/>
      <c r="BV488" s="54"/>
      <c r="BW488" s="54"/>
      <c r="BX488" s="54"/>
      <c r="BY488" s="54"/>
      <c r="BZ488" s="54"/>
      <c r="CA488" s="54"/>
      <c r="CB488" s="54"/>
      <c r="CC488" s="54"/>
      <c r="CD488" s="54"/>
      <c r="CE488" s="54"/>
      <c r="CF488" s="54"/>
      <c r="CG488" s="54"/>
      <c r="CH488" s="54"/>
    </row>
    <row r="489" spans="53:86" s="73" customFormat="1">
      <c r="BA489" s="681" t="s">
        <v>812</v>
      </c>
      <c r="BB489" s="54"/>
      <c r="BC489" s="54"/>
      <c r="BD489" s="54"/>
      <c r="BE489" s="54"/>
      <c r="BF489" s="54"/>
      <c r="BG489" s="54"/>
      <c r="BH489" s="54"/>
      <c r="BI489" s="54"/>
      <c r="BJ489" s="54"/>
      <c r="BK489" s="54"/>
      <c r="BL489" s="54"/>
      <c r="BM489" s="138" t="s">
        <v>581</v>
      </c>
      <c r="BN489" s="54"/>
      <c r="BO489" s="54"/>
      <c r="BP489" s="54"/>
      <c r="BQ489" s="54"/>
      <c r="BR489" s="54"/>
      <c r="BS489" s="54"/>
      <c r="BT489" s="54"/>
      <c r="BU489" s="54"/>
      <c r="BV489" s="54"/>
      <c r="BW489" s="54"/>
      <c r="BX489" s="54"/>
      <c r="BY489" s="54"/>
      <c r="BZ489" s="54"/>
      <c r="CA489" s="54"/>
      <c r="CB489" s="54"/>
      <c r="CC489" s="54"/>
      <c r="CD489" s="54"/>
      <c r="CE489" s="54"/>
      <c r="CF489" s="54"/>
      <c r="CG489" s="54"/>
      <c r="CH489" s="54"/>
    </row>
    <row r="490" spans="53:86" s="73" customFormat="1" ht="15">
      <c r="BA490" s="151" t="s">
        <v>813</v>
      </c>
      <c r="BB490" s="54"/>
      <c r="BC490" s="54"/>
      <c r="BD490" s="54"/>
      <c r="BE490" s="54"/>
      <c r="BF490" s="54"/>
      <c r="BG490" s="54"/>
      <c r="BH490" s="54"/>
      <c r="BI490" s="54"/>
      <c r="BJ490" s="54"/>
      <c r="BK490" s="54"/>
      <c r="BL490" s="54"/>
      <c r="BM490" s="138" t="s">
        <v>582</v>
      </c>
      <c r="BN490" s="54"/>
      <c r="BO490" s="54"/>
      <c r="BP490" s="54"/>
      <c r="BQ490" s="54"/>
      <c r="BR490" s="54"/>
      <c r="BS490" s="54"/>
      <c r="BT490" s="54"/>
      <c r="BU490" s="54"/>
      <c r="BV490" s="54"/>
      <c r="BW490" s="54"/>
      <c r="BX490" s="54"/>
      <c r="BY490" s="54"/>
      <c r="BZ490" s="54"/>
      <c r="CA490" s="54"/>
      <c r="CB490" s="54"/>
      <c r="CC490" s="54"/>
      <c r="CD490" s="54"/>
      <c r="CE490" s="54"/>
      <c r="CF490" s="54"/>
      <c r="CG490" s="54"/>
      <c r="CH490" s="54"/>
    </row>
    <row r="491" spans="53:86" s="73" customFormat="1">
      <c r="BA491" s="681" t="s">
        <v>814</v>
      </c>
      <c r="BB491" s="54"/>
      <c r="BC491" s="54"/>
      <c r="BD491" s="54"/>
      <c r="BE491" s="54"/>
      <c r="BF491" s="54"/>
      <c r="BG491" s="54"/>
      <c r="BH491" s="54"/>
      <c r="BI491" s="54"/>
      <c r="BJ491" s="54"/>
      <c r="BK491" s="54"/>
      <c r="BL491" s="54"/>
      <c r="BM491" s="138" t="s">
        <v>583</v>
      </c>
      <c r="BN491" s="54"/>
      <c r="BO491" s="54"/>
      <c r="BP491" s="54"/>
      <c r="BQ491" s="54"/>
      <c r="BR491" s="54"/>
      <c r="BS491" s="54"/>
      <c r="BT491" s="54"/>
      <c r="BU491" s="54"/>
      <c r="BV491" s="54"/>
      <c r="BW491" s="54"/>
      <c r="BX491" s="54"/>
      <c r="BY491" s="54"/>
      <c r="BZ491" s="54"/>
      <c r="CA491" s="54"/>
      <c r="CB491" s="54"/>
      <c r="CC491" s="54"/>
      <c r="CD491" s="54"/>
      <c r="CE491" s="54"/>
      <c r="CF491" s="54"/>
      <c r="CG491" s="54"/>
      <c r="CH491" s="54"/>
    </row>
    <row r="492" spans="53:86" s="73" customFormat="1" ht="15">
      <c r="BA492" s="151" t="s">
        <v>815</v>
      </c>
      <c r="BB492" s="54"/>
      <c r="BC492" s="54"/>
      <c r="BD492" s="54"/>
      <c r="BE492" s="54"/>
      <c r="BF492" s="54"/>
      <c r="BG492" s="54"/>
      <c r="BH492" s="54"/>
      <c r="BI492" s="54"/>
      <c r="BJ492" s="54"/>
      <c r="BK492" s="54"/>
      <c r="BL492" s="54"/>
      <c r="BM492" s="138" t="s">
        <v>584</v>
      </c>
      <c r="BN492" s="54"/>
      <c r="BO492" s="54"/>
      <c r="BP492" s="54"/>
      <c r="BQ492" s="54"/>
      <c r="BR492" s="54"/>
      <c r="BS492" s="54"/>
      <c r="BT492" s="54"/>
      <c r="BU492" s="54"/>
      <c r="BV492" s="54"/>
      <c r="BW492" s="54"/>
      <c r="BX492" s="54"/>
      <c r="BY492" s="54"/>
      <c r="BZ492" s="54"/>
      <c r="CA492" s="54"/>
      <c r="CB492" s="54"/>
      <c r="CC492" s="54"/>
      <c r="CD492" s="54"/>
      <c r="CE492" s="54"/>
      <c r="CF492" s="54"/>
      <c r="CG492" s="54"/>
      <c r="CH492" s="54"/>
    </row>
    <row r="493" spans="53:86" s="73" customFormat="1">
      <c r="BA493" s="681" t="s">
        <v>816</v>
      </c>
      <c r="BB493" s="54"/>
      <c r="BC493" s="54"/>
      <c r="BD493" s="54"/>
      <c r="BE493" s="54"/>
      <c r="BF493" s="54"/>
      <c r="BG493" s="54"/>
      <c r="BH493" s="54"/>
      <c r="BI493" s="54"/>
      <c r="BJ493" s="54"/>
      <c r="BK493" s="54"/>
      <c r="BL493" s="54"/>
      <c r="BM493" s="138" t="s">
        <v>585</v>
      </c>
      <c r="BN493" s="54"/>
      <c r="BO493" s="54"/>
      <c r="BP493" s="54"/>
      <c r="BQ493" s="54"/>
      <c r="BR493" s="54"/>
      <c r="BS493" s="54"/>
      <c r="BT493" s="54"/>
      <c r="BU493" s="54"/>
      <c r="BV493" s="54"/>
      <c r="BW493" s="54"/>
      <c r="BX493" s="54"/>
      <c r="BY493" s="54"/>
      <c r="BZ493" s="54"/>
      <c r="CA493" s="54"/>
      <c r="CB493" s="54"/>
      <c r="CC493" s="54"/>
      <c r="CD493" s="54"/>
      <c r="CE493" s="54"/>
      <c r="CF493" s="54"/>
      <c r="CG493" s="54"/>
      <c r="CH493" s="54"/>
    </row>
    <row r="494" spans="53:86" s="73" customFormat="1">
      <c r="BA494" s="54"/>
      <c r="BB494" s="54"/>
      <c r="BC494" s="54"/>
      <c r="BD494" s="54"/>
      <c r="BE494" s="54"/>
      <c r="BF494" s="54"/>
      <c r="BG494" s="54"/>
      <c r="BH494" s="54"/>
      <c r="BI494" s="54"/>
      <c r="BJ494" s="54"/>
      <c r="BK494" s="54"/>
      <c r="BL494" s="54"/>
      <c r="BM494" s="138" t="s">
        <v>586</v>
      </c>
      <c r="BN494" s="54"/>
      <c r="BO494" s="54"/>
      <c r="BP494" s="54"/>
      <c r="BQ494" s="54"/>
      <c r="BR494" s="54"/>
      <c r="BS494" s="54"/>
      <c r="BT494" s="54"/>
      <c r="BU494" s="54"/>
      <c r="BV494" s="54"/>
      <c r="BW494" s="54"/>
      <c r="BX494" s="54"/>
      <c r="BY494" s="54"/>
      <c r="BZ494" s="54"/>
      <c r="CA494" s="54"/>
      <c r="CB494" s="54"/>
      <c r="CC494" s="54"/>
      <c r="CD494" s="54"/>
      <c r="CE494" s="54"/>
      <c r="CF494" s="54"/>
      <c r="CG494" s="54"/>
      <c r="CH494" s="54"/>
    </row>
    <row r="495" spans="53:86" s="73" customFormat="1">
      <c r="BA495" s="54"/>
      <c r="BB495" s="54"/>
      <c r="BC495" s="54"/>
      <c r="BD495" s="54"/>
      <c r="BE495" s="54"/>
      <c r="BF495" s="54"/>
      <c r="BG495" s="54"/>
      <c r="BH495" s="54"/>
      <c r="BI495" s="54"/>
      <c r="BJ495" s="54"/>
      <c r="BK495" s="54"/>
      <c r="BL495" s="54"/>
      <c r="BM495" s="138" t="s">
        <v>587</v>
      </c>
      <c r="BN495" s="54"/>
      <c r="BO495" s="54"/>
      <c r="BP495" s="54"/>
      <c r="BQ495" s="54"/>
      <c r="BR495" s="54"/>
      <c r="BS495" s="54"/>
      <c r="BT495" s="54"/>
      <c r="BU495" s="54"/>
      <c r="BV495" s="54"/>
      <c r="BW495" s="54"/>
      <c r="BX495" s="54"/>
      <c r="BY495" s="54"/>
      <c r="BZ495" s="54"/>
      <c r="CA495" s="54"/>
      <c r="CB495" s="54"/>
      <c r="CC495" s="54"/>
      <c r="CD495" s="54"/>
      <c r="CE495" s="54"/>
      <c r="CF495" s="54"/>
      <c r="CG495" s="54"/>
      <c r="CH495" s="54"/>
    </row>
    <row r="496" spans="53:86" s="73" customFormat="1">
      <c r="BA496" s="54"/>
      <c r="BB496" s="54"/>
      <c r="BC496" s="54"/>
      <c r="BD496" s="54"/>
      <c r="BE496" s="54"/>
      <c r="BF496" s="54"/>
      <c r="BG496" s="54"/>
      <c r="BH496" s="54"/>
      <c r="BI496" s="54"/>
      <c r="BJ496" s="54"/>
      <c r="BK496" s="54"/>
      <c r="BL496" s="54"/>
      <c r="BM496" s="138" t="s">
        <v>588</v>
      </c>
      <c r="BN496" s="54"/>
      <c r="BO496" s="54"/>
      <c r="BP496" s="54"/>
      <c r="BQ496" s="54"/>
      <c r="BR496" s="54"/>
      <c r="BS496" s="54"/>
      <c r="BT496" s="54"/>
      <c r="BU496" s="54"/>
      <c r="BV496" s="54"/>
      <c r="BW496" s="54"/>
      <c r="BX496" s="54"/>
      <c r="BY496" s="54"/>
      <c r="BZ496" s="54"/>
      <c r="CA496" s="54"/>
      <c r="CB496" s="54"/>
      <c r="CC496" s="54"/>
      <c r="CD496" s="54"/>
      <c r="CE496" s="54"/>
      <c r="CF496" s="54"/>
      <c r="CG496" s="54"/>
      <c r="CH496" s="54"/>
    </row>
    <row r="497" spans="53:86" s="73" customFormat="1">
      <c r="BA497" s="54"/>
      <c r="BB497" s="54"/>
      <c r="BC497" s="54"/>
      <c r="BD497" s="54"/>
      <c r="BE497" s="54"/>
      <c r="BF497" s="54"/>
      <c r="BG497" s="54"/>
      <c r="BH497" s="54"/>
      <c r="BI497" s="54"/>
      <c r="BJ497" s="54"/>
      <c r="BK497" s="54"/>
      <c r="BL497" s="54"/>
      <c r="BM497" s="138" t="s">
        <v>589</v>
      </c>
      <c r="BN497" s="54"/>
      <c r="BO497" s="54"/>
      <c r="BP497" s="54"/>
      <c r="BQ497" s="54"/>
      <c r="BR497" s="54"/>
      <c r="BS497" s="54"/>
      <c r="BT497" s="54"/>
      <c r="BU497" s="54"/>
      <c r="BV497" s="54"/>
      <c r="BW497" s="54"/>
      <c r="BX497" s="54"/>
      <c r="BY497" s="54"/>
      <c r="BZ497" s="54"/>
      <c r="CA497" s="54"/>
      <c r="CB497" s="54"/>
      <c r="CC497" s="54"/>
      <c r="CD497" s="54"/>
      <c r="CE497" s="54"/>
      <c r="CF497" s="54"/>
      <c r="CG497" s="54"/>
      <c r="CH497" s="54"/>
    </row>
    <row r="498" spans="53:86" s="73" customFormat="1">
      <c r="BA498" s="54"/>
      <c r="BB498" s="54"/>
      <c r="BC498" s="54"/>
      <c r="BD498" s="54"/>
      <c r="BE498" s="54"/>
      <c r="BF498" s="54"/>
      <c r="BG498" s="54"/>
      <c r="BH498" s="54"/>
      <c r="BI498" s="54"/>
      <c r="BJ498" s="54"/>
      <c r="BK498" s="54"/>
      <c r="BL498" s="54"/>
      <c r="BM498" s="138" t="s">
        <v>590</v>
      </c>
      <c r="BN498" s="54"/>
      <c r="BO498" s="54"/>
      <c r="BP498" s="54"/>
      <c r="BQ498" s="54"/>
      <c r="BR498" s="54"/>
      <c r="BS498" s="54"/>
      <c r="BT498" s="54"/>
      <c r="BU498" s="54"/>
      <c r="BV498" s="54"/>
      <c r="BW498" s="54"/>
      <c r="BX498" s="54"/>
      <c r="BY498" s="54"/>
      <c r="BZ498" s="54"/>
      <c r="CA498" s="54"/>
      <c r="CB498" s="54"/>
      <c r="CC498" s="54"/>
      <c r="CD498" s="54"/>
      <c r="CE498" s="54"/>
      <c r="CF498" s="54"/>
      <c r="CG498" s="54"/>
      <c r="CH498" s="54"/>
    </row>
    <row r="499" spans="53:86" s="73" customFormat="1">
      <c r="BA499" s="54"/>
      <c r="BB499" s="54"/>
      <c r="BC499" s="54"/>
      <c r="BD499" s="54"/>
      <c r="BE499" s="54"/>
      <c r="BF499" s="54"/>
      <c r="BG499" s="54"/>
      <c r="BH499" s="54"/>
      <c r="BI499" s="54"/>
      <c r="BJ499" s="54"/>
      <c r="BK499" s="54"/>
      <c r="BL499" s="54"/>
      <c r="BM499" s="138" t="s">
        <v>591</v>
      </c>
      <c r="BN499" s="54"/>
      <c r="BO499" s="54"/>
      <c r="BP499" s="54"/>
      <c r="BQ499" s="54"/>
      <c r="BR499" s="54"/>
      <c r="BS499" s="54"/>
      <c r="BT499" s="54"/>
      <c r="BU499" s="54"/>
      <c r="BV499" s="54"/>
      <c r="BW499" s="54"/>
      <c r="BX499" s="54"/>
      <c r="BY499" s="54"/>
      <c r="BZ499" s="54"/>
      <c r="CA499" s="54"/>
      <c r="CB499" s="54"/>
      <c r="CC499" s="54"/>
      <c r="CD499" s="54"/>
      <c r="CE499" s="54"/>
      <c r="CF499" s="54"/>
      <c r="CG499" s="54"/>
      <c r="CH499" s="54"/>
    </row>
    <row r="500" spans="53:86" s="73" customFormat="1">
      <c r="BA500" s="54"/>
      <c r="BB500" s="54"/>
      <c r="BC500" s="54"/>
      <c r="BD500" s="54"/>
      <c r="BE500" s="54"/>
      <c r="BF500" s="54"/>
      <c r="BG500" s="54"/>
      <c r="BH500" s="54"/>
      <c r="BI500" s="54"/>
      <c r="BJ500" s="54"/>
      <c r="BK500" s="54"/>
      <c r="BL500" s="54"/>
      <c r="BM500" s="138" t="s">
        <v>592</v>
      </c>
      <c r="BN500" s="54"/>
      <c r="BO500" s="54"/>
      <c r="BP500" s="54"/>
      <c r="BQ500" s="54"/>
      <c r="BR500" s="54"/>
      <c r="BS500" s="54"/>
      <c r="BT500" s="54"/>
      <c r="BU500" s="54"/>
      <c r="BV500" s="54"/>
      <c r="BW500" s="54"/>
      <c r="BX500" s="54"/>
      <c r="BY500" s="54"/>
      <c r="BZ500" s="54"/>
      <c r="CA500" s="54"/>
      <c r="CB500" s="54"/>
      <c r="CC500" s="54"/>
      <c r="CD500" s="54"/>
      <c r="CE500" s="54"/>
      <c r="CF500" s="54"/>
      <c r="CG500" s="54"/>
      <c r="CH500" s="54"/>
    </row>
    <row r="501" spans="53:86" s="73" customFormat="1">
      <c r="BA501" s="54"/>
      <c r="BB501" s="54"/>
      <c r="BC501" s="54"/>
      <c r="BD501" s="54"/>
      <c r="BE501" s="54"/>
      <c r="BF501" s="54"/>
      <c r="BG501" s="54"/>
      <c r="BH501" s="54"/>
      <c r="BI501" s="54"/>
      <c r="BJ501" s="54"/>
      <c r="BK501" s="54"/>
      <c r="BL501" s="54"/>
      <c r="BM501" s="138" t="s">
        <v>593</v>
      </c>
      <c r="BN501" s="54"/>
      <c r="BO501" s="54"/>
      <c r="BP501" s="54"/>
      <c r="BQ501" s="54"/>
      <c r="BR501" s="54"/>
      <c r="BS501" s="54"/>
      <c r="BT501" s="54"/>
      <c r="BU501" s="54"/>
      <c r="BV501" s="54"/>
      <c r="BW501" s="54"/>
      <c r="BX501" s="54"/>
      <c r="BY501" s="54"/>
      <c r="BZ501" s="54"/>
      <c r="CA501" s="54"/>
      <c r="CB501" s="54"/>
      <c r="CC501" s="54"/>
      <c r="CD501" s="54"/>
      <c r="CE501" s="54"/>
      <c r="CF501" s="54"/>
      <c r="CG501" s="54"/>
      <c r="CH501" s="54"/>
    </row>
    <row r="502" spans="53:86" s="73" customFormat="1">
      <c r="BA502" s="54"/>
      <c r="BB502" s="54"/>
      <c r="BC502" s="54"/>
      <c r="BD502" s="54"/>
      <c r="BE502" s="54"/>
      <c r="BF502" s="54"/>
      <c r="BG502" s="54"/>
      <c r="BH502" s="54"/>
      <c r="BI502" s="54"/>
      <c r="BJ502" s="54"/>
      <c r="BK502" s="54"/>
      <c r="BL502" s="54"/>
      <c r="BM502" s="138" t="s">
        <v>594</v>
      </c>
      <c r="BN502" s="54"/>
      <c r="BO502" s="54"/>
      <c r="BP502" s="54"/>
      <c r="BQ502" s="54"/>
      <c r="BR502" s="54"/>
      <c r="BS502" s="54"/>
      <c r="BT502" s="54"/>
      <c r="BU502" s="54"/>
      <c r="BV502" s="54"/>
      <c r="BW502" s="54"/>
      <c r="BX502" s="54"/>
      <c r="BY502" s="54"/>
      <c r="BZ502" s="54"/>
      <c r="CA502" s="54"/>
      <c r="CB502" s="54"/>
      <c r="CC502" s="54"/>
      <c r="CD502" s="54"/>
      <c r="CE502" s="54"/>
      <c r="CF502" s="54"/>
      <c r="CG502" s="54"/>
      <c r="CH502" s="54"/>
    </row>
    <row r="503" spans="53:86" s="73" customFormat="1">
      <c r="BA503" s="54"/>
      <c r="BB503" s="54"/>
      <c r="BC503" s="54"/>
      <c r="BD503" s="54"/>
      <c r="BE503" s="54"/>
      <c r="BF503" s="54"/>
      <c r="BG503" s="54"/>
      <c r="BH503" s="54"/>
      <c r="BI503" s="54"/>
      <c r="BJ503" s="54"/>
      <c r="BK503" s="54"/>
      <c r="BL503" s="54"/>
      <c r="BM503" s="138" t="s">
        <v>595</v>
      </c>
      <c r="BN503" s="54"/>
      <c r="BO503" s="54"/>
      <c r="BP503" s="54"/>
      <c r="BQ503" s="54"/>
      <c r="BR503" s="54"/>
      <c r="BS503" s="54"/>
      <c r="BT503" s="54"/>
      <c r="BU503" s="54"/>
      <c r="BV503" s="54"/>
      <c r="BW503" s="54"/>
      <c r="BX503" s="54"/>
      <c r="BY503" s="54"/>
      <c r="BZ503" s="54"/>
      <c r="CA503" s="54"/>
      <c r="CB503" s="54"/>
      <c r="CC503" s="54"/>
      <c r="CD503" s="54"/>
      <c r="CE503" s="54"/>
      <c r="CF503" s="54"/>
      <c r="CG503" s="54"/>
      <c r="CH503" s="54"/>
    </row>
    <row r="504" spans="53:86" s="73" customFormat="1">
      <c r="BA504" s="54"/>
      <c r="BB504" s="54"/>
      <c r="BC504" s="54"/>
      <c r="BD504" s="54"/>
      <c r="BE504" s="54"/>
      <c r="BF504" s="54"/>
      <c r="BG504" s="54"/>
      <c r="BH504" s="54"/>
      <c r="BI504" s="54"/>
      <c r="BJ504" s="54"/>
      <c r="BK504" s="54"/>
      <c r="BL504" s="54"/>
      <c r="BM504" s="138" t="s">
        <v>596</v>
      </c>
      <c r="BN504" s="54"/>
      <c r="BO504" s="54"/>
      <c r="BP504" s="54"/>
      <c r="BQ504" s="54"/>
      <c r="BR504" s="54"/>
      <c r="BS504" s="54"/>
      <c r="BT504" s="54"/>
      <c r="BU504" s="54"/>
      <c r="BV504" s="54"/>
      <c r="BW504" s="54"/>
      <c r="BX504" s="54"/>
      <c r="BY504" s="54"/>
      <c r="BZ504" s="54"/>
      <c r="CA504" s="54"/>
      <c r="CB504" s="54"/>
      <c r="CC504" s="54"/>
      <c r="CD504" s="54"/>
      <c r="CE504" s="54"/>
      <c r="CF504" s="54"/>
      <c r="CG504" s="54"/>
      <c r="CH504" s="54"/>
    </row>
    <row r="505" spans="53:86" s="73" customFormat="1">
      <c r="BA505" s="54"/>
      <c r="BB505" s="54"/>
      <c r="BC505" s="54"/>
      <c r="BD505" s="54"/>
      <c r="BE505" s="54"/>
      <c r="BF505" s="54"/>
      <c r="BG505" s="54"/>
      <c r="BH505" s="54"/>
      <c r="BI505" s="54"/>
      <c r="BJ505" s="54"/>
      <c r="BK505" s="54"/>
      <c r="BL505" s="54"/>
      <c r="BM505" s="138" t="s">
        <v>597</v>
      </c>
      <c r="BN505" s="54"/>
      <c r="BO505" s="54"/>
      <c r="BP505" s="54"/>
      <c r="BQ505" s="54"/>
      <c r="BR505" s="54"/>
      <c r="BS505" s="54"/>
      <c r="BT505" s="54"/>
      <c r="BU505" s="54"/>
      <c r="BV505" s="54"/>
      <c r="BW505" s="54"/>
      <c r="BX505" s="54"/>
      <c r="BY505" s="54"/>
      <c r="BZ505" s="54"/>
      <c r="CA505" s="54"/>
      <c r="CB505" s="54"/>
      <c r="CC505" s="54"/>
      <c r="CD505" s="54"/>
      <c r="CE505" s="54"/>
      <c r="CF505" s="54"/>
      <c r="CG505" s="54"/>
      <c r="CH505" s="54"/>
    </row>
    <row r="506" spans="53:86" s="73" customFormat="1">
      <c r="BA506" s="54"/>
      <c r="BB506" s="54"/>
      <c r="BC506" s="54"/>
      <c r="BD506" s="54"/>
      <c r="BE506" s="54"/>
      <c r="BF506" s="54"/>
      <c r="BG506" s="54"/>
      <c r="BH506" s="54"/>
      <c r="BI506" s="54"/>
      <c r="BJ506" s="54"/>
      <c r="BK506" s="54"/>
      <c r="BL506" s="54"/>
      <c r="BM506" s="138" t="s">
        <v>667</v>
      </c>
      <c r="BN506" s="54"/>
      <c r="BO506" s="54"/>
      <c r="BP506" s="54"/>
      <c r="BQ506" s="54"/>
      <c r="BR506" s="54"/>
      <c r="BS506" s="54"/>
      <c r="BT506" s="54"/>
      <c r="BU506" s="54"/>
      <c r="BV506" s="54"/>
      <c r="BW506" s="54"/>
      <c r="BX506" s="54"/>
      <c r="BY506" s="54"/>
      <c r="BZ506" s="54"/>
      <c r="CA506" s="54"/>
      <c r="CB506" s="54"/>
      <c r="CC506" s="54"/>
      <c r="CD506" s="54"/>
      <c r="CE506" s="54"/>
      <c r="CF506" s="54"/>
      <c r="CG506" s="54"/>
      <c r="CH506" s="54"/>
    </row>
    <row r="507" spans="53:86" s="73" customFormat="1">
      <c r="BA507" s="54"/>
      <c r="BB507" s="54"/>
      <c r="BC507" s="54"/>
      <c r="BD507" s="54"/>
      <c r="BE507" s="54"/>
      <c r="BF507" s="54"/>
      <c r="BG507" s="54"/>
      <c r="BH507" s="54"/>
      <c r="BI507" s="54"/>
      <c r="BJ507" s="54"/>
      <c r="BK507" s="54"/>
      <c r="BL507" s="54"/>
      <c r="BM507" s="138" t="s">
        <v>598</v>
      </c>
      <c r="BN507" s="54"/>
      <c r="BO507" s="54"/>
      <c r="BP507" s="54"/>
      <c r="BQ507" s="54"/>
      <c r="BR507" s="54"/>
      <c r="BS507" s="54"/>
      <c r="BT507" s="54"/>
      <c r="BU507" s="54"/>
      <c r="BV507" s="54"/>
      <c r="BW507" s="54"/>
      <c r="BX507" s="54"/>
      <c r="BY507" s="54"/>
      <c r="BZ507" s="54"/>
      <c r="CA507" s="54"/>
      <c r="CB507" s="54"/>
      <c r="CC507" s="54"/>
      <c r="CD507" s="54"/>
      <c r="CE507" s="54"/>
      <c r="CF507" s="54"/>
      <c r="CG507" s="54"/>
      <c r="CH507" s="54"/>
    </row>
    <row r="508" spans="53:86" s="73" customFormat="1">
      <c r="BA508" s="54"/>
      <c r="BB508" s="54"/>
      <c r="BC508" s="54"/>
      <c r="BD508" s="54"/>
      <c r="BE508" s="54"/>
      <c r="BF508" s="54"/>
      <c r="BG508" s="54"/>
      <c r="BH508" s="54"/>
      <c r="BI508" s="54"/>
      <c r="BJ508" s="54"/>
      <c r="BK508" s="54"/>
      <c r="BL508" s="54"/>
      <c r="BM508" s="139" t="s">
        <v>599</v>
      </c>
      <c r="BN508" s="54"/>
      <c r="BO508" s="54"/>
      <c r="BP508" s="54"/>
      <c r="BQ508" s="54"/>
      <c r="BR508" s="54"/>
      <c r="BS508" s="54"/>
      <c r="BT508" s="54"/>
      <c r="BU508" s="54"/>
      <c r="BV508" s="54"/>
      <c r="BW508" s="54"/>
      <c r="BX508" s="54"/>
      <c r="BY508" s="54"/>
      <c r="BZ508" s="54"/>
      <c r="CA508" s="54"/>
      <c r="CB508" s="54"/>
      <c r="CC508" s="54"/>
      <c r="CD508" s="54"/>
      <c r="CE508" s="54"/>
      <c r="CF508" s="54"/>
      <c r="CG508" s="54"/>
      <c r="CH508" s="54"/>
    </row>
    <row r="509" spans="53:86" s="73" customFormat="1">
      <c r="BA509" s="54"/>
      <c r="BB509" s="54"/>
      <c r="BC509" s="54"/>
      <c r="BD509" s="54"/>
      <c r="BE509" s="54"/>
      <c r="BF509" s="54"/>
      <c r="BG509" s="54"/>
      <c r="BH509" s="54"/>
      <c r="BI509" s="54"/>
      <c r="BJ509" s="54"/>
      <c r="BK509" s="54"/>
      <c r="BL509" s="54"/>
      <c r="BM509" s="138" t="s">
        <v>600</v>
      </c>
      <c r="BN509" s="54"/>
      <c r="BO509" s="54"/>
      <c r="BP509" s="54"/>
      <c r="BQ509" s="54"/>
      <c r="BR509" s="54"/>
      <c r="BS509" s="54"/>
      <c r="BT509" s="54"/>
      <c r="BU509" s="54"/>
      <c r="BV509" s="54"/>
      <c r="BW509" s="54"/>
      <c r="BX509" s="54"/>
      <c r="BY509" s="54"/>
      <c r="BZ509" s="54"/>
      <c r="CA509" s="54"/>
      <c r="CB509" s="54"/>
      <c r="CC509" s="54"/>
      <c r="CD509" s="54"/>
      <c r="CE509" s="54"/>
      <c r="CF509" s="54"/>
      <c r="CG509" s="54"/>
      <c r="CH509" s="54"/>
    </row>
    <row r="510" spans="53:86" s="73" customFormat="1">
      <c r="BA510" s="54"/>
      <c r="BB510" s="54"/>
      <c r="BC510" s="54"/>
      <c r="BD510" s="54"/>
      <c r="BE510" s="54"/>
      <c r="BF510" s="54"/>
      <c r="BG510" s="54"/>
      <c r="BH510" s="54"/>
      <c r="BI510" s="54"/>
      <c r="BJ510" s="54"/>
      <c r="BK510" s="54"/>
      <c r="BL510" s="54"/>
      <c r="BM510" s="138" t="s">
        <v>601</v>
      </c>
      <c r="BN510" s="54"/>
      <c r="BO510" s="54"/>
      <c r="BP510" s="54"/>
      <c r="BQ510" s="54"/>
      <c r="BR510" s="54"/>
      <c r="BS510" s="54"/>
      <c r="BT510" s="54"/>
      <c r="BU510" s="54"/>
      <c r="BV510" s="54"/>
      <c r="BW510" s="54"/>
      <c r="BX510" s="54"/>
      <c r="BY510" s="54"/>
      <c r="BZ510" s="54"/>
      <c r="CA510" s="54"/>
      <c r="CB510" s="54"/>
      <c r="CC510" s="54"/>
      <c r="CD510" s="54"/>
      <c r="CE510" s="54"/>
      <c r="CF510" s="54"/>
      <c r="CG510" s="54"/>
      <c r="CH510" s="54"/>
    </row>
    <row r="511" spans="53:86" s="73" customFormat="1">
      <c r="BA511" s="54"/>
      <c r="BB511" s="54"/>
      <c r="BC511" s="54"/>
      <c r="BD511" s="54"/>
      <c r="BE511" s="54"/>
      <c r="BF511" s="54"/>
      <c r="BG511" s="54"/>
      <c r="BH511" s="54"/>
      <c r="BI511" s="54"/>
      <c r="BJ511" s="54"/>
      <c r="BK511" s="54"/>
      <c r="BL511" s="54"/>
      <c r="BM511" s="138" t="s">
        <v>602</v>
      </c>
      <c r="BN511" s="54"/>
      <c r="BO511" s="54"/>
      <c r="BP511" s="54"/>
      <c r="BQ511" s="54"/>
      <c r="BR511" s="54"/>
      <c r="BS511" s="54"/>
      <c r="BT511" s="54"/>
      <c r="BU511" s="54"/>
      <c r="BV511" s="54"/>
      <c r="BW511" s="54"/>
      <c r="BX511" s="54"/>
      <c r="BY511" s="54"/>
      <c r="BZ511" s="54"/>
      <c r="CA511" s="54"/>
      <c r="CB511" s="54"/>
      <c r="CC511" s="54"/>
      <c r="CD511" s="54"/>
      <c r="CE511" s="54"/>
      <c r="CF511" s="54"/>
      <c r="CG511" s="54"/>
      <c r="CH511" s="54"/>
    </row>
    <row r="512" spans="53:86" s="73" customFormat="1">
      <c r="BA512" s="54"/>
      <c r="BB512" s="54"/>
      <c r="BC512" s="54"/>
      <c r="BD512" s="54"/>
      <c r="BE512" s="54"/>
      <c r="BF512" s="54"/>
      <c r="BG512" s="54"/>
      <c r="BH512" s="54"/>
      <c r="BI512" s="54"/>
      <c r="BJ512" s="54"/>
      <c r="BK512" s="54"/>
      <c r="BL512" s="54"/>
      <c r="BM512" s="138" t="s">
        <v>603</v>
      </c>
      <c r="BN512" s="54"/>
      <c r="BO512" s="54"/>
      <c r="BP512" s="54"/>
      <c r="BQ512" s="54"/>
      <c r="BR512" s="54"/>
      <c r="BS512" s="54"/>
      <c r="BT512" s="54"/>
      <c r="BU512" s="54"/>
      <c r="BV512" s="54"/>
      <c r="BW512" s="54"/>
      <c r="BX512" s="54"/>
      <c r="BY512" s="54"/>
      <c r="BZ512" s="54"/>
      <c r="CA512" s="54"/>
      <c r="CB512" s="54"/>
      <c r="CC512" s="54"/>
      <c r="CD512" s="54"/>
      <c r="CE512" s="54"/>
      <c r="CF512" s="54"/>
      <c r="CG512" s="54"/>
      <c r="CH512" s="54"/>
    </row>
    <row r="513" spans="53:86" s="73" customFormat="1">
      <c r="BA513" s="54"/>
      <c r="BB513" s="54"/>
      <c r="BC513" s="54"/>
      <c r="BD513" s="54"/>
      <c r="BE513" s="54"/>
      <c r="BF513" s="54"/>
      <c r="BG513" s="54"/>
      <c r="BH513" s="54"/>
      <c r="BI513" s="54"/>
      <c r="BJ513" s="54"/>
      <c r="BK513" s="54"/>
      <c r="BL513" s="54"/>
      <c r="BM513" s="138" t="s">
        <v>604</v>
      </c>
      <c r="BN513" s="54"/>
      <c r="BO513" s="54"/>
      <c r="BP513" s="54"/>
      <c r="BQ513" s="54"/>
      <c r="BR513" s="54"/>
      <c r="BS513" s="54"/>
      <c r="BT513" s="54"/>
      <c r="BU513" s="54"/>
      <c r="BV513" s="54"/>
      <c r="BW513" s="54"/>
      <c r="BX513" s="54"/>
      <c r="BY513" s="54"/>
      <c r="BZ513" s="54"/>
      <c r="CA513" s="54"/>
      <c r="CB513" s="54"/>
      <c r="CC513" s="54"/>
      <c r="CD513" s="54"/>
      <c r="CE513" s="54"/>
      <c r="CF513" s="54"/>
      <c r="CG513" s="54"/>
      <c r="CH513" s="54"/>
    </row>
    <row r="514" spans="53:86" s="73" customFormat="1">
      <c r="BA514" s="54"/>
      <c r="BB514" s="54"/>
      <c r="BC514" s="54"/>
      <c r="BD514" s="54"/>
      <c r="BE514" s="54"/>
      <c r="BF514" s="54"/>
      <c r="BG514" s="54"/>
      <c r="BH514" s="54"/>
      <c r="BI514" s="54"/>
      <c r="BJ514" s="54"/>
      <c r="BK514" s="54"/>
      <c r="BL514" s="54"/>
      <c r="BM514" s="138" t="s">
        <v>605</v>
      </c>
      <c r="BN514" s="54"/>
      <c r="BO514" s="54"/>
      <c r="BP514" s="54"/>
      <c r="BQ514" s="54"/>
      <c r="BR514" s="54"/>
      <c r="BS514" s="54"/>
      <c r="BT514" s="54"/>
      <c r="BU514" s="54"/>
      <c r="BV514" s="54"/>
      <c r="BW514" s="54"/>
      <c r="BX514" s="54"/>
      <c r="BY514" s="54"/>
      <c r="BZ514" s="54"/>
      <c r="CA514" s="54"/>
      <c r="CB514" s="54"/>
      <c r="CC514" s="54"/>
      <c r="CD514" s="54"/>
      <c r="CE514" s="54"/>
      <c r="CF514" s="54"/>
      <c r="CG514" s="54"/>
      <c r="CH514" s="54"/>
    </row>
    <row r="515" spans="53:86" s="73" customFormat="1">
      <c r="BA515" s="54"/>
      <c r="BB515" s="54"/>
      <c r="BC515" s="54"/>
      <c r="BD515" s="54"/>
      <c r="BE515" s="54"/>
      <c r="BF515" s="54"/>
      <c r="BG515" s="54"/>
      <c r="BH515" s="54"/>
      <c r="BI515" s="54"/>
      <c r="BJ515" s="54"/>
      <c r="BK515" s="54"/>
      <c r="BL515" s="54"/>
      <c r="BM515" s="138" t="s">
        <v>606</v>
      </c>
      <c r="BN515" s="54"/>
      <c r="BO515" s="54"/>
      <c r="BP515" s="54"/>
      <c r="BQ515" s="54"/>
      <c r="BR515" s="54"/>
      <c r="BS515" s="54"/>
      <c r="BT515" s="54"/>
      <c r="BU515" s="54"/>
      <c r="BV515" s="54"/>
      <c r="BW515" s="54"/>
      <c r="BX515" s="54"/>
      <c r="BY515" s="54"/>
      <c r="BZ515" s="54"/>
      <c r="CA515" s="54"/>
      <c r="CB515" s="54"/>
      <c r="CC515" s="54"/>
      <c r="CD515" s="54"/>
      <c r="CE515" s="54"/>
      <c r="CF515" s="54"/>
      <c r="CG515" s="54"/>
      <c r="CH515" s="54"/>
    </row>
    <row r="516" spans="53:86" s="73" customFormat="1">
      <c r="BA516" s="54"/>
      <c r="BB516" s="54"/>
      <c r="BC516" s="54"/>
      <c r="BD516" s="54"/>
      <c r="BE516" s="54"/>
      <c r="BF516" s="54"/>
      <c r="BG516" s="54"/>
      <c r="BH516" s="54"/>
      <c r="BI516" s="54"/>
      <c r="BJ516" s="54"/>
      <c r="BK516" s="54"/>
      <c r="BL516" s="54"/>
      <c r="BM516" s="138" t="s">
        <v>607</v>
      </c>
      <c r="BN516" s="54"/>
      <c r="BO516" s="54"/>
      <c r="BP516" s="54"/>
      <c r="BQ516" s="54"/>
      <c r="BR516" s="54"/>
      <c r="BS516" s="54"/>
      <c r="BT516" s="54"/>
      <c r="BU516" s="54"/>
      <c r="BV516" s="54"/>
      <c r="BW516" s="54"/>
      <c r="BX516" s="54"/>
      <c r="BY516" s="54"/>
      <c r="BZ516" s="54"/>
      <c r="CA516" s="54"/>
      <c r="CB516" s="54"/>
      <c r="CC516" s="54"/>
      <c r="CD516" s="54"/>
      <c r="CE516" s="54"/>
      <c r="CF516" s="54"/>
      <c r="CG516" s="54"/>
      <c r="CH516" s="54"/>
    </row>
    <row r="517" spans="53:86" s="73" customFormat="1">
      <c r="BA517" s="54"/>
      <c r="BB517" s="54"/>
      <c r="BC517" s="54"/>
      <c r="BD517" s="54"/>
      <c r="BE517" s="54"/>
      <c r="BF517" s="54"/>
      <c r="BG517" s="54"/>
      <c r="BH517" s="54"/>
      <c r="BI517" s="54"/>
      <c r="BJ517" s="54"/>
      <c r="BK517" s="54"/>
      <c r="BL517" s="54"/>
      <c r="BM517" s="138" t="s">
        <v>608</v>
      </c>
      <c r="BN517" s="54"/>
      <c r="BO517" s="54"/>
      <c r="BP517" s="54"/>
      <c r="BQ517" s="54"/>
      <c r="BR517" s="54"/>
      <c r="BS517" s="54"/>
      <c r="BT517" s="54"/>
      <c r="BU517" s="54"/>
      <c r="BV517" s="54"/>
      <c r="BW517" s="54"/>
      <c r="BX517" s="54"/>
      <c r="BY517" s="54"/>
      <c r="BZ517" s="54"/>
      <c r="CA517" s="54"/>
      <c r="CB517" s="54"/>
      <c r="CC517" s="54"/>
      <c r="CD517" s="54"/>
      <c r="CE517" s="54"/>
      <c r="CF517" s="54"/>
      <c r="CG517" s="54"/>
      <c r="CH517" s="54"/>
    </row>
    <row r="518" spans="53:86" s="73" customFormat="1">
      <c r="BA518" s="54"/>
      <c r="BB518" s="54"/>
      <c r="BC518" s="54"/>
      <c r="BD518" s="54"/>
      <c r="BE518" s="54"/>
      <c r="BF518" s="54"/>
      <c r="BG518" s="54"/>
      <c r="BH518" s="54"/>
      <c r="BI518" s="54"/>
      <c r="BJ518" s="54"/>
      <c r="BK518" s="54"/>
      <c r="BL518" s="54"/>
      <c r="BM518" s="138" t="s">
        <v>609</v>
      </c>
      <c r="BN518" s="54"/>
      <c r="BO518" s="54"/>
      <c r="BP518" s="54"/>
      <c r="BQ518" s="54"/>
      <c r="BR518" s="54"/>
      <c r="BS518" s="54"/>
      <c r="BT518" s="54"/>
      <c r="BU518" s="54"/>
      <c r="BV518" s="54"/>
      <c r="BW518" s="54"/>
      <c r="BX518" s="54"/>
      <c r="BY518" s="54"/>
      <c r="BZ518" s="54"/>
      <c r="CA518" s="54"/>
      <c r="CB518" s="54"/>
      <c r="CC518" s="54"/>
      <c r="CD518" s="54"/>
      <c r="CE518" s="54"/>
      <c r="CF518" s="54"/>
      <c r="CG518" s="54"/>
      <c r="CH518" s="54"/>
    </row>
    <row r="519" spans="53:86" s="73" customFormat="1">
      <c r="BA519" s="54"/>
      <c r="BB519" s="54"/>
      <c r="BC519" s="54"/>
      <c r="BD519" s="54"/>
      <c r="BE519" s="54"/>
      <c r="BF519" s="54"/>
      <c r="BG519" s="54"/>
      <c r="BH519" s="54"/>
      <c r="BI519" s="54"/>
      <c r="BJ519" s="54"/>
      <c r="BK519" s="54"/>
      <c r="BL519" s="54"/>
      <c r="BM519" s="138" t="s">
        <v>610</v>
      </c>
      <c r="BN519" s="54"/>
      <c r="BO519" s="54"/>
      <c r="BP519" s="54"/>
      <c r="BQ519" s="54"/>
      <c r="BR519" s="54"/>
      <c r="BS519" s="54"/>
      <c r="BT519" s="54"/>
      <c r="BU519" s="54"/>
      <c r="BV519" s="54"/>
      <c r="BW519" s="54"/>
      <c r="BX519" s="54"/>
      <c r="BY519" s="54"/>
      <c r="BZ519" s="54"/>
      <c r="CA519" s="54"/>
      <c r="CB519" s="54"/>
      <c r="CC519" s="54"/>
      <c r="CD519" s="54"/>
      <c r="CE519" s="54"/>
      <c r="CF519" s="54"/>
      <c r="CG519" s="54"/>
      <c r="CH519" s="54"/>
    </row>
    <row r="520" spans="53:86" s="73" customFormat="1">
      <c r="BA520" s="54"/>
      <c r="BB520" s="54"/>
      <c r="BC520" s="54"/>
      <c r="BD520" s="54"/>
      <c r="BE520" s="54"/>
      <c r="BF520" s="54"/>
      <c r="BG520" s="54"/>
      <c r="BH520" s="54"/>
      <c r="BI520" s="54"/>
      <c r="BJ520" s="54"/>
      <c r="BK520" s="54"/>
      <c r="BL520" s="54"/>
      <c r="BM520" s="138" t="s">
        <v>611</v>
      </c>
      <c r="BN520" s="54"/>
      <c r="BO520" s="54"/>
      <c r="BP520" s="54"/>
      <c r="BQ520" s="54"/>
      <c r="BR520" s="54"/>
      <c r="BS520" s="54"/>
      <c r="BT520" s="54"/>
      <c r="BU520" s="54"/>
      <c r="BV520" s="54"/>
      <c r="BW520" s="54"/>
      <c r="BX520" s="54"/>
      <c r="BY520" s="54"/>
      <c r="BZ520" s="54"/>
      <c r="CA520" s="54"/>
      <c r="CB520" s="54"/>
      <c r="CC520" s="54"/>
      <c r="CD520" s="54"/>
      <c r="CE520" s="54"/>
      <c r="CF520" s="54"/>
      <c r="CG520" s="54"/>
      <c r="CH520" s="54"/>
    </row>
    <row r="521" spans="53:86" s="73" customFormat="1">
      <c r="BA521" s="54"/>
      <c r="BB521" s="54"/>
      <c r="BC521" s="54"/>
      <c r="BD521" s="54"/>
      <c r="BE521" s="54"/>
      <c r="BF521" s="54"/>
      <c r="BG521" s="54"/>
      <c r="BH521" s="54"/>
      <c r="BI521" s="54"/>
      <c r="BJ521" s="54"/>
      <c r="BK521" s="54"/>
      <c r="BL521" s="54"/>
      <c r="BM521" s="138" t="s">
        <v>612</v>
      </c>
      <c r="BN521" s="54"/>
      <c r="BO521" s="54"/>
      <c r="BP521" s="54"/>
      <c r="BQ521" s="54"/>
      <c r="BR521" s="54"/>
      <c r="BS521" s="54"/>
      <c r="BT521" s="54"/>
      <c r="BU521" s="54"/>
      <c r="BV521" s="54"/>
      <c r="BW521" s="54"/>
      <c r="BX521" s="54"/>
      <c r="BY521" s="54"/>
      <c r="BZ521" s="54"/>
      <c r="CA521" s="54"/>
      <c r="CB521" s="54"/>
      <c r="CC521" s="54"/>
      <c r="CD521" s="54"/>
      <c r="CE521" s="54"/>
      <c r="CF521" s="54"/>
      <c r="CG521" s="54"/>
      <c r="CH521" s="54"/>
    </row>
    <row r="522" spans="53:86" s="73" customFormat="1">
      <c r="BA522" s="54"/>
      <c r="BB522" s="54"/>
      <c r="BC522" s="54"/>
      <c r="BD522" s="54"/>
      <c r="BE522" s="54"/>
      <c r="BF522" s="54"/>
      <c r="BG522" s="54"/>
      <c r="BH522" s="54"/>
      <c r="BI522" s="54"/>
      <c r="BJ522" s="54"/>
      <c r="BK522" s="54"/>
      <c r="BL522" s="54"/>
      <c r="BM522" s="138" t="s">
        <v>668</v>
      </c>
      <c r="BN522" s="54"/>
      <c r="BO522" s="54"/>
      <c r="BP522" s="54"/>
      <c r="BQ522" s="54"/>
      <c r="BR522" s="54"/>
      <c r="BS522" s="54"/>
      <c r="BT522" s="54"/>
      <c r="BU522" s="54"/>
      <c r="BV522" s="54"/>
      <c r="BW522" s="54"/>
      <c r="BX522" s="54"/>
      <c r="BY522" s="54"/>
      <c r="BZ522" s="54"/>
      <c r="CA522" s="54"/>
      <c r="CB522" s="54"/>
      <c r="CC522" s="54"/>
      <c r="CD522" s="54"/>
      <c r="CE522" s="54"/>
      <c r="CF522" s="54"/>
      <c r="CG522" s="54"/>
      <c r="CH522" s="54"/>
    </row>
    <row r="523" spans="53:86" s="73" customFormat="1">
      <c r="BA523" s="54"/>
      <c r="BB523" s="54"/>
      <c r="BC523" s="54"/>
      <c r="BD523" s="54"/>
      <c r="BE523" s="54"/>
      <c r="BF523" s="54"/>
      <c r="BG523" s="54"/>
      <c r="BH523" s="54"/>
      <c r="BI523" s="54"/>
      <c r="BJ523" s="54"/>
      <c r="BK523" s="54"/>
      <c r="BL523" s="54"/>
      <c r="BM523" s="138" t="s">
        <v>613</v>
      </c>
      <c r="BN523" s="54"/>
      <c r="BO523" s="54"/>
      <c r="BP523" s="54"/>
      <c r="BQ523" s="54"/>
      <c r="BR523" s="54"/>
      <c r="BS523" s="54"/>
      <c r="BT523" s="54"/>
      <c r="BU523" s="54"/>
      <c r="BV523" s="54"/>
      <c r="BW523" s="54"/>
      <c r="BX523" s="54"/>
      <c r="BY523" s="54"/>
      <c r="BZ523" s="54"/>
      <c r="CA523" s="54"/>
      <c r="CB523" s="54"/>
      <c r="CC523" s="54"/>
      <c r="CD523" s="54"/>
      <c r="CE523" s="54"/>
      <c r="CF523" s="54"/>
      <c r="CG523" s="54"/>
      <c r="CH523" s="54"/>
    </row>
    <row r="524" spans="53:86" s="73" customFormat="1">
      <c r="BA524" s="54"/>
      <c r="BB524" s="54"/>
      <c r="BC524" s="54"/>
      <c r="BD524" s="54"/>
      <c r="BE524" s="54"/>
      <c r="BF524" s="54"/>
      <c r="BG524" s="54"/>
      <c r="BH524" s="54"/>
      <c r="BI524" s="54"/>
      <c r="BJ524" s="54"/>
      <c r="BK524" s="54"/>
      <c r="BL524" s="54"/>
      <c r="BM524" s="138" t="s">
        <v>614</v>
      </c>
      <c r="BN524" s="54"/>
      <c r="BO524" s="54"/>
      <c r="BP524" s="54"/>
      <c r="BQ524" s="54"/>
      <c r="BR524" s="54"/>
      <c r="BS524" s="54"/>
      <c r="BT524" s="54"/>
      <c r="BU524" s="54"/>
      <c r="BV524" s="54"/>
      <c r="BW524" s="54"/>
      <c r="BX524" s="54"/>
      <c r="BY524" s="54"/>
      <c r="BZ524" s="54"/>
      <c r="CA524" s="54"/>
      <c r="CB524" s="54"/>
      <c r="CC524" s="54"/>
      <c r="CD524" s="54"/>
      <c r="CE524" s="54"/>
      <c r="CF524" s="54"/>
      <c r="CG524" s="54"/>
      <c r="CH524" s="54"/>
    </row>
    <row r="525" spans="53:86" s="73" customFormat="1">
      <c r="BA525" s="54"/>
      <c r="BB525" s="54"/>
      <c r="BC525" s="54"/>
      <c r="BD525" s="54"/>
      <c r="BE525" s="54"/>
      <c r="BF525" s="54"/>
      <c r="BG525" s="54"/>
      <c r="BH525" s="54"/>
      <c r="BI525" s="54"/>
      <c r="BJ525" s="54"/>
      <c r="BK525" s="54"/>
      <c r="BL525" s="54"/>
      <c r="BM525" s="138" t="s">
        <v>615</v>
      </c>
      <c r="BN525" s="54"/>
      <c r="BO525" s="54"/>
      <c r="BP525" s="54"/>
      <c r="BQ525" s="54"/>
      <c r="BR525" s="54"/>
      <c r="BS525" s="54"/>
      <c r="BT525" s="54"/>
      <c r="BU525" s="54"/>
      <c r="BV525" s="54"/>
      <c r="BW525" s="54"/>
      <c r="BX525" s="54"/>
      <c r="BY525" s="54"/>
      <c r="BZ525" s="54"/>
      <c r="CA525" s="54"/>
      <c r="CB525" s="54"/>
      <c r="CC525" s="54"/>
      <c r="CD525" s="54"/>
      <c r="CE525" s="54"/>
      <c r="CF525" s="54"/>
      <c r="CG525" s="54"/>
      <c r="CH525" s="54"/>
    </row>
    <row r="526" spans="53:86" s="73" customFormat="1">
      <c r="BA526" s="54"/>
      <c r="BB526" s="54"/>
      <c r="BC526" s="54"/>
      <c r="BD526" s="54"/>
      <c r="BE526" s="54"/>
      <c r="BF526" s="54"/>
      <c r="BG526" s="54"/>
      <c r="BH526" s="54"/>
      <c r="BI526" s="54"/>
      <c r="BJ526" s="54"/>
      <c r="BK526" s="54"/>
      <c r="BL526" s="54"/>
      <c r="BM526" s="138" t="s">
        <v>616</v>
      </c>
      <c r="BN526" s="54"/>
      <c r="BO526" s="54"/>
      <c r="BP526" s="54"/>
      <c r="BQ526" s="54"/>
      <c r="BR526" s="54"/>
      <c r="BS526" s="54"/>
      <c r="BT526" s="54"/>
      <c r="BU526" s="54"/>
      <c r="BV526" s="54"/>
      <c r="BW526" s="54"/>
      <c r="BX526" s="54"/>
      <c r="BY526" s="54"/>
      <c r="BZ526" s="54"/>
      <c r="CA526" s="54"/>
      <c r="CB526" s="54"/>
      <c r="CC526" s="54"/>
      <c r="CD526" s="54"/>
      <c r="CE526" s="54"/>
      <c r="CF526" s="54"/>
      <c r="CG526" s="54"/>
      <c r="CH526" s="54"/>
    </row>
    <row r="527" spans="53:86" s="73" customFormat="1">
      <c r="BA527" s="54"/>
      <c r="BB527" s="54"/>
      <c r="BC527" s="54"/>
      <c r="BD527" s="54"/>
      <c r="BE527" s="54"/>
      <c r="BF527" s="54"/>
      <c r="BG527" s="54"/>
      <c r="BH527" s="54"/>
      <c r="BI527" s="54"/>
      <c r="BJ527" s="54"/>
      <c r="BK527" s="54"/>
      <c r="BL527" s="54"/>
      <c r="BM527" s="138" t="s">
        <v>617</v>
      </c>
      <c r="BN527" s="54"/>
      <c r="BO527" s="54"/>
      <c r="BP527" s="54"/>
      <c r="BQ527" s="54"/>
      <c r="BR527" s="54"/>
      <c r="BS527" s="54"/>
      <c r="BT527" s="54"/>
      <c r="BU527" s="54"/>
      <c r="BV527" s="54"/>
      <c r="BW527" s="54"/>
      <c r="BX527" s="54"/>
      <c r="BY527" s="54"/>
      <c r="BZ527" s="54"/>
      <c r="CA527" s="54"/>
      <c r="CB527" s="54"/>
      <c r="CC527" s="54"/>
      <c r="CD527" s="54"/>
      <c r="CE527" s="54"/>
      <c r="CF527" s="54"/>
      <c r="CG527" s="54"/>
      <c r="CH527" s="54"/>
    </row>
    <row r="528" spans="53:86" s="73" customFormat="1">
      <c r="BA528" s="54"/>
      <c r="BB528" s="54"/>
      <c r="BC528" s="54"/>
      <c r="BD528" s="54"/>
      <c r="BE528" s="54"/>
      <c r="BF528" s="54"/>
      <c r="BG528" s="54"/>
      <c r="BH528" s="54"/>
      <c r="BI528" s="54"/>
      <c r="BJ528" s="54"/>
      <c r="BK528" s="54"/>
      <c r="BL528" s="54"/>
      <c r="BM528" s="138" t="s">
        <v>669</v>
      </c>
      <c r="BN528" s="54"/>
      <c r="BO528" s="54"/>
      <c r="BP528" s="54"/>
      <c r="BQ528" s="54"/>
      <c r="BR528" s="54"/>
      <c r="BS528" s="54"/>
      <c r="BT528" s="54"/>
      <c r="BU528" s="54"/>
      <c r="BV528" s="54"/>
      <c r="BW528" s="54"/>
      <c r="BX528" s="54"/>
      <c r="BY528" s="54"/>
      <c r="BZ528" s="54"/>
      <c r="CA528" s="54"/>
      <c r="CB528" s="54"/>
      <c r="CC528" s="54"/>
      <c r="CD528" s="54"/>
      <c r="CE528" s="54"/>
      <c r="CF528" s="54"/>
      <c r="CG528" s="54"/>
      <c r="CH528" s="54"/>
    </row>
    <row r="529" spans="53:86" s="73" customFormat="1">
      <c r="BA529" s="54"/>
      <c r="BB529" s="54"/>
      <c r="BC529" s="54"/>
      <c r="BD529" s="54"/>
      <c r="BE529" s="54"/>
      <c r="BF529" s="54"/>
      <c r="BG529" s="54"/>
      <c r="BH529" s="54"/>
      <c r="BI529" s="54"/>
      <c r="BJ529" s="54"/>
      <c r="BK529" s="54"/>
      <c r="BL529" s="54"/>
      <c r="BM529" s="138" t="s">
        <v>618</v>
      </c>
      <c r="BN529" s="54"/>
      <c r="BO529" s="54"/>
      <c r="BP529" s="54"/>
      <c r="BQ529" s="54"/>
      <c r="BR529" s="54"/>
      <c r="BS529" s="54"/>
      <c r="BT529" s="54"/>
      <c r="BU529" s="54"/>
      <c r="BV529" s="54"/>
      <c r="BW529" s="54"/>
      <c r="BX529" s="54"/>
      <c r="BY529" s="54"/>
      <c r="BZ529" s="54"/>
      <c r="CA529" s="54"/>
      <c r="CB529" s="54"/>
      <c r="CC529" s="54"/>
      <c r="CD529" s="54"/>
      <c r="CE529" s="54"/>
      <c r="CF529" s="54"/>
      <c r="CG529" s="54"/>
      <c r="CH529" s="54"/>
    </row>
    <row r="530" spans="53:86" s="73" customFormat="1">
      <c r="BA530" s="54"/>
      <c r="BB530" s="54"/>
      <c r="BC530" s="54"/>
      <c r="BD530" s="54"/>
      <c r="BE530" s="54"/>
      <c r="BF530" s="54"/>
      <c r="BG530" s="54"/>
      <c r="BH530" s="54"/>
      <c r="BI530" s="54"/>
      <c r="BJ530" s="54"/>
      <c r="BK530" s="54"/>
      <c r="BL530" s="54"/>
      <c r="BM530" s="138" t="s">
        <v>619</v>
      </c>
      <c r="BN530" s="54"/>
      <c r="BO530" s="54"/>
      <c r="BP530" s="54"/>
      <c r="BQ530" s="54"/>
      <c r="BR530" s="54"/>
      <c r="BS530" s="54"/>
      <c r="BT530" s="54"/>
      <c r="BU530" s="54"/>
      <c r="BV530" s="54"/>
      <c r="BW530" s="54"/>
      <c r="BX530" s="54"/>
      <c r="BY530" s="54"/>
      <c r="BZ530" s="54"/>
      <c r="CA530" s="54"/>
      <c r="CB530" s="54"/>
      <c r="CC530" s="54"/>
      <c r="CD530" s="54"/>
      <c r="CE530" s="54"/>
      <c r="CF530" s="54"/>
      <c r="CG530" s="54"/>
      <c r="CH530" s="54"/>
    </row>
    <row r="531" spans="53:86" s="73" customFormat="1">
      <c r="BA531" s="54"/>
      <c r="BB531" s="54"/>
      <c r="BC531" s="54"/>
      <c r="BD531" s="54"/>
      <c r="BE531" s="54"/>
      <c r="BF531" s="54"/>
      <c r="BG531" s="54"/>
      <c r="BH531" s="54"/>
      <c r="BI531" s="54"/>
      <c r="BJ531" s="54"/>
      <c r="BK531" s="54"/>
      <c r="BL531" s="54"/>
      <c r="BM531" s="139" t="s">
        <v>620</v>
      </c>
      <c r="BN531" s="54"/>
      <c r="BO531" s="54"/>
      <c r="BP531" s="54"/>
      <c r="BQ531" s="54"/>
      <c r="BR531" s="54"/>
      <c r="BS531" s="54"/>
      <c r="BT531" s="54"/>
      <c r="BU531" s="54"/>
      <c r="BV531" s="54"/>
      <c r="BW531" s="54"/>
      <c r="BX531" s="54"/>
      <c r="BY531" s="54"/>
      <c r="BZ531" s="54"/>
      <c r="CA531" s="54"/>
      <c r="CB531" s="54"/>
      <c r="CC531" s="54"/>
      <c r="CD531" s="54"/>
      <c r="CE531" s="54"/>
      <c r="CF531" s="54"/>
      <c r="CG531" s="54"/>
      <c r="CH531" s="54"/>
    </row>
    <row r="532" spans="53:86" s="73" customFormat="1">
      <c r="BA532" s="54"/>
      <c r="BB532" s="54"/>
      <c r="BC532" s="54"/>
      <c r="BD532" s="54"/>
      <c r="BE532" s="54"/>
      <c r="BF532" s="54"/>
      <c r="BG532" s="54"/>
      <c r="BH532" s="54"/>
      <c r="BI532" s="54"/>
      <c r="BJ532" s="54"/>
      <c r="BK532" s="54"/>
      <c r="BL532" s="54"/>
      <c r="BM532" s="138" t="s">
        <v>80</v>
      </c>
      <c r="BN532" s="54"/>
      <c r="BO532" s="54"/>
      <c r="BP532" s="54"/>
      <c r="BQ532" s="54"/>
      <c r="BR532" s="54"/>
      <c r="BS532" s="54"/>
      <c r="BT532" s="54"/>
      <c r="BU532" s="54"/>
      <c r="BV532" s="54"/>
      <c r="BW532" s="54"/>
      <c r="BX532" s="54"/>
      <c r="BY532" s="54"/>
      <c r="BZ532" s="54"/>
      <c r="CA532" s="54"/>
      <c r="CB532" s="54"/>
      <c r="CC532" s="54"/>
      <c r="CD532" s="54"/>
      <c r="CE532" s="54"/>
      <c r="CF532" s="54"/>
      <c r="CG532" s="54"/>
      <c r="CH532" s="54"/>
    </row>
    <row r="533" spans="53:86" s="73" customFormat="1">
      <c r="BA533" s="54"/>
      <c r="BB533" s="54"/>
      <c r="BC533" s="54"/>
      <c r="BD533" s="54"/>
      <c r="BE533" s="54"/>
      <c r="BF533" s="54"/>
      <c r="BG533" s="54"/>
      <c r="BH533" s="54"/>
      <c r="BI533" s="54"/>
      <c r="BJ533" s="54"/>
      <c r="BK533" s="54"/>
      <c r="BL533" s="54"/>
      <c r="BM533" s="139" t="s">
        <v>621</v>
      </c>
      <c r="BN533" s="54"/>
      <c r="BO533" s="54"/>
      <c r="BP533" s="54"/>
      <c r="BQ533" s="54"/>
      <c r="BR533" s="54"/>
      <c r="BS533" s="54"/>
      <c r="BT533" s="54"/>
      <c r="BU533" s="54"/>
      <c r="BV533" s="54"/>
      <c r="BW533" s="54"/>
      <c r="BX533" s="54"/>
      <c r="BY533" s="54"/>
      <c r="BZ533" s="54"/>
      <c r="CA533" s="54"/>
      <c r="CB533" s="54"/>
      <c r="CC533" s="54"/>
      <c r="CD533" s="54"/>
      <c r="CE533" s="54"/>
      <c r="CF533" s="54"/>
      <c r="CG533" s="54"/>
      <c r="CH533" s="54"/>
    </row>
    <row r="534" spans="53:86" s="73" customFormat="1">
      <c r="BA534" s="54"/>
      <c r="BB534" s="54"/>
      <c r="BC534" s="54"/>
      <c r="BD534" s="54"/>
      <c r="BE534" s="54"/>
      <c r="BF534" s="54"/>
      <c r="BG534" s="54"/>
      <c r="BH534" s="54"/>
      <c r="BI534" s="54"/>
      <c r="BJ534" s="54"/>
      <c r="BK534" s="54"/>
      <c r="BL534" s="54"/>
      <c r="BM534" s="138" t="s">
        <v>622</v>
      </c>
      <c r="BN534" s="54"/>
      <c r="BO534" s="54"/>
      <c r="BP534" s="54"/>
      <c r="BQ534" s="54"/>
      <c r="BR534" s="54"/>
      <c r="BS534" s="54"/>
      <c r="BT534" s="54"/>
      <c r="BU534" s="54"/>
      <c r="BV534" s="54"/>
      <c r="BW534" s="54"/>
      <c r="BX534" s="54"/>
      <c r="BY534" s="54"/>
      <c r="BZ534" s="54"/>
      <c r="CA534" s="54"/>
      <c r="CB534" s="54"/>
      <c r="CC534" s="54"/>
      <c r="CD534" s="54"/>
      <c r="CE534" s="54"/>
      <c r="CF534" s="54"/>
      <c r="CG534" s="54"/>
      <c r="CH534" s="54"/>
    </row>
    <row r="535" spans="53:86" s="73" customFormat="1">
      <c r="BA535" s="54"/>
      <c r="BB535" s="54"/>
      <c r="BC535" s="54"/>
      <c r="BD535" s="54"/>
      <c r="BE535" s="54"/>
      <c r="BF535" s="54"/>
      <c r="BG535" s="54"/>
      <c r="BH535" s="54"/>
      <c r="BI535" s="54"/>
      <c r="BJ535" s="54"/>
      <c r="BK535" s="54"/>
      <c r="BL535" s="54"/>
      <c r="BM535" s="138" t="s">
        <v>623</v>
      </c>
      <c r="BN535" s="54"/>
      <c r="BO535" s="54"/>
      <c r="BP535" s="54"/>
      <c r="BQ535" s="54"/>
      <c r="BR535" s="54"/>
      <c r="BS535" s="54"/>
      <c r="BT535" s="54"/>
      <c r="BU535" s="54"/>
      <c r="BV535" s="54"/>
      <c r="BW535" s="54"/>
      <c r="BX535" s="54"/>
      <c r="BY535" s="54"/>
      <c r="BZ535" s="54"/>
      <c r="CA535" s="54"/>
      <c r="CB535" s="54"/>
      <c r="CC535" s="54"/>
      <c r="CD535" s="54"/>
      <c r="CE535" s="54"/>
      <c r="CF535" s="54"/>
      <c r="CG535" s="54"/>
      <c r="CH535" s="54"/>
    </row>
    <row r="536" spans="53:86" s="73" customFormat="1">
      <c r="BA536" s="54"/>
      <c r="BB536" s="54"/>
      <c r="BC536" s="54"/>
      <c r="BD536" s="54"/>
      <c r="BE536" s="54"/>
      <c r="BF536" s="54"/>
      <c r="BG536" s="54"/>
      <c r="BH536" s="54"/>
      <c r="BI536" s="54"/>
      <c r="BJ536" s="54"/>
      <c r="BK536" s="54"/>
      <c r="BL536" s="54"/>
      <c r="BM536" s="138" t="s">
        <v>624</v>
      </c>
      <c r="BN536" s="54"/>
      <c r="BO536" s="54"/>
      <c r="BP536" s="54"/>
      <c r="BQ536" s="54"/>
      <c r="BR536" s="54"/>
      <c r="BS536" s="54"/>
      <c r="BT536" s="54"/>
      <c r="BU536" s="54"/>
      <c r="BV536" s="54"/>
      <c r="BW536" s="54"/>
      <c r="BX536" s="54"/>
      <c r="BY536" s="54"/>
      <c r="BZ536" s="54"/>
      <c r="CA536" s="54"/>
      <c r="CB536" s="54"/>
      <c r="CC536" s="54"/>
      <c r="CD536" s="54"/>
      <c r="CE536" s="54"/>
      <c r="CF536" s="54"/>
      <c r="CG536" s="54"/>
      <c r="CH536" s="54"/>
    </row>
    <row r="537" spans="53:86" s="73" customFormat="1">
      <c r="BA537" s="54"/>
      <c r="BB537" s="54"/>
      <c r="BC537" s="54"/>
      <c r="BD537" s="54"/>
      <c r="BE537" s="54"/>
      <c r="BF537" s="54"/>
      <c r="BG537" s="54"/>
      <c r="BH537" s="54"/>
      <c r="BI537" s="54"/>
      <c r="BJ537" s="54"/>
      <c r="BK537" s="54"/>
      <c r="BL537" s="54"/>
      <c r="BM537" s="138" t="s">
        <v>625</v>
      </c>
      <c r="BN537" s="54"/>
      <c r="BO537" s="54"/>
      <c r="BP537" s="54"/>
      <c r="BQ537" s="54"/>
      <c r="BR537" s="54"/>
      <c r="BS537" s="54"/>
      <c r="BT537" s="54"/>
      <c r="BU537" s="54"/>
      <c r="BV537" s="54"/>
      <c r="BW537" s="54"/>
      <c r="BX537" s="54"/>
      <c r="BY537" s="54"/>
      <c r="BZ537" s="54"/>
      <c r="CA537" s="54"/>
      <c r="CB537" s="54"/>
      <c r="CC537" s="54"/>
      <c r="CD537" s="54"/>
      <c r="CE537" s="54"/>
      <c r="CF537" s="54"/>
      <c r="CG537" s="54"/>
      <c r="CH537" s="54"/>
    </row>
    <row r="538" spans="53:86" s="73" customFormat="1">
      <c r="BA538" s="54"/>
      <c r="BB538" s="54"/>
      <c r="BC538" s="54"/>
      <c r="BD538" s="54"/>
      <c r="BE538" s="54"/>
      <c r="BF538" s="54"/>
      <c r="BG538" s="54"/>
      <c r="BH538" s="54"/>
      <c r="BI538" s="54"/>
      <c r="BJ538" s="54"/>
      <c r="BK538" s="54"/>
      <c r="BL538" s="54"/>
      <c r="BM538" s="138" t="s">
        <v>626</v>
      </c>
      <c r="BN538" s="54"/>
      <c r="BO538" s="54"/>
      <c r="BP538" s="54"/>
      <c r="BQ538" s="54"/>
      <c r="BR538" s="54"/>
      <c r="BS538" s="54"/>
      <c r="BT538" s="54"/>
      <c r="BU538" s="54"/>
      <c r="BV538" s="54"/>
      <c r="BW538" s="54"/>
      <c r="BX538" s="54"/>
      <c r="BY538" s="54"/>
      <c r="BZ538" s="54"/>
      <c r="CA538" s="54"/>
      <c r="CB538" s="54"/>
      <c r="CC538" s="54"/>
      <c r="CD538" s="54"/>
      <c r="CE538" s="54"/>
      <c r="CF538" s="54"/>
      <c r="CG538" s="54"/>
      <c r="CH538" s="54"/>
    </row>
    <row r="539" spans="53:86" s="73" customFormat="1">
      <c r="BA539" s="54"/>
      <c r="BB539" s="54"/>
      <c r="BC539" s="54"/>
      <c r="BD539" s="54"/>
      <c r="BE539" s="54"/>
      <c r="BF539" s="54"/>
      <c r="BG539" s="54"/>
      <c r="BH539" s="54"/>
      <c r="BI539" s="54"/>
      <c r="BJ539" s="54"/>
      <c r="BK539" s="54"/>
      <c r="BL539" s="54"/>
      <c r="BM539" s="138" t="s">
        <v>627</v>
      </c>
      <c r="BN539" s="54"/>
      <c r="BO539" s="54"/>
      <c r="BP539" s="54"/>
      <c r="BQ539" s="54"/>
      <c r="BR539" s="54"/>
      <c r="BS539" s="54"/>
      <c r="BT539" s="54"/>
      <c r="BU539" s="54"/>
      <c r="BV539" s="54"/>
      <c r="BW539" s="54"/>
      <c r="BX539" s="54"/>
      <c r="BY539" s="54"/>
      <c r="BZ539" s="54"/>
      <c r="CA539" s="54"/>
      <c r="CB539" s="54"/>
      <c r="CC539" s="54"/>
      <c r="CD539" s="54"/>
      <c r="CE539" s="54"/>
      <c r="CF539" s="54"/>
      <c r="CG539" s="54"/>
      <c r="CH539" s="54"/>
    </row>
    <row r="540" spans="53:86" s="73" customFormat="1">
      <c r="BA540" s="54"/>
      <c r="BB540" s="54"/>
      <c r="BC540" s="54"/>
      <c r="BD540" s="54"/>
      <c r="BE540" s="54"/>
      <c r="BF540" s="54"/>
      <c r="BG540" s="54"/>
      <c r="BH540" s="54"/>
      <c r="BI540" s="54"/>
      <c r="BJ540" s="54"/>
      <c r="BK540" s="54"/>
      <c r="BL540" s="54"/>
      <c r="BM540" s="138" t="s">
        <v>628</v>
      </c>
      <c r="BN540" s="54"/>
      <c r="BO540" s="54"/>
      <c r="BP540" s="54"/>
      <c r="BQ540" s="54"/>
      <c r="BR540" s="54"/>
      <c r="BS540" s="54"/>
      <c r="BT540" s="54"/>
      <c r="BU540" s="54"/>
      <c r="BV540" s="54"/>
      <c r="BW540" s="54"/>
      <c r="BX540" s="54"/>
      <c r="BY540" s="54"/>
      <c r="BZ540" s="54"/>
      <c r="CA540" s="54"/>
      <c r="CB540" s="54"/>
      <c r="CC540" s="54"/>
      <c r="CD540" s="54"/>
      <c r="CE540" s="54"/>
      <c r="CF540" s="54"/>
      <c r="CG540" s="54"/>
      <c r="CH540" s="54"/>
    </row>
    <row r="541" spans="53:86" s="73" customFormat="1">
      <c r="BA541" s="54"/>
      <c r="BB541" s="54"/>
      <c r="BC541" s="54"/>
      <c r="BD541" s="54"/>
      <c r="BE541" s="54"/>
      <c r="BF541" s="54"/>
      <c r="BG541" s="54"/>
      <c r="BH541" s="54"/>
      <c r="BI541" s="54"/>
      <c r="BJ541" s="54"/>
      <c r="BK541" s="54"/>
      <c r="BL541" s="54"/>
      <c r="BM541" s="139" t="s">
        <v>629</v>
      </c>
      <c r="BN541" s="54"/>
      <c r="BO541" s="54"/>
      <c r="BP541" s="54"/>
      <c r="BQ541" s="54"/>
      <c r="BR541" s="54"/>
      <c r="BS541" s="54"/>
      <c r="BT541" s="54"/>
      <c r="BU541" s="54"/>
      <c r="BV541" s="54"/>
      <c r="BW541" s="54"/>
      <c r="BX541" s="54"/>
      <c r="BY541" s="54"/>
      <c r="BZ541" s="54"/>
      <c r="CA541" s="54"/>
      <c r="CB541" s="54"/>
      <c r="CC541" s="54"/>
      <c r="CD541" s="54"/>
      <c r="CE541" s="54"/>
      <c r="CF541" s="54"/>
      <c r="CG541" s="54"/>
      <c r="CH541" s="54"/>
    </row>
    <row r="542" spans="53:86" s="73" customFormat="1">
      <c r="BA542" s="54"/>
      <c r="BB542" s="54"/>
      <c r="BC542" s="54"/>
      <c r="BD542" s="54"/>
      <c r="BE542" s="54"/>
      <c r="BF542" s="54"/>
      <c r="BG542" s="54"/>
      <c r="BH542" s="54"/>
      <c r="BI542" s="54"/>
      <c r="BJ542" s="54"/>
      <c r="BK542" s="54"/>
      <c r="BL542" s="54"/>
      <c r="BM542" s="138" t="s">
        <v>630</v>
      </c>
      <c r="BN542" s="54"/>
      <c r="BO542" s="54"/>
      <c r="BP542" s="54"/>
      <c r="BQ542" s="54"/>
      <c r="BR542" s="54"/>
      <c r="BS542" s="54"/>
      <c r="BT542" s="54"/>
      <c r="BU542" s="54"/>
      <c r="BV542" s="54"/>
      <c r="BW542" s="54"/>
      <c r="BX542" s="54"/>
      <c r="BY542" s="54"/>
      <c r="BZ542" s="54"/>
      <c r="CA542" s="54"/>
      <c r="CB542" s="54"/>
      <c r="CC542" s="54"/>
      <c r="CD542" s="54"/>
      <c r="CE542" s="54"/>
      <c r="CF542" s="54"/>
      <c r="CG542" s="54"/>
      <c r="CH542" s="54"/>
    </row>
    <row r="543" spans="53:86" s="73" customFormat="1">
      <c r="BA543" s="54"/>
      <c r="BB543" s="54"/>
      <c r="BC543" s="54"/>
      <c r="BD543" s="54"/>
      <c r="BE543" s="54"/>
      <c r="BF543" s="54"/>
      <c r="BG543" s="54"/>
      <c r="BH543" s="54"/>
      <c r="BI543" s="54"/>
      <c r="BJ543" s="54"/>
      <c r="BK543" s="54"/>
      <c r="BL543" s="54"/>
      <c r="BM543" s="138" t="s">
        <v>631</v>
      </c>
      <c r="BN543" s="54"/>
      <c r="BO543" s="54"/>
      <c r="BP543" s="54"/>
      <c r="BQ543" s="54"/>
      <c r="BR543" s="54"/>
      <c r="BS543" s="54"/>
      <c r="BT543" s="54"/>
      <c r="BU543" s="54"/>
      <c r="BV543" s="54"/>
      <c r="BW543" s="54"/>
      <c r="BX543" s="54"/>
      <c r="BY543" s="54"/>
      <c r="BZ543" s="54"/>
      <c r="CA543" s="54"/>
      <c r="CB543" s="54"/>
      <c r="CC543" s="54"/>
      <c r="CD543" s="54"/>
      <c r="CE543" s="54"/>
      <c r="CF543" s="54"/>
      <c r="CG543" s="54"/>
      <c r="CH543" s="54"/>
    </row>
    <row r="544" spans="53:86" s="73" customFormat="1">
      <c r="BA544" s="54"/>
      <c r="BB544" s="54"/>
      <c r="BC544" s="54"/>
      <c r="BD544" s="54"/>
      <c r="BE544" s="54"/>
      <c r="BF544" s="54"/>
      <c r="BG544" s="54"/>
      <c r="BH544" s="54"/>
      <c r="BI544" s="54"/>
      <c r="BJ544" s="54"/>
      <c r="BK544" s="54"/>
      <c r="BL544" s="54"/>
      <c r="BM544" s="138" t="s">
        <v>632</v>
      </c>
      <c r="BN544" s="54"/>
      <c r="BO544" s="54"/>
      <c r="BP544" s="54"/>
      <c r="BQ544" s="54"/>
      <c r="BR544" s="54"/>
      <c r="BS544" s="54"/>
      <c r="BT544" s="54"/>
      <c r="BU544" s="54"/>
      <c r="BV544" s="54"/>
      <c r="BW544" s="54"/>
      <c r="BX544" s="54"/>
      <c r="BY544" s="54"/>
      <c r="BZ544" s="54"/>
      <c r="CA544" s="54"/>
      <c r="CB544" s="54"/>
      <c r="CC544" s="54"/>
      <c r="CD544" s="54"/>
      <c r="CE544" s="54"/>
      <c r="CF544" s="54"/>
      <c r="CG544" s="54"/>
      <c r="CH544" s="54"/>
    </row>
    <row r="545" spans="53:86" s="73" customFormat="1">
      <c r="BA545" s="54"/>
      <c r="BB545" s="54"/>
      <c r="BC545" s="54"/>
      <c r="BD545" s="54"/>
      <c r="BE545" s="54"/>
      <c r="BF545" s="54"/>
      <c r="BG545" s="54"/>
      <c r="BH545" s="54"/>
      <c r="BI545" s="54"/>
      <c r="BJ545" s="54"/>
      <c r="BK545" s="54"/>
      <c r="BL545" s="54"/>
      <c r="BM545" s="138" t="s">
        <v>633</v>
      </c>
      <c r="BN545" s="54"/>
      <c r="BO545" s="54"/>
      <c r="BP545" s="54"/>
      <c r="BQ545" s="54"/>
      <c r="BR545" s="54"/>
      <c r="BS545" s="54"/>
      <c r="BT545" s="54"/>
      <c r="BU545" s="54"/>
      <c r="BV545" s="54"/>
      <c r="BW545" s="54"/>
      <c r="BX545" s="54"/>
      <c r="BY545" s="54"/>
      <c r="BZ545" s="54"/>
      <c r="CA545" s="54"/>
      <c r="CB545" s="54"/>
      <c r="CC545" s="54"/>
      <c r="CD545" s="54"/>
      <c r="CE545" s="54"/>
      <c r="CF545" s="54"/>
      <c r="CG545" s="54"/>
      <c r="CH545" s="54"/>
    </row>
    <row r="546" spans="53:86" s="73" customFormat="1">
      <c r="BA546" s="54"/>
      <c r="BB546" s="54"/>
      <c r="BC546" s="54"/>
      <c r="BD546" s="54"/>
      <c r="BE546" s="54"/>
      <c r="BF546" s="54"/>
      <c r="BG546" s="54"/>
      <c r="BH546" s="54"/>
      <c r="BI546" s="54"/>
      <c r="BJ546" s="54"/>
      <c r="BK546" s="54"/>
      <c r="BL546" s="54"/>
      <c r="BM546" s="138" t="s">
        <v>634</v>
      </c>
      <c r="BN546" s="54"/>
      <c r="BO546" s="54"/>
      <c r="BP546" s="54"/>
      <c r="BQ546" s="54"/>
      <c r="BR546" s="54"/>
      <c r="BS546" s="54"/>
      <c r="BT546" s="54"/>
      <c r="BU546" s="54"/>
      <c r="BV546" s="54"/>
      <c r="BW546" s="54"/>
      <c r="BX546" s="54"/>
      <c r="BY546" s="54"/>
      <c r="BZ546" s="54"/>
      <c r="CA546" s="54"/>
      <c r="CB546" s="54"/>
      <c r="CC546" s="54"/>
      <c r="CD546" s="54"/>
      <c r="CE546" s="54"/>
      <c r="CF546" s="54"/>
      <c r="CG546" s="54"/>
      <c r="CH546" s="54"/>
    </row>
    <row r="547" spans="53:86" s="73" customFormat="1">
      <c r="BA547" s="54"/>
      <c r="BB547" s="54"/>
      <c r="BC547" s="54"/>
      <c r="BD547" s="54"/>
      <c r="BE547" s="54"/>
      <c r="BF547" s="54"/>
      <c r="BG547" s="54"/>
      <c r="BH547" s="54"/>
      <c r="BI547" s="54"/>
      <c r="BJ547" s="54"/>
      <c r="BK547" s="54"/>
      <c r="BL547" s="54"/>
      <c r="BM547" s="138" t="s">
        <v>635</v>
      </c>
      <c r="BN547" s="54"/>
      <c r="BO547" s="54"/>
      <c r="BP547" s="54"/>
      <c r="BQ547" s="54"/>
      <c r="BR547" s="54"/>
      <c r="BS547" s="54"/>
      <c r="BT547" s="54"/>
      <c r="BU547" s="54"/>
      <c r="BV547" s="54"/>
      <c r="BW547" s="54"/>
      <c r="BX547" s="54"/>
      <c r="BY547" s="54"/>
      <c r="BZ547" s="54"/>
      <c r="CA547" s="54"/>
      <c r="CB547" s="54"/>
      <c r="CC547" s="54"/>
      <c r="CD547" s="54"/>
      <c r="CE547" s="54"/>
      <c r="CF547" s="54"/>
      <c r="CG547" s="54"/>
      <c r="CH547" s="54"/>
    </row>
    <row r="548" spans="53:86" s="73" customFormat="1">
      <c r="BA548" s="54"/>
      <c r="BB548" s="54"/>
      <c r="BC548" s="54"/>
      <c r="BD548" s="54"/>
      <c r="BE548" s="54"/>
      <c r="BF548" s="54"/>
      <c r="BG548" s="54"/>
      <c r="BH548" s="54"/>
      <c r="BI548" s="54"/>
      <c r="BJ548" s="54"/>
      <c r="BK548" s="54"/>
      <c r="BL548" s="54"/>
      <c r="BM548" s="138" t="s">
        <v>636</v>
      </c>
      <c r="BN548" s="54"/>
      <c r="BO548" s="54"/>
      <c r="BP548" s="54"/>
      <c r="BQ548" s="54"/>
      <c r="BR548" s="54"/>
      <c r="BS548" s="54"/>
      <c r="BT548" s="54"/>
      <c r="BU548" s="54"/>
      <c r="BV548" s="54"/>
      <c r="BW548" s="54"/>
      <c r="BX548" s="54"/>
      <c r="BY548" s="54"/>
      <c r="BZ548" s="54"/>
      <c r="CA548" s="54"/>
      <c r="CB548" s="54"/>
      <c r="CC548" s="54"/>
      <c r="CD548" s="54"/>
      <c r="CE548" s="54"/>
      <c r="CF548" s="54"/>
      <c r="CG548" s="54"/>
      <c r="CH548" s="54"/>
    </row>
    <row r="549" spans="53:86" s="73" customFormat="1">
      <c r="BA549" s="54"/>
      <c r="BB549" s="54"/>
      <c r="BC549" s="54"/>
      <c r="BD549" s="54"/>
      <c r="BE549" s="54"/>
      <c r="BF549" s="54"/>
      <c r="BG549" s="54"/>
      <c r="BH549" s="54"/>
      <c r="BI549" s="54"/>
      <c r="BJ549" s="54"/>
      <c r="BK549" s="54"/>
      <c r="BL549" s="54"/>
      <c r="BM549" s="138" t="s">
        <v>637</v>
      </c>
      <c r="BN549" s="54"/>
      <c r="BO549" s="54"/>
      <c r="BP549" s="54"/>
      <c r="BQ549" s="54"/>
      <c r="BR549" s="54"/>
      <c r="BS549" s="54"/>
      <c r="BT549" s="54"/>
      <c r="BU549" s="54"/>
      <c r="BV549" s="54"/>
      <c r="BW549" s="54"/>
      <c r="BX549" s="54"/>
      <c r="BY549" s="54"/>
      <c r="BZ549" s="54"/>
      <c r="CA549" s="54"/>
      <c r="CB549" s="54"/>
      <c r="CC549" s="54"/>
      <c r="CD549" s="54"/>
      <c r="CE549" s="54"/>
      <c r="CF549" s="54"/>
      <c r="CG549" s="54"/>
      <c r="CH549" s="54"/>
    </row>
    <row r="550" spans="53:86" s="73" customFormat="1">
      <c r="BA550" s="54"/>
      <c r="BB550" s="54"/>
      <c r="BC550" s="54"/>
      <c r="BD550" s="54"/>
      <c r="BE550" s="54"/>
      <c r="BF550" s="54"/>
      <c r="BG550" s="54"/>
      <c r="BH550" s="54"/>
      <c r="BI550" s="54"/>
      <c r="BJ550" s="54"/>
      <c r="BK550" s="54"/>
      <c r="BL550" s="54"/>
      <c r="BM550" s="138" t="s">
        <v>638</v>
      </c>
      <c r="BN550" s="54"/>
      <c r="BO550" s="54"/>
      <c r="BP550" s="54"/>
      <c r="BQ550" s="54"/>
      <c r="BR550" s="54"/>
      <c r="BS550" s="54"/>
      <c r="BT550" s="54"/>
      <c r="BU550" s="54"/>
      <c r="BV550" s="54"/>
      <c r="BW550" s="54"/>
      <c r="BX550" s="54"/>
      <c r="BY550" s="54"/>
      <c r="BZ550" s="54"/>
      <c r="CA550" s="54"/>
      <c r="CB550" s="54"/>
      <c r="CC550" s="54"/>
      <c r="CD550" s="54"/>
      <c r="CE550" s="54"/>
      <c r="CF550" s="54"/>
      <c r="CG550" s="54"/>
      <c r="CH550" s="54"/>
    </row>
    <row r="551" spans="53:86" s="73" customFormat="1">
      <c r="BA551" s="54"/>
      <c r="BB551" s="54"/>
      <c r="BC551" s="54"/>
      <c r="BD551" s="54"/>
      <c r="BE551" s="54"/>
      <c r="BF551" s="54"/>
      <c r="BG551" s="54"/>
      <c r="BH551" s="54"/>
      <c r="BI551" s="54"/>
      <c r="BJ551" s="54"/>
      <c r="BK551" s="54"/>
      <c r="BL551" s="54"/>
      <c r="BM551" s="138" t="s">
        <v>639</v>
      </c>
      <c r="BN551" s="54"/>
      <c r="BO551" s="54"/>
      <c r="BP551" s="54"/>
      <c r="BQ551" s="54"/>
      <c r="BR551" s="54"/>
      <c r="BS551" s="54"/>
      <c r="BT551" s="54"/>
      <c r="BU551" s="54"/>
      <c r="BV551" s="54"/>
      <c r="BW551" s="54"/>
      <c r="BX551" s="54"/>
      <c r="BY551" s="54"/>
      <c r="BZ551" s="54"/>
      <c r="CA551" s="54"/>
      <c r="CB551" s="54"/>
      <c r="CC551" s="54"/>
      <c r="CD551" s="54"/>
      <c r="CE551" s="54"/>
      <c r="CF551" s="54"/>
      <c r="CG551" s="54"/>
      <c r="CH551" s="54"/>
    </row>
    <row r="552" spans="53:86" s="73" customFormat="1">
      <c r="BA552" s="54"/>
      <c r="BB552" s="54"/>
      <c r="BC552" s="54"/>
      <c r="BD552" s="54"/>
      <c r="BE552" s="54"/>
      <c r="BF552" s="54"/>
      <c r="BG552" s="54"/>
      <c r="BH552" s="54"/>
      <c r="BI552" s="54"/>
      <c r="BJ552" s="54"/>
      <c r="BK552" s="54"/>
      <c r="BL552" s="54"/>
      <c r="BM552" s="138" t="s">
        <v>640</v>
      </c>
      <c r="BN552" s="54"/>
      <c r="BO552" s="54"/>
      <c r="BP552" s="54"/>
      <c r="BQ552" s="54"/>
      <c r="BR552" s="54"/>
      <c r="BS552" s="54"/>
      <c r="BT552" s="54"/>
      <c r="BU552" s="54"/>
      <c r="BV552" s="54"/>
      <c r="BW552" s="54"/>
      <c r="BX552" s="54"/>
      <c r="BY552" s="54"/>
      <c r="BZ552" s="54"/>
      <c r="CA552" s="54"/>
      <c r="CB552" s="54"/>
      <c r="CC552" s="54"/>
      <c r="CD552" s="54"/>
      <c r="CE552" s="54"/>
      <c r="CF552" s="54"/>
      <c r="CG552" s="54"/>
      <c r="CH552" s="54"/>
    </row>
    <row r="553" spans="53:86" s="73" customFormat="1">
      <c r="BA553" s="54"/>
      <c r="BB553" s="54"/>
      <c r="BC553" s="54"/>
      <c r="BD553" s="54"/>
      <c r="BE553" s="54"/>
      <c r="BF553" s="54"/>
      <c r="BG553" s="54"/>
      <c r="BH553" s="54"/>
      <c r="BI553" s="54"/>
      <c r="BJ553" s="54"/>
      <c r="BK553" s="54"/>
      <c r="BL553" s="54"/>
      <c r="BM553" s="138" t="s">
        <v>641</v>
      </c>
      <c r="BN553" s="54"/>
      <c r="BO553" s="54"/>
      <c r="BP553" s="54"/>
      <c r="BQ553" s="54"/>
      <c r="BR553" s="54"/>
      <c r="BS553" s="54"/>
      <c r="BT553" s="54"/>
      <c r="BU553" s="54"/>
      <c r="BV553" s="54"/>
      <c r="BW553" s="54"/>
      <c r="BX553" s="54"/>
      <c r="BY553" s="54"/>
      <c r="BZ553" s="54"/>
      <c r="CA553" s="54"/>
      <c r="CB553" s="54"/>
      <c r="CC553" s="54"/>
      <c r="CD553" s="54"/>
      <c r="CE553" s="54"/>
      <c r="CF553" s="54"/>
      <c r="CG553" s="54"/>
      <c r="CH553" s="54"/>
    </row>
    <row r="554" spans="53:86" s="73" customFormat="1">
      <c r="BA554" s="54"/>
      <c r="BB554" s="54"/>
      <c r="BC554" s="54"/>
      <c r="BD554" s="54"/>
      <c r="BE554" s="54"/>
      <c r="BF554" s="54"/>
      <c r="BG554" s="54"/>
      <c r="BH554" s="54"/>
      <c r="BI554" s="54"/>
      <c r="BJ554" s="54"/>
      <c r="BK554" s="54"/>
      <c r="BL554" s="54"/>
      <c r="BM554" s="138" t="s">
        <v>642</v>
      </c>
      <c r="BN554" s="54"/>
      <c r="BO554" s="54"/>
      <c r="BP554" s="54"/>
      <c r="BQ554" s="54"/>
      <c r="BR554" s="54"/>
      <c r="BS554" s="54"/>
      <c r="BT554" s="54"/>
      <c r="BU554" s="54"/>
      <c r="BV554" s="54"/>
      <c r="BW554" s="54"/>
      <c r="BX554" s="54"/>
      <c r="BY554" s="54"/>
      <c r="BZ554" s="54"/>
      <c r="CA554" s="54"/>
      <c r="CB554" s="54"/>
      <c r="CC554" s="54"/>
      <c r="CD554" s="54"/>
      <c r="CE554" s="54"/>
      <c r="CF554" s="54"/>
      <c r="CG554" s="54"/>
      <c r="CH554" s="54"/>
    </row>
    <row r="555" spans="53:86" s="73" customFormat="1">
      <c r="BA555" s="54"/>
      <c r="BB555" s="54"/>
      <c r="BC555" s="54"/>
      <c r="BD555" s="54"/>
      <c r="BE555" s="54"/>
      <c r="BF555" s="54"/>
      <c r="BG555" s="54"/>
      <c r="BH555" s="54"/>
      <c r="BI555" s="54"/>
      <c r="BJ555" s="54"/>
      <c r="BK555" s="54"/>
      <c r="BL555" s="54"/>
      <c r="BM555" s="138" t="s">
        <v>670</v>
      </c>
      <c r="BN555" s="54"/>
      <c r="BO555" s="54"/>
      <c r="BP555" s="54"/>
      <c r="BQ555" s="54"/>
      <c r="BR555" s="54"/>
      <c r="BS555" s="54"/>
      <c r="BT555" s="54"/>
      <c r="BU555" s="54"/>
      <c r="BV555" s="54"/>
      <c r="BW555" s="54"/>
      <c r="BX555" s="54"/>
      <c r="BY555" s="54"/>
      <c r="BZ555" s="54"/>
      <c r="CA555" s="54"/>
      <c r="CB555" s="54"/>
      <c r="CC555" s="54"/>
      <c r="CD555" s="54"/>
      <c r="CE555" s="54"/>
      <c r="CF555" s="54"/>
      <c r="CG555" s="54"/>
      <c r="CH555" s="54"/>
    </row>
    <row r="556" spans="53:86" s="73" customFormat="1">
      <c r="BA556" s="54"/>
      <c r="BB556" s="54"/>
      <c r="BC556" s="54"/>
      <c r="BD556" s="54"/>
      <c r="BE556" s="54"/>
      <c r="BF556" s="54"/>
      <c r="BG556" s="54"/>
      <c r="BH556" s="54"/>
      <c r="BI556" s="54"/>
      <c r="BJ556" s="54"/>
      <c r="BK556" s="54"/>
      <c r="BL556" s="54"/>
      <c r="BM556" s="138" t="s">
        <v>643</v>
      </c>
      <c r="BN556" s="54"/>
      <c r="BO556" s="54"/>
      <c r="BP556" s="54"/>
      <c r="BQ556" s="54"/>
      <c r="BR556" s="54"/>
      <c r="BS556" s="54"/>
      <c r="BT556" s="54"/>
      <c r="BU556" s="54"/>
      <c r="BV556" s="54"/>
      <c r="BW556" s="54"/>
      <c r="BX556" s="54"/>
      <c r="BY556" s="54"/>
      <c r="BZ556" s="54"/>
      <c r="CA556" s="54"/>
      <c r="CB556" s="54"/>
      <c r="CC556" s="54"/>
      <c r="CD556" s="54"/>
      <c r="CE556" s="54"/>
      <c r="CF556" s="54"/>
      <c r="CG556" s="54"/>
      <c r="CH556" s="54"/>
    </row>
    <row r="557" spans="53:86" s="73" customFormat="1">
      <c r="BA557" s="54"/>
      <c r="BB557" s="54"/>
      <c r="BC557" s="54"/>
      <c r="BD557" s="54"/>
      <c r="BE557" s="54"/>
      <c r="BF557" s="54"/>
      <c r="BG557" s="54"/>
      <c r="BH557" s="54"/>
      <c r="BI557" s="54"/>
      <c r="BJ557" s="54"/>
      <c r="BK557" s="54"/>
      <c r="BL557" s="54"/>
      <c r="BM557" s="138" t="s">
        <v>644</v>
      </c>
      <c r="BN557" s="54"/>
      <c r="BO557" s="54"/>
      <c r="BP557" s="54"/>
      <c r="BQ557" s="54"/>
      <c r="BR557" s="54"/>
      <c r="BS557" s="54"/>
      <c r="BT557" s="54"/>
      <c r="BU557" s="54"/>
      <c r="BV557" s="54"/>
      <c r="BW557" s="54"/>
      <c r="BX557" s="54"/>
      <c r="BY557" s="54"/>
      <c r="BZ557" s="54"/>
      <c r="CA557" s="54"/>
      <c r="CB557" s="54"/>
      <c r="CC557" s="54"/>
      <c r="CD557" s="54"/>
      <c r="CE557" s="54"/>
      <c r="CF557" s="54"/>
      <c r="CG557" s="54"/>
      <c r="CH557" s="54"/>
    </row>
    <row r="558" spans="53:86" s="73" customFormat="1">
      <c r="BA558" s="54"/>
      <c r="BB558" s="54"/>
      <c r="BC558" s="54"/>
      <c r="BD558" s="54"/>
      <c r="BE558" s="54"/>
      <c r="BF558" s="54"/>
      <c r="BG558" s="54"/>
      <c r="BH558" s="54"/>
      <c r="BI558" s="54"/>
      <c r="BJ558" s="54"/>
      <c r="BK558" s="54"/>
      <c r="BL558" s="54"/>
      <c r="BM558" s="138" t="s">
        <v>645</v>
      </c>
      <c r="BN558" s="54"/>
      <c r="BO558" s="54"/>
      <c r="BP558" s="54"/>
      <c r="BQ558" s="54"/>
      <c r="BR558" s="54"/>
      <c r="BS558" s="54"/>
      <c r="BT558" s="54"/>
      <c r="BU558" s="54"/>
      <c r="BV558" s="54"/>
      <c r="BW558" s="54"/>
      <c r="BX558" s="54"/>
      <c r="BY558" s="54"/>
      <c r="BZ558" s="54"/>
      <c r="CA558" s="54"/>
      <c r="CB558" s="54"/>
      <c r="CC558" s="54"/>
      <c r="CD558" s="54"/>
      <c r="CE558" s="54"/>
      <c r="CF558" s="54"/>
      <c r="CG558" s="54"/>
      <c r="CH558" s="54"/>
    </row>
    <row r="559" spans="53:86" s="73" customFormat="1">
      <c r="BA559" s="54"/>
      <c r="BB559" s="54"/>
      <c r="BC559" s="54"/>
      <c r="BD559" s="54"/>
      <c r="BE559" s="54"/>
      <c r="BF559" s="54"/>
      <c r="BG559" s="54"/>
      <c r="BH559" s="54"/>
      <c r="BI559" s="54"/>
      <c r="BJ559" s="54"/>
      <c r="BK559" s="54"/>
      <c r="BL559" s="54"/>
      <c r="BM559" s="138" t="s">
        <v>671</v>
      </c>
      <c r="BN559" s="54"/>
      <c r="BO559" s="54"/>
      <c r="BP559" s="54"/>
      <c r="BQ559" s="54"/>
      <c r="BR559" s="54"/>
      <c r="BS559" s="54"/>
      <c r="BT559" s="54"/>
      <c r="BU559" s="54"/>
      <c r="BV559" s="54"/>
      <c r="BW559" s="54"/>
      <c r="BX559" s="54"/>
      <c r="BY559" s="54"/>
      <c r="BZ559" s="54"/>
      <c r="CA559" s="54"/>
      <c r="CB559" s="54"/>
      <c r="CC559" s="54"/>
      <c r="CD559" s="54"/>
      <c r="CE559" s="54"/>
      <c r="CF559" s="54"/>
      <c r="CG559" s="54"/>
      <c r="CH559" s="54"/>
    </row>
    <row r="560" spans="53:86" s="73" customFormat="1">
      <c r="BA560" s="54"/>
      <c r="BB560" s="54"/>
      <c r="BC560" s="54"/>
      <c r="BD560" s="54"/>
      <c r="BE560" s="54"/>
      <c r="BF560" s="54"/>
      <c r="BG560" s="54"/>
      <c r="BH560" s="54"/>
      <c r="BI560" s="54"/>
      <c r="BJ560" s="54"/>
      <c r="BK560" s="54"/>
      <c r="BL560" s="54"/>
      <c r="BM560" s="139" t="s">
        <v>646</v>
      </c>
      <c r="BN560" s="54"/>
      <c r="BO560" s="54"/>
      <c r="BP560" s="54"/>
      <c r="BQ560" s="54"/>
      <c r="BR560" s="54"/>
      <c r="BS560" s="54"/>
      <c r="BT560" s="54"/>
      <c r="BU560" s="54"/>
      <c r="BV560" s="54"/>
      <c r="BW560" s="54"/>
      <c r="BX560" s="54"/>
      <c r="BY560" s="54"/>
      <c r="BZ560" s="54"/>
      <c r="CA560" s="54"/>
      <c r="CB560" s="54"/>
      <c r="CC560" s="54"/>
      <c r="CD560" s="54"/>
      <c r="CE560" s="54"/>
      <c r="CF560" s="54"/>
      <c r="CG560" s="54"/>
      <c r="CH560" s="54"/>
    </row>
    <row r="561" spans="53:86" s="73" customFormat="1">
      <c r="BA561" s="54"/>
      <c r="BB561" s="54"/>
      <c r="BC561" s="54"/>
      <c r="BD561" s="54"/>
      <c r="BE561" s="54"/>
      <c r="BF561" s="54"/>
      <c r="BG561" s="54"/>
      <c r="BH561" s="54"/>
      <c r="BI561" s="54"/>
      <c r="BJ561" s="54"/>
      <c r="BK561" s="54"/>
      <c r="BL561" s="54"/>
      <c r="BM561" s="138" t="s">
        <v>647</v>
      </c>
      <c r="BN561" s="54"/>
      <c r="BO561" s="54"/>
      <c r="BP561" s="54"/>
      <c r="BQ561" s="54"/>
      <c r="BR561" s="54"/>
      <c r="BS561" s="54"/>
      <c r="BT561" s="54"/>
      <c r="BU561" s="54"/>
      <c r="BV561" s="54"/>
      <c r="BW561" s="54"/>
      <c r="BX561" s="54"/>
      <c r="BY561" s="54"/>
      <c r="BZ561" s="54"/>
      <c r="CA561" s="54"/>
      <c r="CB561" s="54"/>
      <c r="CC561" s="54"/>
      <c r="CD561" s="54"/>
      <c r="CE561" s="54"/>
      <c r="CF561" s="54"/>
      <c r="CG561" s="54"/>
      <c r="CH561" s="54"/>
    </row>
    <row r="562" spans="53:86" s="73" customFormat="1">
      <c r="BA562" s="54"/>
      <c r="BB562" s="54"/>
      <c r="BC562" s="54"/>
      <c r="BD562" s="54"/>
      <c r="BE562" s="54"/>
      <c r="BF562" s="54"/>
      <c r="BG562" s="54"/>
      <c r="BH562" s="54"/>
      <c r="BI562" s="54"/>
      <c r="BJ562" s="54"/>
      <c r="BK562" s="54"/>
      <c r="BL562" s="54"/>
      <c r="BM562" s="138" t="s">
        <v>648</v>
      </c>
      <c r="BN562" s="54"/>
      <c r="BO562" s="54"/>
      <c r="BP562" s="54"/>
      <c r="BQ562" s="54"/>
      <c r="BR562" s="54"/>
      <c r="BS562" s="54"/>
      <c r="BT562" s="54"/>
      <c r="BU562" s="54"/>
      <c r="BV562" s="54"/>
      <c r="BW562" s="54"/>
      <c r="BX562" s="54"/>
      <c r="BY562" s="54"/>
      <c r="BZ562" s="54"/>
      <c r="CA562" s="54"/>
      <c r="CB562" s="54"/>
      <c r="CC562" s="54"/>
      <c r="CD562" s="54"/>
      <c r="CE562" s="54"/>
      <c r="CF562" s="54"/>
      <c r="CG562" s="54"/>
      <c r="CH562" s="54"/>
    </row>
    <row r="563" spans="53:86" s="73" customFormat="1">
      <c r="BA563" s="54"/>
      <c r="BB563" s="54"/>
      <c r="BC563" s="54"/>
      <c r="BD563" s="54"/>
      <c r="BE563" s="54"/>
      <c r="BF563" s="54"/>
      <c r="BG563" s="54"/>
      <c r="BH563" s="54"/>
      <c r="BI563" s="54"/>
      <c r="BJ563" s="54"/>
      <c r="BK563" s="54"/>
      <c r="BL563" s="54"/>
      <c r="BM563" s="54"/>
      <c r="BN563" s="54"/>
      <c r="BO563" s="54"/>
      <c r="BP563" s="54"/>
      <c r="BQ563" s="54"/>
      <c r="BR563" s="54"/>
      <c r="BS563" s="54"/>
      <c r="BT563" s="54"/>
      <c r="BU563" s="54"/>
      <c r="BV563" s="54"/>
      <c r="BW563" s="54"/>
      <c r="BX563" s="54"/>
      <c r="BY563" s="54"/>
      <c r="BZ563" s="54"/>
      <c r="CA563" s="54"/>
      <c r="CB563" s="54"/>
      <c r="CC563" s="54"/>
      <c r="CD563" s="54"/>
      <c r="CE563" s="54"/>
      <c r="CF563" s="54"/>
      <c r="CG563" s="54"/>
      <c r="CH563" s="54"/>
    </row>
    <row r="564" spans="53:86" s="73" customFormat="1">
      <c r="BA564" s="54"/>
      <c r="BB564" s="54"/>
      <c r="BC564" s="54"/>
      <c r="BD564" s="54"/>
      <c r="BE564" s="54"/>
      <c r="BF564" s="54"/>
      <c r="BG564" s="54"/>
      <c r="BH564" s="54"/>
      <c r="BI564" s="54"/>
      <c r="BJ564" s="54"/>
      <c r="BK564" s="54"/>
      <c r="BL564" s="54"/>
      <c r="BM564" s="54"/>
      <c r="BN564" s="54"/>
      <c r="BO564" s="54"/>
      <c r="BP564" s="54"/>
      <c r="BQ564" s="54"/>
      <c r="BR564" s="54"/>
      <c r="BS564" s="54"/>
      <c r="BT564" s="54"/>
      <c r="BU564" s="54"/>
      <c r="BV564" s="54"/>
      <c r="BW564" s="54"/>
      <c r="BX564" s="54"/>
      <c r="BY564" s="54"/>
      <c r="BZ564" s="54"/>
      <c r="CA564" s="54"/>
      <c r="CB564" s="54"/>
      <c r="CC564" s="54"/>
      <c r="CD564" s="54"/>
      <c r="CE564" s="54"/>
      <c r="CF564" s="54"/>
      <c r="CG564" s="54"/>
      <c r="CH564" s="54"/>
    </row>
    <row r="565" spans="53:86" s="73" customFormat="1">
      <c r="BA565" s="54"/>
      <c r="BB565" s="54"/>
      <c r="BC565" s="54"/>
      <c r="BD565" s="54"/>
      <c r="BE565" s="54"/>
      <c r="BF565" s="54"/>
      <c r="BG565" s="54"/>
      <c r="BH565" s="54"/>
      <c r="BI565" s="54"/>
      <c r="BJ565" s="54"/>
      <c r="BK565" s="54"/>
      <c r="BL565" s="54"/>
      <c r="BM565" s="54"/>
      <c r="BN565" s="54"/>
      <c r="BO565" s="54"/>
      <c r="BP565" s="54"/>
      <c r="BQ565" s="54"/>
      <c r="BR565" s="54"/>
      <c r="BS565" s="54"/>
      <c r="BT565" s="54"/>
      <c r="BU565" s="54"/>
      <c r="BV565" s="54"/>
      <c r="BW565" s="54"/>
      <c r="BX565" s="54"/>
      <c r="BY565" s="54"/>
      <c r="BZ565" s="54"/>
      <c r="CA565" s="54"/>
      <c r="CB565" s="54"/>
      <c r="CC565" s="54"/>
      <c r="CD565" s="54"/>
      <c r="CE565" s="54"/>
      <c r="CF565" s="54"/>
      <c r="CG565" s="54"/>
      <c r="CH565" s="54"/>
    </row>
    <row r="566" spans="53:86" s="73" customFormat="1">
      <c r="BA566" s="54"/>
      <c r="BB566" s="54"/>
      <c r="BC566" s="54"/>
      <c r="BD566" s="54"/>
      <c r="BE566" s="54"/>
      <c r="BF566" s="54"/>
      <c r="BG566" s="54"/>
      <c r="BH566" s="54"/>
      <c r="BI566" s="54"/>
      <c r="BJ566" s="54"/>
      <c r="BK566" s="54"/>
      <c r="BL566" s="54"/>
      <c r="BM566" s="54"/>
      <c r="BN566" s="54"/>
      <c r="BO566" s="54"/>
      <c r="BP566" s="54"/>
      <c r="BQ566" s="54"/>
      <c r="BR566" s="54"/>
      <c r="BS566" s="54"/>
      <c r="BT566" s="54"/>
      <c r="BU566" s="54"/>
      <c r="BV566" s="54"/>
      <c r="BW566" s="54"/>
      <c r="BX566" s="54"/>
      <c r="BY566" s="54"/>
      <c r="BZ566" s="54"/>
      <c r="CA566" s="54"/>
      <c r="CB566" s="54"/>
      <c r="CC566" s="54"/>
      <c r="CD566" s="54"/>
      <c r="CE566" s="54"/>
      <c r="CF566" s="54"/>
      <c r="CG566" s="54"/>
      <c r="CH566" s="54"/>
    </row>
    <row r="567" spans="53:86" s="73" customFormat="1">
      <c r="BA567" s="54"/>
      <c r="BB567" s="54"/>
      <c r="BC567" s="54"/>
      <c r="BD567" s="54"/>
      <c r="BE567" s="54"/>
      <c r="BF567" s="54"/>
      <c r="BG567" s="54"/>
      <c r="BH567" s="54"/>
      <c r="BI567" s="54"/>
      <c r="BJ567" s="54"/>
      <c r="BK567" s="54"/>
      <c r="BL567" s="54"/>
      <c r="BM567" s="54"/>
      <c r="BN567" s="54"/>
      <c r="BO567" s="54"/>
      <c r="BP567" s="54"/>
      <c r="BQ567" s="54"/>
      <c r="BR567" s="54"/>
      <c r="BS567" s="54"/>
      <c r="BT567" s="54"/>
      <c r="BU567" s="54"/>
      <c r="BV567" s="54"/>
      <c r="BW567" s="54"/>
      <c r="BX567" s="54"/>
      <c r="BY567" s="54"/>
      <c r="BZ567" s="54"/>
      <c r="CA567" s="54"/>
      <c r="CB567" s="54"/>
      <c r="CC567" s="54"/>
      <c r="CD567" s="54"/>
      <c r="CE567" s="54"/>
      <c r="CF567" s="54"/>
      <c r="CG567" s="54"/>
      <c r="CH567" s="54"/>
    </row>
    <row r="568" spans="53:86" s="73" customFormat="1">
      <c r="BA568" s="54"/>
      <c r="BB568" s="54"/>
      <c r="BC568" s="54"/>
      <c r="BD568" s="54"/>
      <c r="BE568" s="54"/>
      <c r="BF568" s="54"/>
      <c r="BG568" s="54"/>
      <c r="BH568" s="54"/>
      <c r="BI568" s="54"/>
      <c r="BJ568" s="54"/>
      <c r="BK568" s="54"/>
      <c r="BL568" s="54"/>
      <c r="BM568" s="54"/>
      <c r="BN568" s="54"/>
      <c r="BO568" s="54"/>
      <c r="BP568" s="54"/>
      <c r="BQ568" s="54"/>
      <c r="BR568" s="54"/>
      <c r="BS568" s="54"/>
      <c r="BT568" s="54"/>
      <c r="BU568" s="54"/>
      <c r="BV568" s="54"/>
      <c r="BW568" s="54"/>
      <c r="BX568" s="54"/>
      <c r="BY568" s="54"/>
      <c r="BZ568" s="54"/>
      <c r="CA568" s="54"/>
      <c r="CB568" s="54"/>
      <c r="CC568" s="54"/>
      <c r="CD568" s="54"/>
      <c r="CE568" s="54"/>
      <c r="CF568" s="54"/>
      <c r="CG568" s="54"/>
      <c r="CH568" s="54"/>
    </row>
    <row r="569" spans="53:86" s="73" customFormat="1">
      <c r="BA569" s="54"/>
      <c r="BB569" s="54"/>
      <c r="BC569" s="54"/>
      <c r="BD569" s="54"/>
      <c r="BE569" s="54"/>
      <c r="BF569" s="54"/>
      <c r="BG569" s="54"/>
      <c r="BH569" s="54"/>
      <c r="BI569" s="54"/>
      <c r="BJ569" s="54"/>
      <c r="BK569" s="54"/>
      <c r="BL569" s="54"/>
      <c r="BM569" s="54"/>
      <c r="BN569" s="54"/>
      <c r="BO569" s="54"/>
      <c r="BP569" s="54"/>
      <c r="BQ569" s="54"/>
      <c r="BR569" s="54"/>
      <c r="BS569" s="54"/>
      <c r="BT569" s="54"/>
      <c r="BU569" s="54"/>
      <c r="BV569" s="54"/>
      <c r="BW569" s="54"/>
      <c r="BX569" s="54"/>
      <c r="BY569" s="54"/>
      <c r="BZ569" s="54"/>
      <c r="CA569" s="54"/>
      <c r="CB569" s="54"/>
      <c r="CC569" s="54"/>
      <c r="CD569" s="54"/>
      <c r="CE569" s="54"/>
      <c r="CF569" s="54"/>
      <c r="CG569" s="54"/>
      <c r="CH569" s="54"/>
    </row>
  </sheetData>
  <dataValidations count="9">
    <dataValidation type="list" allowBlank="1" showInputMessage="1" showErrorMessage="1" sqref="H4:H6">
      <formula1>$BD$2:$BD$384</formula1>
    </dataValidation>
    <dataValidation type="list" allowBlank="1" showInputMessage="1" showErrorMessage="1" sqref="A4:A383">
      <formula1>$BB$2:$BB$404</formula1>
    </dataValidation>
    <dataValidation type="list" allowBlank="1" showInputMessage="1" showErrorMessage="1" sqref="G7:G384">
      <formula1>$P$4:$P$390</formula1>
    </dataValidation>
    <dataValidation type="list" allowBlank="1" showInputMessage="1" showErrorMessage="1" sqref="H7:H384">
      <formula1>$R$4:$R$385</formula1>
    </dataValidation>
    <dataValidation type="list" allowBlank="1" showInputMessage="1" showErrorMessage="1" sqref="I4:I383">
      <formula1>$BD$422:$BD$425</formula1>
    </dataValidation>
    <dataValidation type="list" allowBlank="1" showInputMessage="1" showErrorMessage="1" sqref="G4:G6">
      <formula1>$CD$401:$CD$414</formula1>
    </dataValidation>
    <dataValidation type="list" allowBlank="1" showInputMessage="1" showErrorMessage="1" sqref="D4:D383">
      <formula1>$BD$401:$BD$419</formula1>
    </dataValidation>
    <dataValidation type="list" allowBlank="1" showInputMessage="1" showErrorMessage="1" sqref="C4:C383">
      <formula1>$BD$387:$BD$398</formula1>
    </dataValidation>
    <dataValidation type="list" allowBlank="1" showInputMessage="1" showErrorMessage="1" sqref="B4:B383">
      <formula1>$BA$415:$BA$418</formula1>
    </dataValidation>
  </dataValidations>
  <pageMargins left="0.78740157480314965" right="0.78740157480314965" top="1.0629921259842521" bottom="1.0629921259842521" header="0.78740157480314965" footer="0.78740157480314965"/>
  <pageSetup paperSize="9" scale="57" firstPageNumber="0" orientation="landscape" horizontalDpi="300" verticalDpi="300"/>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[4]Custom_lists!#REF!</xm:f>
          </x14:formula1>
          <xm:sqref>I4:I383</xm:sqref>
        </x14:dataValidation>
        <x14:dataValidation type="list" allowBlank="1" showInputMessage="1" showErrorMessage="1">
          <x14:formula1>
            <xm:f>[4]Custom_lists!#REF!</xm:f>
          </x14:formula1>
          <xm:sqref>D4:D383</xm:sqref>
        </x14:dataValidation>
        <x14:dataValidation type="list" allowBlank="1" showInputMessage="1" showErrorMessage="1">
          <x14:formula1>
            <xm:f>[4]Custom_lists!#REF!</xm:f>
          </x14:formula1>
          <xm:sqref>C4:C383</xm:sqref>
        </x14:dataValidation>
        <x14:dataValidation type="list" allowBlank="1" showInputMessage="1" showErrorMessage="1">
          <x14:formula1>
            <xm:f>[4]Custom_lists!#REF!</xm:f>
          </x14:formula1>
          <xm:sqref>B4:B383</xm:sqref>
        </x14:dataValidation>
        <x14:dataValidation type="list" allowBlank="1" showInputMessage="1" showErrorMessage="1">
          <x14:formula1>
            <xm:f>[4]Custom_lists!#REF!</xm:f>
          </x14:formula1>
          <xm:sqref>A4:A383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27</vt:i4>
      </vt:variant>
      <vt:variant>
        <vt:lpstr>Navngivne områder</vt:lpstr>
      </vt:variant>
      <vt:variant>
        <vt:i4>31</vt:i4>
      </vt:variant>
    </vt:vector>
  </HeadingPairs>
  <TitlesOfParts>
    <vt:vector size="58" baseType="lpstr">
      <vt:lpstr>Custom_lists</vt:lpstr>
      <vt:lpstr>I_A_1</vt:lpstr>
      <vt:lpstr>I_A_2</vt:lpstr>
      <vt:lpstr>II_B_1</vt:lpstr>
      <vt:lpstr>II_B_2</vt:lpstr>
      <vt:lpstr>III_A_1</vt:lpstr>
      <vt:lpstr>III_B_1</vt:lpstr>
      <vt:lpstr>III_B_2</vt:lpstr>
      <vt:lpstr>III_B_3</vt:lpstr>
      <vt:lpstr>III_C_1</vt:lpstr>
      <vt:lpstr>III_C_3</vt:lpstr>
      <vt:lpstr>III_C_4</vt:lpstr>
      <vt:lpstr>Compare</vt:lpstr>
      <vt:lpstr>III_C_6</vt:lpstr>
      <vt:lpstr>III_D_1</vt:lpstr>
      <vt:lpstr>III_E_1</vt:lpstr>
      <vt:lpstr>III_E_2</vt:lpstr>
      <vt:lpstr>III_E_3</vt:lpstr>
      <vt:lpstr>III_F_1 </vt:lpstr>
      <vt:lpstr>III_G_1</vt:lpstr>
      <vt:lpstr>IV_A_1</vt:lpstr>
      <vt:lpstr>IV_A_2</vt:lpstr>
      <vt:lpstr>IV_A_3 </vt:lpstr>
      <vt:lpstr>IV_B_1</vt:lpstr>
      <vt:lpstr>IV_B_2</vt:lpstr>
      <vt:lpstr>V_1</vt:lpstr>
      <vt:lpstr>VI_I</vt:lpstr>
      <vt:lpstr>Excel_BuiltIn_Print_Area_1_1</vt:lpstr>
      <vt:lpstr>Excel_BuiltIn_Print_Area_1_1_1</vt:lpstr>
      <vt:lpstr>Excel_BuiltIn_Print_Area_11_1</vt:lpstr>
      <vt:lpstr>Excel_BuiltIn_Print_Area_12_1</vt:lpstr>
      <vt:lpstr>Excel_BuiltIn_Print_Area_12_1_1</vt:lpstr>
      <vt:lpstr>Excel_BuiltIn_Print_Area_14_1</vt:lpstr>
      <vt:lpstr>III_D_1!Excel_BuiltIn_Print_Area_15_1</vt:lpstr>
      <vt:lpstr>'III_F_1 '!Excel_BuiltIn_Print_Area_15_1</vt:lpstr>
      <vt:lpstr>III_B_2!Excel_BuiltIn_Print_Area_4_1</vt:lpstr>
      <vt:lpstr>III_B_3!Excel_BuiltIn_Print_Area_5_1</vt:lpstr>
      <vt:lpstr>Excel_BuiltIn_Print_Area_8_1</vt:lpstr>
      <vt:lpstr>II_B_1!Udskriftsområde</vt:lpstr>
      <vt:lpstr>III_A_1!Udskriftsområde</vt:lpstr>
      <vt:lpstr>III_B_1!Udskriftsområde</vt:lpstr>
      <vt:lpstr>III_B_2!Udskriftsområde</vt:lpstr>
      <vt:lpstr>III_B_3!Udskriftsområde</vt:lpstr>
      <vt:lpstr>III_C_1!Udskriftsområde</vt:lpstr>
      <vt:lpstr>III_C_3!Udskriftsområde</vt:lpstr>
      <vt:lpstr>III_C_6!Udskriftsområde</vt:lpstr>
      <vt:lpstr>III_D_1!Udskriftsområde</vt:lpstr>
      <vt:lpstr>III_E_1!Udskriftsområde</vt:lpstr>
      <vt:lpstr>III_E_2!Udskriftsområde</vt:lpstr>
      <vt:lpstr>III_E_3!Udskriftsområde</vt:lpstr>
      <vt:lpstr>'III_F_1 '!Udskriftsområde</vt:lpstr>
      <vt:lpstr>III_G_1!Udskriftsområde</vt:lpstr>
      <vt:lpstr>IV_A_1!Udskriftsområde</vt:lpstr>
      <vt:lpstr>IV_A_2!Udskriftsområde</vt:lpstr>
      <vt:lpstr>'IV_A_3 '!Udskriftsområde</vt:lpstr>
      <vt:lpstr>IV_B_1!Udskriftsområde</vt:lpstr>
      <vt:lpstr>IV_B_2!Udskriftsområde</vt:lpstr>
      <vt:lpstr>V_1!Udskriftsområde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on the Danish National Data Collection Programmes for 2016 - Tables</dc:title>
  <dc:creator>Christoph Stransky</dc:creator>
  <cp:lastModifiedBy>Karin Stubgaard</cp:lastModifiedBy>
  <cp:lastPrinted>2016-05-26T08:53:12Z</cp:lastPrinted>
  <dcterms:created xsi:type="dcterms:W3CDTF">2009-11-05T10:40:17Z</dcterms:created>
  <dcterms:modified xsi:type="dcterms:W3CDTF">2018-05-31T11:56:29Z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